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lina\Documents\SESAN PROJETOS\PRAÇA ANTONIO QUEIROZ\"/>
    </mc:Choice>
  </mc:AlternateContent>
  <bookViews>
    <workbookView xWindow="0" yWindow="0" windowWidth="20490" windowHeight="8940"/>
  </bookViews>
  <sheets>
    <sheet name="Orçamento Sintético" sheetId="1" r:id="rId1"/>
    <sheet name="Cronograma" sheetId="2" r:id="rId2"/>
    <sheet name="CPU" sheetId="3" r:id="rId3"/>
    <sheet name="BDI" sheetId="4" r:id="rId4"/>
    <sheet name="LS" sheetId="5" r:id="rId5"/>
  </sheets>
  <definedNames>
    <definedName name="_xlnm.Print_Area" localSheetId="1">Cronograma!$A$1:$I$20</definedName>
    <definedName name="_xlnm.Print_Area" localSheetId="0">'Orçamento Sintético'!$A$1:$J$137</definedName>
    <definedName name="_xlnm.Print_Titles" localSheetId="2">CPU!$1:$6</definedName>
    <definedName name="_xlnm.Print_Titles" localSheetId="0">'Orçamento Sintético'!$1:$6</definedName>
  </definedNames>
  <calcPr calcId="162913"/>
</workbook>
</file>

<file path=xl/calcChain.xml><?xml version="1.0" encoding="utf-8"?>
<calcChain xmlns="http://schemas.openxmlformats.org/spreadsheetml/2006/main">
  <c r="H136" i="1" l="1"/>
  <c r="I136" i="1" s="1"/>
  <c r="J136" i="1" s="1"/>
  <c r="H135" i="1"/>
  <c r="I135" i="1" s="1"/>
  <c r="J135" i="1" s="1"/>
  <c r="J134" i="1"/>
  <c r="H133" i="1"/>
  <c r="I133" i="1" s="1"/>
  <c r="J133" i="1" s="1"/>
  <c r="I132" i="1"/>
  <c r="J132" i="1" s="1"/>
  <c r="H132" i="1"/>
  <c r="H131" i="1"/>
  <c r="I131" i="1" s="1"/>
  <c r="J131" i="1" s="1"/>
  <c r="H130" i="1"/>
  <c r="I130" i="1" s="1"/>
  <c r="J130" i="1" s="1"/>
  <c r="H129" i="1"/>
  <c r="I129" i="1" s="1"/>
  <c r="J129" i="1" s="1"/>
  <c r="I128" i="1"/>
  <c r="J128" i="1" s="1"/>
  <c r="H128" i="1"/>
  <c r="J127" i="1"/>
  <c r="I126" i="1"/>
  <c r="J126" i="1" s="1"/>
  <c r="H126" i="1"/>
  <c r="J125" i="1"/>
  <c r="I124" i="1"/>
  <c r="J124" i="1" s="1"/>
  <c r="H124" i="1"/>
  <c r="J123" i="1"/>
  <c r="I122" i="1"/>
  <c r="J122" i="1" s="1"/>
  <c r="H122" i="1"/>
  <c r="H121" i="1"/>
  <c r="I121" i="1" s="1"/>
  <c r="J121" i="1" s="1"/>
  <c r="H120" i="1"/>
  <c r="I120" i="1" s="1"/>
  <c r="J120" i="1" s="1"/>
  <c r="J119" i="1"/>
  <c r="I119" i="1"/>
  <c r="H119" i="1"/>
  <c r="I118" i="1"/>
  <c r="J118" i="1" s="1"/>
  <c r="H118" i="1"/>
  <c r="H117" i="1"/>
  <c r="I117" i="1" s="1"/>
  <c r="J117" i="1" s="1"/>
  <c r="H116" i="1"/>
  <c r="I116" i="1" s="1"/>
  <c r="J116" i="1" s="1"/>
  <c r="J115" i="1"/>
  <c r="I115" i="1"/>
  <c r="H115" i="1"/>
  <c r="I114" i="1"/>
  <c r="J114" i="1" s="1"/>
  <c r="H114" i="1"/>
  <c r="J113" i="1"/>
  <c r="J112" i="1"/>
  <c r="J111" i="1"/>
  <c r="I111" i="1"/>
  <c r="H111" i="1"/>
  <c r="I110" i="1"/>
  <c r="J110" i="1" s="1"/>
  <c r="H110" i="1"/>
  <c r="H109" i="1"/>
  <c r="I109" i="1" s="1"/>
  <c r="J109" i="1" s="1"/>
  <c r="H108" i="1"/>
  <c r="I108" i="1" s="1"/>
  <c r="J108" i="1" s="1"/>
  <c r="J107" i="1"/>
  <c r="I107" i="1"/>
  <c r="H107" i="1"/>
  <c r="I106" i="1"/>
  <c r="J106" i="1" s="1"/>
  <c r="H106" i="1"/>
  <c r="J105" i="1"/>
  <c r="I104" i="1"/>
  <c r="J104" i="1" s="1"/>
  <c r="H104" i="1"/>
  <c r="J103" i="1"/>
  <c r="I102" i="1"/>
  <c r="J102" i="1" s="1"/>
  <c r="H102" i="1"/>
  <c r="H101" i="1"/>
  <c r="I101" i="1" s="1"/>
  <c r="J101" i="1" s="1"/>
  <c r="H100" i="1"/>
  <c r="I100" i="1" s="1"/>
  <c r="J100" i="1" s="1"/>
  <c r="J99" i="1"/>
  <c r="I99" i="1"/>
  <c r="H99" i="1"/>
  <c r="I98" i="1"/>
  <c r="J98" i="1" s="1"/>
  <c r="H98" i="1"/>
  <c r="H97" i="1"/>
  <c r="I97" i="1" s="1"/>
  <c r="J97" i="1" s="1"/>
  <c r="J96" i="1"/>
  <c r="H95" i="1"/>
  <c r="I95" i="1" s="1"/>
  <c r="J95" i="1" s="1"/>
  <c r="H94" i="1"/>
  <c r="I94" i="1" s="1"/>
  <c r="J94" i="1" s="1"/>
  <c r="J93" i="1"/>
  <c r="I93" i="1"/>
  <c r="H93" i="1"/>
  <c r="I92" i="1"/>
  <c r="J92" i="1" s="1"/>
  <c r="H92" i="1"/>
  <c r="H91" i="1"/>
  <c r="I91" i="1" s="1"/>
  <c r="J91" i="1" s="1"/>
  <c r="H90" i="1"/>
  <c r="I90" i="1" s="1"/>
  <c r="J90" i="1" s="1"/>
  <c r="J89" i="1"/>
  <c r="I89" i="1"/>
  <c r="H89" i="1"/>
  <c r="I88" i="1"/>
  <c r="J88" i="1" s="1"/>
  <c r="H88" i="1"/>
  <c r="H87" i="1"/>
  <c r="I87" i="1" s="1"/>
  <c r="J87" i="1" s="1"/>
  <c r="J86" i="1"/>
  <c r="H85" i="1"/>
  <c r="I85" i="1" s="1"/>
  <c r="J85" i="1" s="1"/>
  <c r="H84" i="1"/>
  <c r="I84" i="1" s="1"/>
  <c r="J84" i="1" s="1"/>
  <c r="J83" i="1"/>
  <c r="I83" i="1"/>
  <c r="H83" i="1"/>
  <c r="I82" i="1"/>
  <c r="J82" i="1" s="1"/>
  <c r="H82" i="1"/>
  <c r="J81" i="1"/>
  <c r="J80" i="1"/>
  <c r="J79" i="1"/>
  <c r="I79" i="1"/>
  <c r="H79" i="1"/>
  <c r="I78" i="1"/>
  <c r="J78" i="1" s="1"/>
  <c r="H78" i="1"/>
  <c r="H77" i="1"/>
  <c r="I77" i="1" s="1"/>
  <c r="J77" i="1" s="1"/>
  <c r="J76" i="1"/>
  <c r="H75" i="1"/>
  <c r="I75" i="1" s="1"/>
  <c r="J75" i="1" s="1"/>
  <c r="J74" i="1"/>
  <c r="I74" i="1"/>
  <c r="H74" i="1"/>
  <c r="J73" i="1"/>
  <c r="I73" i="1"/>
  <c r="H73" i="1"/>
  <c r="I72" i="1"/>
  <c r="J72" i="1" s="1"/>
  <c r="H72" i="1"/>
  <c r="H71" i="1"/>
  <c r="I71" i="1" s="1"/>
  <c r="J71" i="1" s="1"/>
  <c r="J70" i="1"/>
  <c r="I70" i="1"/>
  <c r="H70" i="1"/>
  <c r="J69" i="1"/>
  <c r="J68" i="1"/>
  <c r="I68" i="1"/>
  <c r="H68" i="1"/>
  <c r="J67" i="1"/>
  <c r="I67" i="1"/>
  <c r="H67" i="1"/>
  <c r="J66" i="1"/>
  <c r="J65" i="1"/>
  <c r="I65" i="1"/>
  <c r="H65" i="1"/>
  <c r="I64" i="1"/>
  <c r="J64" i="1" s="1"/>
  <c r="H64" i="1"/>
  <c r="H63" i="1"/>
  <c r="I63" i="1" s="1"/>
  <c r="J63" i="1" s="1"/>
  <c r="J62" i="1"/>
  <c r="I62" i="1"/>
  <c r="H62" i="1"/>
  <c r="J61" i="1"/>
  <c r="I61" i="1"/>
  <c r="H61" i="1"/>
  <c r="I60" i="1"/>
  <c r="J60" i="1" s="1"/>
  <c r="H60" i="1"/>
  <c r="J59" i="1"/>
  <c r="I58" i="1"/>
  <c r="J58" i="1" s="1"/>
  <c r="H58" i="1"/>
  <c r="H57" i="1"/>
  <c r="I57" i="1" s="1"/>
  <c r="J57" i="1" s="1"/>
  <c r="J56" i="1"/>
  <c r="I56" i="1"/>
  <c r="H56" i="1"/>
  <c r="J55" i="1"/>
  <c r="I55" i="1"/>
  <c r="H55" i="1"/>
  <c r="I54" i="1"/>
  <c r="J54" i="1" s="1"/>
  <c r="H54" i="1"/>
  <c r="J53" i="1"/>
  <c r="J52" i="1"/>
  <c r="J51" i="1"/>
  <c r="I51" i="1"/>
  <c r="H51" i="1"/>
  <c r="I50" i="1"/>
  <c r="J50" i="1" s="1"/>
  <c r="H50" i="1"/>
  <c r="J49" i="1"/>
  <c r="I48" i="1"/>
  <c r="J48" i="1" s="1"/>
  <c r="H48" i="1"/>
  <c r="J47" i="1"/>
  <c r="I46" i="1"/>
  <c r="J46" i="1" s="1"/>
  <c r="H46" i="1"/>
  <c r="H45" i="1"/>
  <c r="I45" i="1" s="1"/>
  <c r="J45" i="1" s="1"/>
  <c r="J44" i="1"/>
  <c r="I44" i="1"/>
  <c r="H44" i="1"/>
  <c r="J43" i="1"/>
  <c r="I43" i="1"/>
  <c r="H43" i="1"/>
  <c r="I42" i="1"/>
  <c r="J42" i="1" s="1"/>
  <c r="H42" i="1"/>
  <c r="H41" i="1"/>
  <c r="I41" i="1" s="1"/>
  <c r="J41" i="1" s="1"/>
  <c r="J40" i="1"/>
  <c r="I40" i="1"/>
  <c r="H40" i="1"/>
  <c r="J39" i="1"/>
  <c r="I39" i="1"/>
  <c r="H39" i="1"/>
  <c r="J38" i="1"/>
  <c r="J37" i="1"/>
  <c r="I37" i="1"/>
  <c r="H37" i="1"/>
  <c r="J36" i="1"/>
  <c r="J35" i="1"/>
  <c r="I35" i="1"/>
  <c r="H35" i="1"/>
  <c r="I34" i="1"/>
  <c r="J34" i="1" s="1"/>
  <c r="H34" i="1"/>
  <c r="H33" i="1"/>
  <c r="I33" i="1" s="1"/>
  <c r="J33" i="1" s="1"/>
  <c r="J32" i="1"/>
  <c r="I32" i="1"/>
  <c r="H32" i="1"/>
  <c r="J31" i="1"/>
  <c r="I31" i="1"/>
  <c r="H31" i="1"/>
  <c r="I30" i="1"/>
  <c r="J30" i="1" s="1"/>
  <c r="H30" i="1"/>
  <c r="H29" i="1"/>
  <c r="I29" i="1" s="1"/>
  <c r="J29" i="1" s="1"/>
  <c r="J28" i="1"/>
  <c r="I28" i="1"/>
  <c r="H28" i="1"/>
  <c r="J27" i="1"/>
  <c r="J26" i="1"/>
  <c r="I26" i="1"/>
  <c r="H26" i="1"/>
  <c r="J25" i="1"/>
  <c r="I25" i="1"/>
  <c r="H25" i="1"/>
  <c r="I24" i="1"/>
  <c r="J24" i="1" s="1"/>
  <c r="H24" i="1"/>
  <c r="H23" i="1"/>
  <c r="I23" i="1" s="1"/>
  <c r="J23" i="1" s="1"/>
  <c r="J22" i="1"/>
  <c r="I22" i="1"/>
  <c r="H22" i="1"/>
  <c r="J21" i="1"/>
  <c r="I21" i="1"/>
  <c r="H21" i="1"/>
  <c r="I20" i="1"/>
  <c r="J20" i="1" s="1"/>
  <c r="H20" i="1"/>
  <c r="H19" i="1"/>
  <c r="I19" i="1" s="1"/>
  <c r="J19" i="1" s="1"/>
  <c r="J18" i="1"/>
  <c r="I18" i="1"/>
  <c r="H18" i="1"/>
  <c r="J17" i="1"/>
  <c r="I17" i="1"/>
  <c r="H17" i="1"/>
  <c r="I16" i="1"/>
  <c r="J16" i="1" s="1"/>
  <c r="H16" i="1"/>
  <c r="H15" i="1"/>
  <c r="I15" i="1" s="1"/>
  <c r="J15" i="1" s="1"/>
  <c r="J14" i="1"/>
  <c r="I14" i="1"/>
  <c r="H14" i="1"/>
  <c r="J13" i="1"/>
  <c r="J12" i="1"/>
  <c r="H11" i="1"/>
  <c r="I11" i="1" s="1"/>
  <c r="J11" i="1" s="1"/>
  <c r="I10" i="1"/>
  <c r="J10" i="1" s="1"/>
  <c r="H10" i="1"/>
  <c r="H9" i="1"/>
  <c r="I9" i="1" s="1"/>
  <c r="J9" i="1" s="1"/>
  <c r="I8" i="1"/>
  <c r="J8" i="1" s="1"/>
  <c r="H8" i="1"/>
  <c r="J7" i="1"/>
  <c r="D40" i="5" l="1"/>
  <c r="C40" i="5"/>
  <c r="D36" i="5"/>
  <c r="C36" i="5"/>
  <c r="D29" i="5"/>
  <c r="C29" i="5"/>
  <c r="D17" i="5"/>
  <c r="D41" i="5" s="1"/>
  <c r="C17" i="5"/>
  <c r="C41" i="5" s="1"/>
  <c r="C41" i="4" l="1"/>
  <c r="C42" i="4" s="1"/>
  <c r="C39" i="4"/>
  <c r="H39" i="4" s="1"/>
  <c r="H40" i="4" s="1"/>
  <c r="C37" i="4"/>
  <c r="H37" i="4" s="1"/>
  <c r="C36" i="4"/>
  <c r="H36" i="4" s="1"/>
  <c r="H35" i="4"/>
  <c r="C35" i="4"/>
  <c r="H30" i="4"/>
  <c r="H25" i="4"/>
  <c r="H16" i="4" s="1"/>
  <c r="H15" i="4" s="1"/>
  <c r="C44" i="4" s="1"/>
  <c r="H13" i="4"/>
  <c r="H9" i="4"/>
  <c r="H41" i="4" l="1"/>
  <c r="H42" i="4" s="1"/>
  <c r="H38" i="4"/>
  <c r="C40" i="4"/>
  <c r="H44" i="4"/>
  <c r="H45" i="4" s="1"/>
  <c r="H47" i="4" s="1"/>
  <c r="C45" i="4"/>
  <c r="C38" i="4"/>
  <c r="C47" i="4" s="1"/>
</calcChain>
</file>

<file path=xl/sharedStrings.xml><?xml version="1.0" encoding="utf-8"?>
<sst xmlns="http://schemas.openxmlformats.org/spreadsheetml/2006/main" count="1330" uniqueCount="621">
  <si>
    <t>Orçamento Sintético</t>
  </si>
  <si>
    <t>Item</t>
  </si>
  <si>
    <t>Código</t>
  </si>
  <si>
    <t>Banco</t>
  </si>
  <si>
    <t>Descrição</t>
  </si>
  <si>
    <t>Und</t>
  </si>
  <si>
    <t>Quant.</t>
  </si>
  <si>
    <t>Valor Unit</t>
  </si>
  <si>
    <t>Valor Unit com BDI</t>
  </si>
  <si>
    <t>Total</t>
  </si>
  <si>
    <t>Peso (%)</t>
  </si>
  <si>
    <t xml:space="preserve"> 1 </t>
  </si>
  <si>
    <t>SERVIÇOS PRELIMINARES</t>
  </si>
  <si>
    <t xml:space="preserve"> 1.1 </t>
  </si>
  <si>
    <t xml:space="preserve"> 011340 </t>
  </si>
  <si>
    <t>SEDOP</t>
  </si>
  <si>
    <t>Placa de obra em lona com plotagem de gráfica</t>
  </si>
  <si>
    <t>m²</t>
  </si>
  <si>
    <t xml:space="preserve"> 1.2 </t>
  </si>
  <si>
    <t xml:space="preserve"> 010767 </t>
  </si>
  <si>
    <t>Barracão de madeira (incl. instalações)</t>
  </si>
  <si>
    <t xml:space="preserve"> 1.3 </t>
  </si>
  <si>
    <t xml:space="preserve"> SESAN 1.5.2 </t>
  </si>
  <si>
    <t>Próprio</t>
  </si>
  <si>
    <t>TAPUME COM TELHA METÁLICA E REDE</t>
  </si>
  <si>
    <t>m</t>
  </si>
  <si>
    <t xml:space="preserve"> 1.4 </t>
  </si>
  <si>
    <t xml:space="preserve"> SESAN 1.5.3 </t>
  </si>
  <si>
    <t>LOCAÇÃO DE OBRAS COM TOPOGRÁFO</t>
  </si>
  <si>
    <t>MÊS</t>
  </si>
  <si>
    <t xml:space="preserve"> 2 </t>
  </si>
  <si>
    <t>DEMOLIÇÕES E RETIRADAS</t>
  </si>
  <si>
    <t xml:space="preserve"> 2.1 </t>
  </si>
  <si>
    <t>RESERVATÓRIO ELEVADO</t>
  </si>
  <si>
    <t xml:space="preserve"> 2.1.1 </t>
  </si>
  <si>
    <t xml:space="preserve"> 011450 </t>
  </si>
  <si>
    <t>Aluguel de andaime metálico tipo fachadeiro (incluindo montagem e desmontagem)</t>
  </si>
  <si>
    <t>M²/Mês</t>
  </si>
  <si>
    <t xml:space="preserve"> 2.1.2 </t>
  </si>
  <si>
    <t xml:space="preserve"> 12259 </t>
  </si>
  <si>
    <t>ORSE</t>
  </si>
  <si>
    <t>Manutenção de Elevador Cremalheira OMG12 com 45,50m de altura, Prevista após 30 dias de operação. Cobrado mensalmente, Inclusive teste de freio a cada 90 dias</t>
  </si>
  <si>
    <t>mes</t>
  </si>
  <si>
    <t xml:space="preserve"> 2.1.3 </t>
  </si>
  <si>
    <t xml:space="preserve"> 018050 </t>
  </si>
  <si>
    <t>SBC</t>
  </si>
  <si>
    <t>DUTO CONDUTOR DE ENTULHO COM 1 BOCA+1SUPORTE</t>
  </si>
  <si>
    <t>M</t>
  </si>
  <si>
    <t xml:space="preserve"> 2.1.4 </t>
  </si>
  <si>
    <t xml:space="preserve"> SESAN 8.9.7 </t>
  </si>
  <si>
    <t>RETIRADA DE ESCADA DE MARINHEIRO COM GUARDA-CORPO</t>
  </si>
  <si>
    <t xml:space="preserve"> 2.1.5 </t>
  </si>
  <si>
    <t xml:space="preserve"> 97629 </t>
  </si>
  <si>
    <t>SINAPI</t>
  </si>
  <si>
    <t>DEMOLIÇÃO DE LAJES, DE FORMA MECANIZADA COM MARTELETE, SEM REAPROVEITAMENTO. AF_12/2017</t>
  </si>
  <si>
    <t>m³</t>
  </si>
  <si>
    <t xml:space="preserve"> 2.1.6 </t>
  </si>
  <si>
    <t xml:space="preserve"> 97627 </t>
  </si>
  <si>
    <t>DEMOLIÇÃO DE PILARES E VIGAS EM CONCRETO ARMADO, DE FORMA MECANIZADA COM MARTELETE, SEM REAPROVEITAMENTO. AF_12/2017</t>
  </si>
  <si>
    <t xml:space="preserve"> 2.1.7 </t>
  </si>
  <si>
    <t xml:space="preserve"> 020174 </t>
  </si>
  <si>
    <t>Retirada de entulho - manualmente (incluindo caixa coletora)</t>
  </si>
  <si>
    <t xml:space="preserve"> 2.1.8 </t>
  </si>
  <si>
    <t xml:space="preserve"> 72817 </t>
  </si>
  <si>
    <t>BANDEJA SALVA-VIDAS/COLETA DE ENTULHOS, COM TABUA</t>
  </si>
  <si>
    <t xml:space="preserve"> 2.1.9 </t>
  </si>
  <si>
    <t xml:space="preserve"> 97062 </t>
  </si>
  <si>
    <t>COLOCAÇÃO DE TELA EM ANDAIME FACHADEIRO. AF_11/2017</t>
  </si>
  <si>
    <t xml:space="preserve"> 2.1.10 </t>
  </si>
  <si>
    <t xml:space="preserve"> 012601 </t>
  </si>
  <si>
    <t>TELA PLASTICA FACHADEIRO PARA PROTECAO ANDAIME</t>
  </si>
  <si>
    <t xml:space="preserve"> 2.2 </t>
  </si>
  <si>
    <t>PRAÇA</t>
  </si>
  <si>
    <t xml:space="preserve"> 2.2.1 </t>
  </si>
  <si>
    <t xml:space="preserve"> 020628 </t>
  </si>
  <si>
    <t>Retirada de piso cimentado</t>
  </si>
  <si>
    <t xml:space="preserve"> 2.2.2 </t>
  </si>
  <si>
    <t xml:space="preserve"> 010008 </t>
  </si>
  <si>
    <t>Limpeza do terreno</t>
  </si>
  <si>
    <t xml:space="preserve"> 2.2.3 </t>
  </si>
  <si>
    <t xml:space="preserve"> 98531 </t>
  </si>
  <si>
    <t>CORTE RASO E RECORTE DE ÁRVORE COM DIÂMETRO DE TRONCO MAIOR OU IGUAL A 0,60 M.AF_05/2018</t>
  </si>
  <si>
    <t>UN</t>
  </si>
  <si>
    <t xml:space="preserve"> 2.2.4 </t>
  </si>
  <si>
    <t xml:space="preserve"> 98528 </t>
  </si>
  <si>
    <t>REMOÇÃO DE RAÍZES REMANESCENTES DE TRONCO DE ÁRVORE COM DIÂMETRO MAIOR OU IGUAL A 0,60 M.AF_05/2018</t>
  </si>
  <si>
    <t xml:space="preserve"> 2.2.5 </t>
  </si>
  <si>
    <t xml:space="preserve"> 020016 </t>
  </si>
  <si>
    <t>Demolição manual de alvenaria de tijolo</t>
  </si>
  <si>
    <t xml:space="preserve"> 2.2.6 </t>
  </si>
  <si>
    <t xml:space="preserve"> 021527 </t>
  </si>
  <si>
    <t>Retirada de grade de ferro</t>
  </si>
  <si>
    <t xml:space="preserve"> 2.2.7 </t>
  </si>
  <si>
    <t xml:space="preserve"> 12119 </t>
  </si>
  <si>
    <t xml:space="preserve"> 2.2.8 </t>
  </si>
  <si>
    <t xml:space="preserve"> 7228 </t>
  </si>
  <si>
    <t>Remoção de banco de concreto pré-moldado</t>
  </si>
  <si>
    <t>un</t>
  </si>
  <si>
    <t xml:space="preserve"> 3 </t>
  </si>
  <si>
    <t>MOVIMENTO DE TERRA</t>
  </si>
  <si>
    <t xml:space="preserve"> 3.1 </t>
  </si>
  <si>
    <t xml:space="preserve"> 030011 </t>
  </si>
  <si>
    <t>Aterro incluindo carga, descarga, transporte e apiloamento</t>
  </si>
  <si>
    <t xml:space="preserve"> 4 </t>
  </si>
  <si>
    <t>PAVIMENTAÇÃO</t>
  </si>
  <si>
    <t xml:space="preserve"> 4.1 </t>
  </si>
  <si>
    <t xml:space="preserve"> SESAN 355 </t>
  </si>
  <si>
    <t>PISO EM CONCRETO COM 20MPA COM JUNTA ELASTICA POLIURETANO E= 7 CM</t>
  </si>
  <si>
    <t xml:space="preserve"> 4.2 </t>
  </si>
  <si>
    <t xml:space="preserve"> 261471 </t>
  </si>
  <si>
    <t>Bloco de concreto intertravado pigmentado (incl. colchão de areia e rejuntamento)</t>
  </si>
  <si>
    <t xml:space="preserve"> 4.3 </t>
  </si>
  <si>
    <t xml:space="preserve"> 101 </t>
  </si>
  <si>
    <t>Execução de estacionamento em piso de concreto com concreto moldado in loco, feito em obra, acabamento convencional, espessura 15 cm, armado</t>
  </si>
  <si>
    <t xml:space="preserve"> 4.4 </t>
  </si>
  <si>
    <t xml:space="preserve"> 260278 </t>
  </si>
  <si>
    <t>Colchão de areia e=20 cm</t>
  </si>
  <si>
    <t xml:space="preserve"> 4.5 </t>
  </si>
  <si>
    <t xml:space="preserve"> 94268 </t>
  </si>
  <si>
    <t>GUIA (MEIO-FIO) E SARJETA CONJUGADOS DE CONCRETO, MOLDADA  IN LOCO  EM TRECHO CURVO COM EXTRUSORA, 45 CM BASE (15 CM BASE DA GUIA + 30 CM BASE DA SARJETA) X 22 CM ALTURA. AF_06/2016</t>
  </si>
  <si>
    <t xml:space="preserve"> 4.6 </t>
  </si>
  <si>
    <t xml:space="preserve"> 94267 </t>
  </si>
  <si>
    <t>GUIA (MEIO-FIO) E SARJETA CONJUGADOS DE CONCRETO, MOLDADA  IN LOCO  EM TRECHO RETO COM EXTRUSORA, 45 CM BASE (15 CM BASE DA GUIA + 30 CM BASE DA SARJETA) X 22 CM ALTURA. AF_06/2016</t>
  </si>
  <si>
    <t xml:space="preserve"> 4.7 </t>
  </si>
  <si>
    <t xml:space="preserve"> 94264 </t>
  </si>
  <si>
    <t>GUIA (MEIO-FIO) CONCRETO, MOLDADA  IN LOCO  EM TRECHO CURVO COM EXTRUSORA, 13 CM BASE X 22 CM ALTURA. AF_06/2016</t>
  </si>
  <si>
    <t xml:space="preserve"> 4.8 </t>
  </si>
  <si>
    <t xml:space="preserve"> 94263 </t>
  </si>
  <si>
    <t>GUIA (MEIO-FIO) CONCRETO, MOLDADA  IN LOCO  EM TRECHO RETO COM EXTRUSORA, 13 CM BASE X 22 CM ALTURA. AF_06/2016</t>
  </si>
  <si>
    <t xml:space="preserve"> 5 </t>
  </si>
  <si>
    <t>PINTURA</t>
  </si>
  <si>
    <t xml:space="preserve"> 5.1 </t>
  </si>
  <si>
    <t xml:space="preserve"> 102498 </t>
  </si>
  <si>
    <t>PINTURA DE MEIO-FIO COM TINTA BRANCA A BASE DE CAL (CAIAÇÃO). AF_05/2021</t>
  </si>
  <si>
    <t xml:space="preserve"> 6 </t>
  </si>
  <si>
    <t>PAISAGISMO</t>
  </si>
  <si>
    <t xml:space="preserve"> 6.1 </t>
  </si>
  <si>
    <t xml:space="preserve"> 260168 </t>
  </si>
  <si>
    <t>Plantio de grama (incl. terra preta)</t>
  </si>
  <si>
    <t xml:space="preserve"> 7 </t>
  </si>
  <si>
    <t>EQUIPAMENTO</t>
  </si>
  <si>
    <t xml:space="preserve"> 7.1 </t>
  </si>
  <si>
    <t>BRINQUEDOS</t>
  </si>
  <si>
    <t xml:space="preserve"> 7.1.1 </t>
  </si>
  <si>
    <t xml:space="preserve"> 2440 </t>
  </si>
  <si>
    <t>Gangorra com 3 pranchas em aço industrial ou madeira (Sergipark ou similar)</t>
  </si>
  <si>
    <t xml:space="preserve"> 7.1.2 </t>
  </si>
  <si>
    <t xml:space="preserve"> 2418 </t>
  </si>
  <si>
    <t>Escorregadeira em aço carbono c/2,00m de pista (Sergipark ou similar)</t>
  </si>
  <si>
    <t xml:space="preserve"> 7.1.3 </t>
  </si>
  <si>
    <t xml:space="preserve"> 11098 </t>
  </si>
  <si>
    <t>Brinquedo - Play Aventura, modelo M-205, da Lúdico Brinquedos Inteligentes ou similar - fornecimento e montagem</t>
  </si>
  <si>
    <t xml:space="preserve"> 7.1.4 </t>
  </si>
  <si>
    <t xml:space="preserve"> 9160 </t>
  </si>
  <si>
    <t>Brinquedo - Gira-gira (carrossel ø=1,70m), em tubo de ferro galvanizado de 1 1/2" e assento em chapa galvanizada e=1/4", sergipark ou similar</t>
  </si>
  <si>
    <t xml:space="preserve"> 7.1.5 </t>
  </si>
  <si>
    <t xml:space="preserve"> SESAN 4.7.0 </t>
  </si>
  <si>
    <t>Balanço dulplo com PCD</t>
  </si>
  <si>
    <t xml:space="preserve"> 7.2 </t>
  </si>
  <si>
    <t>EQUIPAMENTOS DE GINÁSTICA</t>
  </si>
  <si>
    <t xml:space="preserve"> 7.2.1 </t>
  </si>
  <si>
    <t xml:space="preserve"> 9143 </t>
  </si>
  <si>
    <t>Equipamento de ginástica - alongador - galvanizado - Rev 01</t>
  </si>
  <si>
    <t xml:space="preserve"> 7.2.2 </t>
  </si>
  <si>
    <t xml:space="preserve"> 9145 </t>
  </si>
  <si>
    <t>Equipamento de ginástica - elíptico - galvanizado - Rev 01</t>
  </si>
  <si>
    <t xml:space="preserve"> 7.2.3 </t>
  </si>
  <si>
    <t xml:space="preserve"> 13195 </t>
  </si>
  <si>
    <t>Equipamento de ginástica - simulador de Remo Individual - galvanizado</t>
  </si>
  <si>
    <t xml:space="preserve"> 7.2.4 </t>
  </si>
  <si>
    <t xml:space="preserve"> 13194 </t>
  </si>
  <si>
    <t>Equipamento de ginástica - APC - Bicicleta de Mão - galvanizado</t>
  </si>
  <si>
    <t xml:space="preserve"> 7.2.5 </t>
  </si>
  <si>
    <t xml:space="preserve"> 11089 </t>
  </si>
  <si>
    <t>Equipamento de ginástica - roda de ombro - galvanizado - Rev 01</t>
  </si>
  <si>
    <t xml:space="preserve"> 7.2.6 </t>
  </si>
  <si>
    <t xml:space="preserve"> SESAN 7.8.9 </t>
  </si>
  <si>
    <t>PUXADOR PEITORAL DUPLO</t>
  </si>
  <si>
    <t xml:space="preserve"> 7.3 </t>
  </si>
  <si>
    <t>EQUIPAMENTOS DA PRAÇA</t>
  </si>
  <si>
    <t xml:space="preserve"> 7.3.1 </t>
  </si>
  <si>
    <t xml:space="preserve"> 251510 </t>
  </si>
  <si>
    <t>Lixeira em tela moeda</t>
  </si>
  <si>
    <t xml:space="preserve"> 7.3.2 </t>
  </si>
  <si>
    <t xml:space="preserve"> 7.4 </t>
  </si>
  <si>
    <t>BANCO DE ALVENARIA E CONCRETO</t>
  </si>
  <si>
    <t xml:space="preserve"> 7.4.1 </t>
  </si>
  <si>
    <t xml:space="preserve"> 040285 </t>
  </si>
  <si>
    <t>Baldrame em conc.simples c/seixo incl.forma mad.br.</t>
  </si>
  <si>
    <t xml:space="preserve"> 7.4.2 </t>
  </si>
  <si>
    <t xml:space="preserve"> 060046 </t>
  </si>
  <si>
    <t>Alvenaria tijolo de barro a cutelo</t>
  </si>
  <si>
    <t xml:space="preserve"> 7.4.3 </t>
  </si>
  <si>
    <t xml:space="preserve"> 110143 </t>
  </si>
  <si>
    <t>Chapisco de cimento e areia no traço 1:3</t>
  </si>
  <si>
    <t xml:space="preserve"> 7.4.4 </t>
  </si>
  <si>
    <t xml:space="preserve"> 110763 </t>
  </si>
  <si>
    <t>Reboco com argamassa 1:6:Adit. Plast.</t>
  </si>
  <si>
    <t xml:space="preserve"> 7.4.5 </t>
  </si>
  <si>
    <t xml:space="preserve"> 050267 </t>
  </si>
  <si>
    <t>Concreto armado Fck=18 MPA c/ forma mad. branca (incl. lançamento e adensamento)</t>
  </si>
  <si>
    <t xml:space="preserve"> 7.4.6 </t>
  </si>
  <si>
    <t xml:space="preserve"> 102492 </t>
  </si>
  <si>
    <t>PINTURA DE BANCO COM TINTA ACRÍLICA, APLICAÇÃO MANUAL, 3 DEMÃOS, INCLUSO RESINA. AF_05/2021</t>
  </si>
  <si>
    <t xml:space="preserve"> 7.5 </t>
  </si>
  <si>
    <t>MESA COM BANCOS</t>
  </si>
  <si>
    <t xml:space="preserve"> 7.5.1 </t>
  </si>
  <si>
    <t xml:space="preserve"> 7.5.2 </t>
  </si>
  <si>
    <t xml:space="preserve"> 7.5.3 </t>
  </si>
  <si>
    <t xml:space="preserve"> 102494 </t>
  </si>
  <si>
    <t>PINTURA COM TINTA EPÓXI, APLICAÇÃO MANUAL, 2 DEMÃOS, INCLUSO PRIMER EPÓXI. AF_05/2021</t>
  </si>
  <si>
    <t xml:space="preserve"> 8 </t>
  </si>
  <si>
    <t>QUADRA POLIESPORTIVA</t>
  </si>
  <si>
    <t xml:space="preserve"> 8.1 </t>
  </si>
  <si>
    <t>PISO</t>
  </si>
  <si>
    <t xml:space="preserve"> 8.1.1 </t>
  </si>
  <si>
    <t xml:space="preserve"> 130507 </t>
  </si>
  <si>
    <t>Camada impermeabilizadora e=10cm c/ seixo</t>
  </si>
  <si>
    <t xml:space="preserve"> 8.1.2 </t>
  </si>
  <si>
    <t xml:space="preserve"> 130626 </t>
  </si>
  <si>
    <t>Piso de alta resistência e=8mm c/ resina incl. camada regularizadora</t>
  </si>
  <si>
    <t xml:space="preserve"> 8.1.3 </t>
  </si>
  <si>
    <t>PINTURA DE PISO COM TINTA ACRÍLICA, APLICAÇÃO MANUAL, 3 DEMÃOS, INCLUSO RESINA</t>
  </si>
  <si>
    <t xml:space="preserve"> 8.1.4 </t>
  </si>
  <si>
    <t xml:space="preserve"> 102504 </t>
  </si>
  <si>
    <t>PINTURA DE DEMARCAÇÃO DE QUADRA POLIESPORTIVA COM TINTA ACRÍLICA, E = 5 CM, APLICAÇÃO MANUAL. AF_05/2021</t>
  </si>
  <si>
    <t xml:space="preserve"> 8.2 </t>
  </si>
  <si>
    <t>MURO DE PROTEÇÃO</t>
  </si>
  <si>
    <t xml:space="preserve"> 8.2.1 </t>
  </si>
  <si>
    <t xml:space="preserve"> 8.2.2 </t>
  </si>
  <si>
    <t xml:space="preserve"> 8.2.3 </t>
  </si>
  <si>
    <t xml:space="preserve"> 8.2.4 </t>
  </si>
  <si>
    <t xml:space="preserve"> 8.2.5 </t>
  </si>
  <si>
    <t xml:space="preserve"> 150253 </t>
  </si>
  <si>
    <t>Acrilica fosca int./ext. c/massa e selador - 3 demaos</t>
  </si>
  <si>
    <t xml:space="preserve"> 8.2.6 </t>
  </si>
  <si>
    <t xml:space="preserve"> 240244 </t>
  </si>
  <si>
    <t>Alambrado p/ quadra (tubo fo e tela de arame galv.-12 # 2")</t>
  </si>
  <si>
    <t xml:space="preserve"> 8.2.7 </t>
  </si>
  <si>
    <t xml:space="preserve"> 251530 </t>
  </si>
  <si>
    <t>Tela de nylon</t>
  </si>
  <si>
    <t xml:space="preserve"> 8.3 </t>
  </si>
  <si>
    <t>ESTRUTURAS METÁLICAS</t>
  </si>
  <si>
    <t xml:space="preserve"> 8.3.1 </t>
  </si>
  <si>
    <t xml:space="preserve"> 030010 </t>
  </si>
  <si>
    <t>Escavação manual ate 1.50m de profundidade</t>
  </si>
  <si>
    <t xml:space="preserve"> 8.3.2 </t>
  </si>
  <si>
    <t xml:space="preserve"> 051172 </t>
  </si>
  <si>
    <t>Concreto armado FCK=25MPA com forma aparente - 1 reaproveitamento (incl. lançamento e aden</t>
  </si>
  <si>
    <t xml:space="preserve"> 8.3.3 </t>
  </si>
  <si>
    <t xml:space="preserve"> 100766 </t>
  </si>
  <si>
    <t>PILAR METÁLICO PERFIL LAMINADO OU SOLDADO EM AÇO ESTRUTURAL, COM CONEXÕES SOLDADAS, INCLUSOS MÃO DE OBRA, TRANSPORTE E IÇAMENTO UTILIZANDO GUINDASTE - FORNECIMENTO E INSTALAÇÃO. AF_01/2020_P</t>
  </si>
  <si>
    <t>KG</t>
  </si>
  <si>
    <t xml:space="preserve"> 8.3.4 </t>
  </si>
  <si>
    <t xml:space="preserve"> 071362 </t>
  </si>
  <si>
    <t>Estrutura metálica p/ cobertura - 2 águas-vão 30m</t>
  </si>
  <si>
    <t xml:space="preserve"> 8.3.5 </t>
  </si>
  <si>
    <t xml:space="preserve"> 100719 </t>
  </si>
  <si>
    <t>PINTURA COM TINTA ALQUÍDICA DE FUNDO (TIPO ZARCÃO) PULVERIZADA SOBRE PERFIL METÁLICO EXECUTADO EM FÁBRICA (POR DEMÃO). AF_01/2020_P</t>
  </si>
  <si>
    <t xml:space="preserve"> 8.3.6 </t>
  </si>
  <si>
    <t xml:space="preserve"> 100743 </t>
  </si>
  <si>
    <t>PINTURA COM TINTA ALQUÍDICA DE ACABAMENTO (ESMALTE SINTÉTICO BRILHANTE) PULVERIZADA SOBRE PERFIL METÁLICO EXECUTADO EM FÁBRICA  (POR DEMÃO). AF_01/2020_P</t>
  </si>
  <si>
    <t xml:space="preserve"> 8.4 </t>
  </si>
  <si>
    <t>EQUIPAMENTOS ESPORTIVOS</t>
  </si>
  <si>
    <t xml:space="preserve"> 8.4.1 </t>
  </si>
  <si>
    <t xml:space="preserve"> 250610 </t>
  </si>
  <si>
    <t>Equipamento completo p/ quadra de esportes</t>
  </si>
  <si>
    <t>CJ</t>
  </si>
  <si>
    <t xml:space="preserve"> 9 </t>
  </si>
  <si>
    <t>QUADRA DE AREIA</t>
  </si>
  <si>
    <t xml:space="preserve"> 9.1 </t>
  </si>
  <si>
    <t xml:space="preserve"> 9.1.1 </t>
  </si>
  <si>
    <t xml:space="preserve"> 9.1.2 </t>
  </si>
  <si>
    <t xml:space="preserve"> 9.1.3 </t>
  </si>
  <si>
    <t xml:space="preserve"> 9.1.4 </t>
  </si>
  <si>
    <t xml:space="preserve"> 9.1.5 </t>
  </si>
  <si>
    <t xml:space="preserve"> 9.1.6 </t>
  </si>
  <si>
    <t xml:space="preserve"> 9.1.7 </t>
  </si>
  <si>
    <t xml:space="preserve"> 9.1.8 </t>
  </si>
  <si>
    <t xml:space="preserve"> PMA.SESAN.259 </t>
  </si>
  <si>
    <t>Colchao de areia e=30 cm</t>
  </si>
  <si>
    <t xml:space="preserve"> 9.1.9 </t>
  </si>
  <si>
    <t xml:space="preserve"> SESAN 350 </t>
  </si>
  <si>
    <t>CONJUNTO P/VOLEI(POSTES FOGO H=255 REDE NYLON 2 MM</t>
  </si>
  <si>
    <t>conj</t>
  </si>
  <si>
    <t xml:space="preserve"> 10 </t>
  </si>
  <si>
    <t>SERVIÇOS COMPLEMENTARES</t>
  </si>
  <si>
    <t xml:space="preserve"> 10.1 </t>
  </si>
  <si>
    <t xml:space="preserve"> 2450 </t>
  </si>
  <si>
    <t>Limpeza geral</t>
  </si>
  <si>
    <t xml:space="preserve"> 10.2 </t>
  </si>
  <si>
    <t xml:space="preserve"> PMA.SESAN.226 </t>
  </si>
  <si>
    <t>PLACA DE INAUGURAÇÃO COMPLETA</t>
  </si>
  <si>
    <t>UNIDADE</t>
  </si>
  <si>
    <t>Total Geral</t>
  </si>
  <si>
    <t>PREFEITURA MUNICIPAL DE ANANINDEUA - PMA</t>
  </si>
  <si>
    <t>SECRETARIA MUNICIPAL DE SANEAMENTO E INFRA ESTRUTURA - SESAN</t>
  </si>
  <si>
    <t>Cronograma Físico e Financeiro</t>
  </si>
  <si>
    <t>Total Por Etapa</t>
  </si>
  <si>
    <t>100,00%
51.651,12</t>
  </si>
  <si>
    <t/>
  </si>
  <si>
    <t>100,00%
33.915,67</t>
  </si>
  <si>
    <t>30,00%
68.947,15</t>
  </si>
  <si>
    <t>40,00%
91.929,53</t>
  </si>
  <si>
    <t>Porcentagem</t>
  </si>
  <si>
    <t>Custo</t>
  </si>
  <si>
    <t>Porcentagem Acumulado</t>
  </si>
  <si>
    <t>Custo Acumulado</t>
  </si>
  <si>
    <t>1º Mês</t>
  </si>
  <si>
    <t>2º Mês</t>
  </si>
  <si>
    <t>3º Mês</t>
  </si>
  <si>
    <t>4º Mês</t>
  </si>
  <si>
    <t>Composições Analíticas com Preço Unitário</t>
  </si>
  <si>
    <t>Composições Principais</t>
  </si>
  <si>
    <t>Tipo</t>
  </si>
  <si>
    <t>Composição</t>
  </si>
  <si>
    <t>CANT - CANTEIRO DE OBRAS</t>
  </si>
  <si>
    <t>Composição Auxiliar</t>
  </si>
  <si>
    <t xml:space="preserve"> 98459 </t>
  </si>
  <si>
    <t>TAPUME COM TELHA METÁLICA. AF_05/2018</t>
  </si>
  <si>
    <t xml:space="preserve"> 4518 </t>
  </si>
  <si>
    <t>Tela de nylon para proteção de fachada</t>
  </si>
  <si>
    <t>Serviços Iniciais de Obras Civis</t>
  </si>
  <si>
    <t>MO sem LS =&gt;</t>
  </si>
  <si>
    <t>LS =&gt;</t>
  </si>
  <si>
    <t>MO com LS =&gt;</t>
  </si>
  <si>
    <t>Valor do BDI =&gt;</t>
  </si>
  <si>
    <t>Valor com BDI =&gt;</t>
  </si>
  <si>
    <t xml:space="preserve"> 94296 </t>
  </si>
  <si>
    <t>TOPOGRAFO COM ENCARGOS COMPLEMENTARES</t>
  </si>
  <si>
    <t>SEDI - SERVIÇOS DIVERSOS</t>
  </si>
  <si>
    <t>MES</t>
  </si>
  <si>
    <t xml:space="preserve"> 101389 </t>
  </si>
  <si>
    <t>AUXILIAR DE TOPÓGRAFO COM ENCARGOS COMPLEMENTARES</t>
  </si>
  <si>
    <t>SERP - SERVIÇOS PRELIMINARES</t>
  </si>
  <si>
    <t xml:space="preserve"> 280026 </t>
  </si>
  <si>
    <t>SERVENTE COM ENCARGOS COMPLEMENTARES</t>
  </si>
  <si>
    <t>H</t>
  </si>
  <si>
    <t>PAVI - PAVIMENTAÇÃO</t>
  </si>
  <si>
    <t xml:space="preserve"> 88309 </t>
  </si>
  <si>
    <t>PEDREIRO COM ENCARGOS COMPLEMENTARES</t>
  </si>
  <si>
    <t xml:space="preserve"> 88316 </t>
  </si>
  <si>
    <t xml:space="preserve"> 94964 </t>
  </si>
  <si>
    <t>CONCRETO FCK = 20MPA, TRAÇO 1:2,7:3 (EM MASSA SECA DE CIMENTO/ AREIA MÉDIA/ BRITA 1) - PREPARO MECÂNICO COM BETONEIRA 400 L. AF_05/2021</t>
  </si>
  <si>
    <t>FUES - FUNDAÇÕES E ESTRUTURAS</t>
  </si>
  <si>
    <t>Insumo</t>
  </si>
  <si>
    <t xml:space="preserve"> 00000142 </t>
  </si>
  <si>
    <t>SELANTE ELASTICO MONOCOMPONENTE A BASE DE POLIURETANO (PU) PARA JUNTAS DIVERSAS</t>
  </si>
  <si>
    <t>Material</t>
  </si>
  <si>
    <t>310ML</t>
  </si>
  <si>
    <t>PISO - PISOS</t>
  </si>
  <si>
    <t xml:space="preserve"> 88262 </t>
  </si>
  <si>
    <t>CARPINTEIRO DE FORMAS COM ENCARGOS COMPLEMENTARES</t>
  </si>
  <si>
    <t xml:space="preserve"> 00003777 </t>
  </si>
  <si>
    <t>LONA PLASTICA PESADA PRETA, E = 150 MICRA</t>
  </si>
  <si>
    <t xml:space="preserve"> 00004517 </t>
  </si>
  <si>
    <t>SARRAFO *2,5 X 7,5* CM EM PINUS, MISTA OU EQUIVALENTE DA REGIAO - BRUTA</t>
  </si>
  <si>
    <t xml:space="preserve"> 00006189 </t>
  </si>
  <si>
    <t>TABUA NAO APARELHADA *2,5 X 30* CM, EM MACARANDUBA, ANGELIM OU EQUIVALENTE DA REGIAO - BRUTA</t>
  </si>
  <si>
    <t xml:space="preserve"> 00007156 </t>
  </si>
  <si>
    <t>TELA DE ACO SOLDADA NERVURADA, CA-60, Q-196, (3,11 KG/M2), DIAMETRO DO FIO = 5,0 MM, LARGURA = 2,45 M, ESPACAMENTO DA MALHA = 10 X 10 CM</t>
  </si>
  <si>
    <t xml:space="preserve"> 0021 </t>
  </si>
  <si>
    <t>Balanço duplo com PCD</t>
  </si>
  <si>
    <t>Edificações</t>
  </si>
  <si>
    <t xml:space="preserve"> 88242 </t>
  </si>
  <si>
    <t>AJUDANTE DE PEDREIRO COM ENCARGOS COMPLEMENTARES</t>
  </si>
  <si>
    <t xml:space="preserve"> 102486 </t>
  </si>
  <si>
    <t>CONCRETO FCK = 15MPA, TRAÇO 1:3,4:3,4 (EM MASSA SECA DE CIMENTO/ AREIA MÉDIA/ SEIXO ROLADO) - PREPARO MANUAL. AF_05/2021</t>
  </si>
  <si>
    <t xml:space="preserve"> 93358 </t>
  </si>
  <si>
    <t>ESCAVAÇÃO MANUAL DE VALA COM PROFUNDIDADE MENOR OU IGUAL A 1,30 M. AF_02/2021</t>
  </si>
  <si>
    <t>MOVT - MOVIMENTO DE TERRA</t>
  </si>
  <si>
    <t xml:space="preserve"> 79859 </t>
  </si>
  <si>
    <t>SIURB</t>
  </si>
  <si>
    <t>PUXADOR PEITORAL DUPLO STAR (EXERCITADOR P/ IDOSOS) MONTADO - SEM INSTALAÇÃO</t>
  </si>
  <si>
    <t>Un</t>
  </si>
  <si>
    <t xml:space="preserve"> 126 </t>
  </si>
  <si>
    <t>Concreto simples fabricado na obra, fck=15 mpa, lançado e adensado</t>
  </si>
  <si>
    <t>Concreto Simples</t>
  </si>
  <si>
    <t xml:space="preserve"> 10549 </t>
  </si>
  <si>
    <t>Encargos Complementares - Servente</t>
  </si>
  <si>
    <t>Provisórios</t>
  </si>
  <si>
    <t>h</t>
  </si>
  <si>
    <t xml:space="preserve"> 10552 </t>
  </si>
  <si>
    <t>Encargos Complementares - Eletricista</t>
  </si>
  <si>
    <t xml:space="preserve"> 3166 </t>
  </si>
  <si>
    <t>Luminária 04 pétalas, p/iluminação pública, c/lâmpada vapor de sódio 250w, incl.reator, ignitor, capacitor e suporte em tubo aço galv, Fael Luce, ref mira vtp 40487 (ou similar)</t>
  </si>
  <si>
    <t>Conversão InfoWOrca</t>
  </si>
  <si>
    <t xml:space="preserve"> 00002436 </t>
  </si>
  <si>
    <t>ELETRICISTA (HORISTA)</t>
  </si>
  <si>
    <t>Mão de Obra</t>
  </si>
  <si>
    <t xml:space="preserve"> 00006111 </t>
  </si>
  <si>
    <t>SERVENTE DE OBRAS</t>
  </si>
  <si>
    <t xml:space="preserve"> 00005052 </t>
  </si>
  <si>
    <t>POSTE CONICO CONTINUO EM ACO GALVANIZADO, CURVO, BRACO SIMPLES, FLANGEADO, H = 7 M, DIAMETRO INFERIOR = *125* MM</t>
  </si>
  <si>
    <t xml:space="preserve"> J00005 </t>
  </si>
  <si>
    <t>Areia</t>
  </si>
  <si>
    <t>URBA - URBANIZAÇÃO</t>
  </si>
  <si>
    <t xml:space="preserve"> 2432 </t>
  </si>
  <si>
    <t>Poste oficial para volei em aço galvanizado d=3", c/esticador e catraca</t>
  </si>
  <si>
    <t>Urbanização de Parques e Praças</t>
  </si>
  <si>
    <t>par</t>
  </si>
  <si>
    <t xml:space="preserve"> 2429 </t>
  </si>
  <si>
    <t>Rede para volei profissional, em nylon e com medidor de altura</t>
  </si>
  <si>
    <t xml:space="preserve"> 150491 </t>
  </si>
  <si>
    <t>Esmalte sobre grade de ferro (superf. aparelhada)</t>
  </si>
  <si>
    <t xml:space="preserve"> 00010848 </t>
  </si>
  <si>
    <t>PLACA DE INAUGURACAO METALICA, *40* CM X *60* CM</t>
  </si>
  <si>
    <t xml:space="preserve"> 00000557 </t>
  </si>
  <si>
    <t>BARRA DE FERRO CHATO, RETANGULAR, 38,1 MM X 12,7 MM (L X E), 3,79 KG/M</t>
  </si>
  <si>
    <t xml:space="preserve"> 00021148 </t>
  </si>
  <si>
    <t>TUBO ACO CARBONO SEM COSTURA 2", E= *3,91* MM, SCHEDULE 40, *5,43* KG/M</t>
  </si>
  <si>
    <t>QUADRO DE COMPOSIÇÃO DE TAXA DE BDI</t>
  </si>
  <si>
    <t>PORCENTAGEM (%) ADOTADA PELA MÉDIA DOS QUARTIS</t>
  </si>
  <si>
    <t>Administração Central da Obra - AC</t>
  </si>
  <si>
    <t>DESPESAS FINANCEIRAS -DF</t>
  </si>
  <si>
    <t>Sub Total</t>
  </si>
  <si>
    <t>VARIÁVEIS ACRESCIDAS DE ACORDO COM DIÁRIO OFICIAL DA UNIÃO DO DIA 20 DE SETEMBRO DE 2011</t>
  </si>
  <si>
    <t>R</t>
  </si>
  <si>
    <t>Risco - R</t>
  </si>
  <si>
    <t>S+G</t>
  </si>
  <si>
    <t>Seguro - S/Garantia - G</t>
  </si>
  <si>
    <t>DISCRIMINAÇÃO DOS CUSTOS INDIRETOS</t>
  </si>
  <si>
    <t>PORCENTAGEM (%) ADOTADA</t>
  </si>
  <si>
    <t>TOTAL- I</t>
  </si>
  <si>
    <t>CUSTOS TRIBUTÁRIOS</t>
  </si>
  <si>
    <t>TF</t>
  </si>
  <si>
    <t>TRIBUTOS FEDERAIS</t>
  </si>
  <si>
    <t>TM</t>
  </si>
  <si>
    <t>TRIBUTOS MUNICIPAIS</t>
  </si>
  <si>
    <t>L</t>
  </si>
  <si>
    <t xml:space="preserve"> LUCRO)</t>
  </si>
  <si>
    <t>DEMONSTRAÇÃO DOS TRIBUTOS FEDERAL</t>
  </si>
  <si>
    <t>PIS</t>
  </si>
  <si>
    <t>PROGRAMAÇÃO DE INTEGRAÇÃO SOCIAL</t>
  </si>
  <si>
    <t>CONFINS</t>
  </si>
  <si>
    <t>FINANC. DA SEGURIDADE SOCIAL</t>
  </si>
  <si>
    <t>CPRB</t>
  </si>
  <si>
    <t>Variável de Desoneração de 4,5%</t>
  </si>
  <si>
    <t>DEMONSTRAÇÃO DOS TRIBUTOS MUNICIPAL</t>
  </si>
  <si>
    <t>TRIBUTO MUNICIPAL</t>
  </si>
  <si>
    <t>ISS</t>
  </si>
  <si>
    <t>DEMONSTRAÇÕES DAS VARIÁVEIS DA FORMULAS ADOTADA PELO TCU</t>
  </si>
  <si>
    <t>AC =</t>
  </si>
  <si>
    <t>S+G =</t>
  </si>
  <si>
    <t>R =</t>
  </si>
  <si>
    <t>(1+AC+S+R+G)=</t>
  </si>
  <si>
    <t>DF=</t>
  </si>
  <si>
    <t>(1+DF)=</t>
  </si>
  <si>
    <t>L=</t>
  </si>
  <si>
    <t>(1+L)=</t>
  </si>
  <si>
    <t>I=</t>
  </si>
  <si>
    <t>(1-I)=</t>
  </si>
  <si>
    <t>BDI=</t>
  </si>
  <si>
    <t>BDI= BDI - MENOS 4,50%</t>
  </si>
  <si>
    <t xml:space="preserve"> &lt; 24,23% (OK)</t>
  </si>
  <si>
    <t>Verificações: com a retirada de 4,5% de CPRB. O valor terá que ser menor que 24,23%</t>
  </si>
  <si>
    <t>PREFEITURA MUNICIPAL DE ANANINDEUA</t>
  </si>
  <si>
    <t>SECRETARIA MUNICIPAL SANEAMENTO E INFRA ESTRUTURA - SESAN</t>
  </si>
  <si>
    <t>ENCARGOS SOCIAIS SOBRE A MÃO DE OBRA (SEM DESONERAÇÃO)</t>
  </si>
  <si>
    <t>CÓDIGO</t>
  </si>
  <si>
    <t xml:space="preserve"> DESCRIÇÃO</t>
  </si>
  <si>
    <t>HORISTA</t>
  </si>
  <si>
    <t>MENSALISTA</t>
  </si>
  <si>
    <t>GRUPO A</t>
  </si>
  <si>
    <t>A1</t>
  </si>
  <si>
    <t>INSS</t>
  </si>
  <si>
    <t>A2</t>
  </si>
  <si>
    <t>SESI</t>
  </si>
  <si>
    <t>A3</t>
  </si>
  <si>
    <t>SENAI</t>
  </si>
  <si>
    <t>A4</t>
  </si>
  <si>
    <t>INCEA</t>
  </si>
  <si>
    <t>A5</t>
  </si>
  <si>
    <t>SEBRAE</t>
  </si>
  <si>
    <t>A6</t>
  </si>
  <si>
    <t>Salário Educação</t>
  </si>
  <si>
    <t>A7</t>
  </si>
  <si>
    <t>Seguro Contra Acidentes de Trabalho</t>
  </si>
  <si>
    <t>A8</t>
  </si>
  <si>
    <t>FGTS</t>
  </si>
  <si>
    <t>A9</t>
  </si>
  <si>
    <t>SECONCI</t>
  </si>
  <si>
    <t>A</t>
  </si>
  <si>
    <t>Total dos Encargos Sociais Básicos</t>
  </si>
  <si>
    <t>GRUPO B</t>
  </si>
  <si>
    <t>B1</t>
  </si>
  <si>
    <t>Repouso Semanal Remunerado</t>
  </si>
  <si>
    <t>B2</t>
  </si>
  <si>
    <t>Feriados</t>
  </si>
  <si>
    <t>B3</t>
  </si>
  <si>
    <t>Auxílio - Enfremidade</t>
  </si>
  <si>
    <t>B4</t>
  </si>
  <si>
    <t>13º Salário</t>
  </si>
  <si>
    <t>B5</t>
  </si>
  <si>
    <t>Liçença Paternidade</t>
  </si>
  <si>
    <t>B6</t>
  </si>
  <si>
    <t>Faltas Justificadas</t>
  </si>
  <si>
    <t>B7</t>
  </si>
  <si>
    <t>Dias de Chuva</t>
  </si>
  <si>
    <t>B8</t>
  </si>
  <si>
    <t>Auxílio - Acidente de Trabalho</t>
  </si>
  <si>
    <t>B9</t>
  </si>
  <si>
    <t>Férias Gozadas</t>
  </si>
  <si>
    <t>B10</t>
  </si>
  <si>
    <t>Salário Maternidade</t>
  </si>
  <si>
    <t>B</t>
  </si>
  <si>
    <t>Total dos Encargos Sociais que recebem incidências de A</t>
  </si>
  <si>
    <t>GRUPO C</t>
  </si>
  <si>
    <t>C1</t>
  </si>
  <si>
    <t>Aviso Prévio Indenizado</t>
  </si>
  <si>
    <t>C2</t>
  </si>
  <si>
    <t>Aviso Prévio Trabalho</t>
  </si>
  <si>
    <t>C3</t>
  </si>
  <si>
    <t>Férias Indenizadas</t>
  </si>
  <si>
    <t>C4</t>
  </si>
  <si>
    <t>Depósito Rescisão sem Justa Causa</t>
  </si>
  <si>
    <t>C5</t>
  </si>
  <si>
    <t>Indenização Adicional</t>
  </si>
  <si>
    <t>C</t>
  </si>
  <si>
    <t>Total dos Encargos Sociais que não recebem incidências de A</t>
  </si>
  <si>
    <t>GRUPO D</t>
  </si>
  <si>
    <t>D1</t>
  </si>
  <si>
    <t>Reincidência de Grupo A</t>
  </si>
  <si>
    <t>D2</t>
  </si>
  <si>
    <t>Reincidência de Grupo A sobre Aviso Prévio Trabalho e
Reincidência do FGTS sobre Aviso Prévio Indenizado</t>
  </si>
  <si>
    <t>D</t>
  </si>
  <si>
    <t>Total de Reincidência de um Grupo sobre o outro</t>
  </si>
  <si>
    <t>TOTAL (A+B+C+D+E)</t>
  </si>
  <si>
    <t>Fonte: Informação Dias de Chuva - INMET</t>
  </si>
  <si>
    <t>OBRA: PRAÇA ANTONIO QUEIROZ</t>
  </si>
  <si>
    <t>LOCAL: CONJUNTO ANTONIO QUEIROZ - BAIRRO 40 HORAS - ANANINDEUA - PA</t>
  </si>
  <si>
    <t xml:space="preserve"> 12260 </t>
  </si>
  <si>
    <t>Locação de Elevador Cremalheira com 45,50m de altura, 03 cancelas, Cabine simples - 1.200kg ou 17 pessoas.</t>
  </si>
  <si>
    <t xml:space="preserve"> 12257 </t>
  </si>
  <si>
    <t>Montagem de Elevador Cremalheira OMG12 com 45,50m de altura, Cabine Simples - 1.200kg  ou 17 pessoas</t>
  </si>
  <si>
    <t xml:space="preserve"> 12258 </t>
  </si>
  <si>
    <t>Desmontagem de Elevador Cremalheira OMG12 com 45,50m de altura, Cabine Simples - 1.200kg  ou 17 pessoas</t>
  </si>
  <si>
    <t xml:space="preserve"> 2.1.11 </t>
  </si>
  <si>
    <t xml:space="preserve"> 2.1.12 </t>
  </si>
  <si>
    <t xml:space="preserve"> 2.1.13 </t>
  </si>
  <si>
    <t xml:space="preserve"> 8.2.8 </t>
  </si>
  <si>
    <t xml:space="preserve"> 100721 </t>
  </si>
  <si>
    <t>PINTURA COM TINTA ALQUÍDICA DE FUNDO (TIPO ZARCÃO) PULVERIZADA SOBRE SUPERFÍCIES METÁLICAS (EXCETO PERFIL) EXECUTADO EM OBRA (POR DEMÃO). AF_01/2020_P</t>
  </si>
  <si>
    <t xml:space="preserve"> 8.2.9 </t>
  </si>
  <si>
    <t xml:space="preserve"> 100745 </t>
  </si>
  <si>
    <t>PINTURA COM TINTA ALQUÍDICA DE ACABAMENTO (ESMALTE SINTÉTICO BRILHANTE) PULVERIZADA SOBRE SUPERFÍCIES METÁLICAS (EXCETO PERFIL) EXECUTADO EM OBRA  (POR DEMÃO). AF_01/2020_P</t>
  </si>
  <si>
    <t xml:space="preserve"> 100759 </t>
  </si>
  <si>
    <t>PINTURA COM TINTA ALQUÍDICA DE ACABAMENTO (ESMALTE SINTÉTICO BRILHANTE) PULVERIZADA SOBRE SUPERFÍCIES METÁLICAS (EXCETO PERFIL) EXECUTADO EM OBRA (02 DEMÃOS). AF_01/2020_P</t>
  </si>
  <si>
    <t>40,00%
63.736,78</t>
  </si>
  <si>
    <t>30,00%
47.802,59</t>
  </si>
  <si>
    <t>100,00%
769,57</t>
  </si>
  <si>
    <t>100,00%
9.345,87</t>
  </si>
  <si>
    <t>115.387,90</t>
  </si>
  <si>
    <t>100,0%</t>
  </si>
  <si>
    <t>5º Mês</t>
  </si>
  <si>
    <t>6º Mês</t>
  </si>
  <si>
    <t>100,00%
159.341,95</t>
  </si>
  <si>
    <t>100,00%
229.823,83</t>
  </si>
  <si>
    <t xml:space="preserve"> 6.2 </t>
  </si>
  <si>
    <t xml:space="preserve"> 98511 </t>
  </si>
  <si>
    <t>PLANTIO DE ÁRVORE ORNAMENTAL COM ALTURA DE MUDA MAIOR QUE 2,00 M E MENOR OU IGUAL A 4,00 M. AF_05/2018</t>
  </si>
  <si>
    <t xml:space="preserve"> PMA.SESAN.232 </t>
  </si>
  <si>
    <t>Poste decorativo com 04 pétalas, em tubo de alumínio com difusor em vidro leitoso brilhante, ref. XR-708/2 da Xoulux ou similar, com 6,00m, inclusive lâmpada LED 100W</t>
  </si>
  <si>
    <t>Remoção de Tela de nylon para proteção de fachada / alambrado / quadra de esportes</t>
  </si>
  <si>
    <t>100,00%
4.781,34</t>
  </si>
  <si>
    <t>100,00%
108.908,88</t>
  </si>
  <si>
    <t>50,00%
2.390,67</t>
  </si>
  <si>
    <t>50,00%
54.454,44</t>
  </si>
  <si>
    <t>15,7%</t>
  </si>
  <si>
    <t>32,8%</t>
  </si>
  <si>
    <t xml:space="preserve"> 13284 </t>
  </si>
  <si>
    <t>Lâmpada led 100w, luz branca 6500k, TLN190 - E40, 120º de ângulo de abertura, marca Glight ou similar</t>
  </si>
  <si>
    <t xml:space="preserve"> 8.5 </t>
  </si>
  <si>
    <t>INSTALAÇÕES ELÉTRICAS</t>
  </si>
  <si>
    <t xml:space="preserve"> 8.5.1 </t>
  </si>
  <si>
    <t xml:space="preserve"> 8.5.2 </t>
  </si>
  <si>
    <t xml:space="preserve"> 8.5.3 </t>
  </si>
  <si>
    <t xml:space="preserve"> 8.5.4 </t>
  </si>
  <si>
    <t xml:space="preserve"> 8.5.5 </t>
  </si>
  <si>
    <t xml:space="preserve"> 170866 </t>
  </si>
  <si>
    <t>Centro de distribuição p/ 03 disjuntores (s/ barramento)</t>
  </si>
  <si>
    <t xml:space="preserve"> 8.5.6 </t>
  </si>
  <si>
    <t xml:space="preserve"> 060003 </t>
  </si>
  <si>
    <t>LUMINARIA/REFLETOR HOLOFOTE MICROLED SLIM 500W BRANCO FRIO</t>
  </si>
  <si>
    <t xml:space="preserve"> 9.2 </t>
  </si>
  <si>
    <t xml:space="preserve"> 9.2.1 </t>
  </si>
  <si>
    <t xml:space="preserve"> 9.3 </t>
  </si>
  <si>
    <t>EQUIPAMENTOS</t>
  </si>
  <si>
    <t xml:space="preserve"> 9.3.1 </t>
  </si>
  <si>
    <t xml:space="preserve"> 9.4 </t>
  </si>
  <si>
    <t xml:space="preserve"> 9.4.1 </t>
  </si>
  <si>
    <t xml:space="preserve"> 060045 </t>
  </si>
  <si>
    <t>Alvenaria tijolo de barro a singelo</t>
  </si>
  <si>
    <t xml:space="preserve"> 9.4.2 </t>
  </si>
  <si>
    <t xml:space="preserve"> 9.4.3 </t>
  </si>
  <si>
    <t xml:space="preserve"> 9.4.4 </t>
  </si>
  <si>
    <t xml:space="preserve"> 9.4.5 </t>
  </si>
  <si>
    <t xml:space="preserve"> 9.4.6 </t>
  </si>
  <si>
    <t>100,00%
630.768,31</t>
  </si>
  <si>
    <t>40,00%
252.307,32</t>
  </si>
  <si>
    <t>15,00%
94.615,25</t>
  </si>
  <si>
    <t>100,00%
95.846,12</t>
  </si>
  <si>
    <t>20,00%
19.169,22</t>
  </si>
  <si>
    <t>8,71%</t>
  </si>
  <si>
    <t>24,09%</t>
  </si>
  <si>
    <t>19,96%</t>
  </si>
  <si>
    <t>18,08%</t>
  </si>
  <si>
    <t>13,46%</t>
  </si>
  <si>
    <t>319.279,13</t>
  </si>
  <si>
    <t>264.449,87</t>
  </si>
  <si>
    <t>208.104,67</t>
  </si>
  <si>
    <t>239.576,73</t>
  </si>
  <si>
    <t>178.354,35</t>
  </si>
  <si>
    <t>52,76%</t>
  </si>
  <si>
    <t>68,46%</t>
  </si>
  <si>
    <t>86,54%</t>
  </si>
  <si>
    <t>434.667,03</t>
  </si>
  <si>
    <t>699.116,90</t>
  </si>
  <si>
    <t>907.221,58</t>
  </si>
  <si>
    <t>1.146.798,30</t>
  </si>
  <si>
    <t>1.325.152,66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</si>
</sst>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\ %"/>
    <numFmt numFmtId="165" formatCode="#,##0.0000000"/>
    <numFmt numFmtId="166" formatCode="_(* #,##0.00_);_(* \(#,##0.00\);_(* &quot;-&quot;??_);_(@_)"/>
  </numFmts>
  <fonts count="35">
    <font>
      <sz val="11"/>
      <name val="Arial"/>
      <family val="1"/>
    </font>
    <font>
      <sz val="11"/>
      <color theme="1"/>
      <name val="Calibri"/>
      <family val="2"/>
      <scheme val="minor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0"/>
      <color rgb="FF000000"/>
      <name val="Arial"/>
      <family val="1"/>
    </font>
    <font>
      <b/>
      <sz val="10"/>
      <name val="Arial"/>
      <family val="1"/>
    </font>
    <font>
      <sz val="10"/>
      <color rgb="FF000000"/>
      <name val="Arial"/>
      <family val="1"/>
    </font>
    <font>
      <sz val="10"/>
      <name val="Arial"/>
      <family val="1"/>
    </font>
    <font>
      <sz val="11"/>
      <name val="Arial"/>
      <family val="1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Swis721 Lt BT"/>
      <family val="2"/>
    </font>
    <font>
      <b/>
      <sz val="12"/>
      <name val="Arial"/>
      <family val="2"/>
    </font>
    <font>
      <sz val="9"/>
      <color indexed="8"/>
      <name val="Ari"/>
    </font>
    <font>
      <b/>
      <sz val="9"/>
      <color indexed="9"/>
      <name val="Ari"/>
    </font>
    <font>
      <b/>
      <sz val="9"/>
      <color indexed="8"/>
      <name val="Ari"/>
    </font>
    <font>
      <b/>
      <sz val="12"/>
      <color indexed="8"/>
      <name val="Ari"/>
    </font>
    <font>
      <b/>
      <sz val="14"/>
      <color indexed="8"/>
      <name val="Calibri"/>
      <family val="2"/>
    </font>
    <font>
      <b/>
      <sz val="14"/>
      <color indexed="62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b/>
      <sz val="14"/>
      <color theme="0"/>
      <name val="Calibri"/>
      <family val="2"/>
    </font>
    <font>
      <b/>
      <sz val="12"/>
      <name val="Ari"/>
    </font>
    <font>
      <sz val="9"/>
      <name val="Ari"/>
    </font>
    <font>
      <b/>
      <sz val="12"/>
      <name val="Calibri"/>
      <family val="2"/>
    </font>
    <font>
      <sz val="13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3"/>
      <name val="Calibri"/>
      <family val="2"/>
    </font>
    <font>
      <b/>
      <sz val="11"/>
      <name val="Calibri"/>
      <family val="2"/>
    </font>
    <font>
      <b/>
      <sz val="12"/>
      <name val="Arial"/>
      <family val="1"/>
    </font>
  </fonts>
  <fills count="1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6D6D6"/>
      </patternFill>
    </fill>
    <fill>
      <patternFill patternType="solid">
        <fgColor rgb="FFEFEFEF"/>
      </patternFill>
    </fill>
    <fill>
      <patternFill patternType="solid">
        <fgColor rgb="FFD8ECF6"/>
      </patternFill>
    </fill>
    <fill>
      <patternFill patternType="solid">
        <fgColor rgb="FFFFFFFF"/>
      </patternFill>
    </fill>
    <fill>
      <patternFill patternType="solid">
        <fgColor rgb="FFFFFF6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89">
    <border>
      <left/>
      <right/>
      <top/>
      <bottom/>
      <diagonal/>
    </border>
    <border>
      <left/>
      <right/>
      <top style="thick">
        <color rgb="FF000000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medium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FF55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CCCCCC"/>
      </bottom>
      <diagonal/>
    </border>
    <border>
      <left style="thin">
        <color auto="1"/>
      </left>
      <right style="thin">
        <color auto="1"/>
      </right>
      <top/>
      <bottom style="thick">
        <color rgb="FFFF5500"/>
      </bottom>
      <diagonal/>
    </border>
    <border>
      <left style="thin">
        <color auto="1"/>
      </left>
      <right style="thick">
        <color auto="1"/>
      </right>
      <top style="thin">
        <color rgb="FFCCCCCC"/>
      </top>
      <bottom style="thin">
        <color rgb="FFCCCCCC"/>
      </bottom>
      <diagonal/>
    </border>
    <border>
      <left style="thin">
        <color auto="1"/>
      </left>
      <right style="thin">
        <color auto="1"/>
      </right>
      <top style="thin">
        <color rgb="FFCCCCCC"/>
      </top>
      <bottom style="thin">
        <color rgb="FFCCCCCC"/>
      </bottom>
      <diagonal/>
    </border>
    <border>
      <left style="thin">
        <color auto="1"/>
      </left>
      <right style="thick">
        <color auto="1"/>
      </right>
      <top/>
      <bottom style="thick">
        <color rgb="FFFF5500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auto="1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auto="1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ck">
        <color auto="1"/>
      </right>
      <top style="thin">
        <color rgb="FFCCCCCC"/>
      </top>
      <bottom style="thin">
        <color rgb="FFCCCCCC"/>
      </bottom>
      <diagonal/>
    </border>
    <border>
      <left style="thick">
        <color auto="1"/>
      </left>
      <right/>
      <top style="thick">
        <color rgb="FF000000"/>
      </top>
      <bottom/>
      <diagonal/>
    </border>
    <border>
      <left/>
      <right style="thick">
        <color auto="1"/>
      </right>
      <top style="thick">
        <color rgb="FF000000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8">
    <xf numFmtId="0" fontId="0" fillId="0" borderId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3" fillId="0" borderId="0"/>
    <xf numFmtId="0" fontId="15" fillId="0" borderId="0"/>
    <xf numFmtId="43" fontId="1" fillId="0" borderId="0" applyFont="0" applyFill="0" applyBorder="0" applyAlignment="0" applyProtection="0"/>
    <xf numFmtId="9" fontId="13" fillId="0" borderId="0" applyFill="0" applyBorder="0" applyAlignment="0" applyProtection="0"/>
    <xf numFmtId="0" fontId="13" fillId="0" borderId="0"/>
  </cellStyleXfs>
  <cellXfs count="23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" fillId="3" borderId="14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left" vertical="center" wrapText="1"/>
    </xf>
    <xf numFmtId="0" fontId="5" fillId="4" borderId="15" xfId="0" applyFont="1" applyFill="1" applyBorder="1" applyAlignment="1">
      <alignment horizontal="center" vertical="center" wrapText="1"/>
    </xf>
    <xf numFmtId="44" fontId="6" fillId="5" borderId="15" xfId="2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14" fillId="0" borderId="5" xfId="3" applyFont="1" applyBorder="1" applyAlignment="1">
      <alignment vertical="center"/>
    </xf>
    <xf numFmtId="0" fontId="14" fillId="0" borderId="7" xfId="3" applyFont="1" applyBorder="1" applyAlignment="1">
      <alignment vertical="center"/>
    </xf>
    <xf numFmtId="0" fontId="14" fillId="0" borderId="7" xfId="3" applyFont="1" applyBorder="1" applyAlignment="1">
      <alignment vertical="center" wrapText="1"/>
    </xf>
    <xf numFmtId="0" fontId="8" fillId="9" borderId="18" xfId="0" applyFont="1" applyFill="1" applyBorder="1" applyAlignment="1">
      <alignment horizontal="center" vertical="center" wrapText="1"/>
    </xf>
    <xf numFmtId="0" fontId="8" fillId="9" borderId="19" xfId="0" applyFont="1" applyFill="1" applyBorder="1" applyAlignment="1">
      <alignment horizontal="center" vertical="center" wrapText="1"/>
    </xf>
    <xf numFmtId="0" fontId="8" fillId="9" borderId="21" xfId="0" applyFont="1" applyFill="1" applyBorder="1" applyAlignment="1">
      <alignment horizontal="center" vertical="center" wrapText="1"/>
    </xf>
    <xf numFmtId="0" fontId="8" fillId="9" borderId="22" xfId="0" applyFont="1" applyFill="1" applyBorder="1" applyAlignment="1">
      <alignment horizontal="center" vertical="center" wrapText="1"/>
    </xf>
    <xf numFmtId="0" fontId="8" fillId="9" borderId="24" xfId="0" applyFont="1" applyFill="1" applyBorder="1" applyAlignment="1">
      <alignment horizontal="center" vertical="center" wrapText="1"/>
    </xf>
    <xf numFmtId="0" fontId="2" fillId="9" borderId="14" xfId="0" applyFont="1" applyFill="1" applyBorder="1" applyAlignment="1">
      <alignment horizontal="center" vertical="center" wrapText="1"/>
    </xf>
    <xf numFmtId="0" fontId="2" fillId="9" borderId="15" xfId="0" applyFont="1" applyFill="1" applyBorder="1" applyAlignment="1">
      <alignment horizontal="left" vertical="center" wrapText="1"/>
    </xf>
    <xf numFmtId="0" fontId="2" fillId="9" borderId="15" xfId="0" applyFont="1" applyFill="1" applyBorder="1" applyAlignment="1">
      <alignment horizontal="center" vertical="center" wrapText="1"/>
    </xf>
    <xf numFmtId="0" fontId="7" fillId="8" borderId="17" xfId="0" applyFont="1" applyFill="1" applyBorder="1" applyAlignment="1">
      <alignment horizontal="center" vertical="center" wrapText="1"/>
    </xf>
    <xf numFmtId="0" fontId="7" fillId="8" borderId="18" xfId="0" applyFont="1" applyFill="1" applyBorder="1" applyAlignment="1">
      <alignment horizontal="left" vertical="center" wrapText="1"/>
    </xf>
    <xf numFmtId="0" fontId="7" fillId="8" borderId="18" xfId="0" applyFont="1" applyFill="1" applyBorder="1" applyAlignment="1">
      <alignment horizontal="center" vertical="center" wrapText="1"/>
    </xf>
    <xf numFmtId="0" fontId="9" fillId="8" borderId="26" xfId="0" applyFont="1" applyFill="1" applyBorder="1" applyAlignment="1">
      <alignment horizontal="center" vertical="center" wrapText="1"/>
    </xf>
    <xf numFmtId="0" fontId="7" fillId="8" borderId="27" xfId="0" applyFont="1" applyFill="1" applyBorder="1" applyAlignment="1">
      <alignment horizontal="center" vertical="center" wrapText="1"/>
    </xf>
    <xf numFmtId="0" fontId="7" fillId="8" borderId="25" xfId="0" applyFont="1" applyFill="1" applyBorder="1" applyAlignment="1">
      <alignment horizontal="center" vertical="center" wrapText="1"/>
    </xf>
    <xf numFmtId="0" fontId="9" fillId="8" borderId="28" xfId="0" applyFont="1" applyFill="1" applyBorder="1" applyAlignment="1">
      <alignment horizontal="center" vertical="center" wrapText="1"/>
    </xf>
    <xf numFmtId="0" fontId="7" fillId="8" borderId="29" xfId="0" applyFont="1" applyFill="1" applyBorder="1" applyAlignment="1">
      <alignment horizontal="center" vertical="center" wrapText="1"/>
    </xf>
    <xf numFmtId="0" fontId="7" fillId="8" borderId="30" xfId="0" applyFont="1" applyFill="1" applyBorder="1" applyAlignment="1">
      <alignment horizontal="center" vertical="center" wrapText="1"/>
    </xf>
    <xf numFmtId="0" fontId="9" fillId="8" borderId="31" xfId="0" applyFont="1" applyFill="1" applyBorder="1" applyAlignment="1">
      <alignment horizontal="center" vertical="center" wrapText="1"/>
    </xf>
    <xf numFmtId="0" fontId="2" fillId="9" borderId="16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left" vertical="center" wrapText="1"/>
    </xf>
    <xf numFmtId="0" fontId="17" fillId="0" borderId="41" xfId="0" applyFont="1" applyBorder="1" applyAlignment="1">
      <alignment vertical="center" wrapText="1"/>
    </xf>
    <xf numFmtId="0" fontId="17" fillId="0" borderId="36" xfId="0" applyFont="1" applyBorder="1" applyAlignment="1">
      <alignment vertical="center" wrapText="1"/>
    </xf>
    <xf numFmtId="0" fontId="17" fillId="0" borderId="42" xfId="0" applyFont="1" applyBorder="1" applyAlignment="1">
      <alignment vertical="center" wrapText="1"/>
    </xf>
    <xf numFmtId="0" fontId="18" fillId="11" borderId="43" xfId="0" applyFont="1" applyFill="1" applyBorder="1" applyAlignment="1">
      <alignment horizontal="center" vertical="center" wrapText="1"/>
    </xf>
    <xf numFmtId="0" fontId="19" fillId="0" borderId="44" xfId="0" applyFont="1" applyBorder="1" applyAlignment="1">
      <alignment horizontal="center" vertical="center"/>
    </xf>
    <xf numFmtId="0" fontId="19" fillId="0" borderId="45" xfId="0" applyFont="1" applyBorder="1"/>
    <xf numFmtId="0" fontId="19" fillId="0" borderId="46" xfId="0" applyFont="1" applyBorder="1"/>
    <xf numFmtId="0" fontId="19" fillId="0" borderId="47" xfId="0" applyFont="1" applyBorder="1"/>
    <xf numFmtId="2" fontId="17" fillId="0" borderId="48" xfId="0" applyNumberFormat="1" applyFont="1" applyBorder="1" applyAlignment="1">
      <alignment horizontal="center"/>
    </xf>
    <xf numFmtId="0" fontId="17" fillId="0" borderId="49" xfId="0" applyFont="1" applyBorder="1" applyAlignment="1">
      <alignment horizontal="center"/>
    </xf>
    <xf numFmtId="0" fontId="19" fillId="0" borderId="50" xfId="0" applyFont="1" applyBorder="1"/>
    <xf numFmtId="0" fontId="19" fillId="0" borderId="51" xfId="0" applyFont="1" applyBorder="1"/>
    <xf numFmtId="0" fontId="19" fillId="0" borderId="52" xfId="0" applyFont="1" applyBorder="1"/>
    <xf numFmtId="2" fontId="17" fillId="0" borderId="53" xfId="0" applyNumberFormat="1" applyFont="1" applyBorder="1" applyAlignment="1">
      <alignment horizontal="center"/>
    </xf>
    <xf numFmtId="0" fontId="20" fillId="12" borderId="54" xfId="0" applyFont="1" applyFill="1" applyBorder="1"/>
    <xf numFmtId="0" fontId="20" fillId="12" borderId="55" xfId="0" applyFont="1" applyFill="1" applyBorder="1"/>
    <xf numFmtId="0" fontId="20" fillId="12" borderId="56" xfId="0" applyFont="1" applyFill="1" applyBorder="1"/>
    <xf numFmtId="2" fontId="20" fillId="12" borderId="57" xfId="0" applyNumberFormat="1" applyFont="1" applyFill="1" applyBorder="1" applyAlignment="1">
      <alignment horizontal="center"/>
    </xf>
    <xf numFmtId="0" fontId="19" fillId="0" borderId="58" xfId="0" applyFont="1" applyBorder="1"/>
    <xf numFmtId="0" fontId="19" fillId="0" borderId="49" xfId="0" applyFont="1" applyBorder="1" applyAlignment="1">
      <alignment horizontal="center"/>
    </xf>
    <xf numFmtId="0" fontId="17" fillId="0" borderId="50" xfId="0" applyFont="1" applyBorder="1"/>
    <xf numFmtId="0" fontId="17" fillId="0" borderId="51" xfId="0" applyFont="1" applyBorder="1"/>
    <xf numFmtId="0" fontId="17" fillId="0" borderId="52" xfId="0" applyFont="1" applyBorder="1"/>
    <xf numFmtId="0" fontId="20" fillId="12" borderId="59" xfId="0" applyFont="1" applyFill="1" applyBorder="1"/>
    <xf numFmtId="0" fontId="20" fillId="12" borderId="51" xfId="0" applyFont="1" applyFill="1" applyBorder="1"/>
    <xf numFmtId="0" fontId="20" fillId="12" borderId="52" xfId="0" applyFont="1" applyFill="1" applyBorder="1"/>
    <xf numFmtId="2" fontId="20" fillId="12" borderId="53" xfId="0" applyNumberFormat="1" applyFont="1" applyFill="1" applyBorder="1" applyAlignment="1">
      <alignment horizontal="center"/>
    </xf>
    <xf numFmtId="0" fontId="17" fillId="0" borderId="59" xfId="0" applyFont="1" applyBorder="1"/>
    <xf numFmtId="0" fontId="17" fillId="0" borderId="53" xfId="0" applyFont="1" applyBorder="1" applyAlignment="1">
      <alignment horizontal="center" vertical="center" wrapText="1"/>
    </xf>
    <xf numFmtId="0" fontId="20" fillId="12" borderId="49" xfId="0" applyFont="1" applyFill="1" applyBorder="1" applyAlignment="1">
      <alignment horizontal="center"/>
    </xf>
    <xf numFmtId="0" fontId="20" fillId="12" borderId="50" xfId="0" applyFont="1" applyFill="1" applyBorder="1"/>
    <xf numFmtId="2" fontId="19" fillId="12" borderId="49" xfId="0" applyNumberFormat="1" applyFont="1" applyFill="1" applyBorder="1" applyAlignment="1">
      <alignment horizontal="center"/>
    </xf>
    <xf numFmtId="0" fontId="19" fillId="12" borderId="50" xfId="0" applyFont="1" applyFill="1" applyBorder="1"/>
    <xf numFmtId="0" fontId="19" fillId="12" borderId="51" xfId="0" applyFont="1" applyFill="1" applyBorder="1"/>
    <xf numFmtId="0" fontId="19" fillId="12" borderId="52" xfId="0" applyFont="1" applyFill="1" applyBorder="1"/>
    <xf numFmtId="2" fontId="19" fillId="12" borderId="53" xfId="0" applyNumberFormat="1" applyFont="1" applyFill="1" applyBorder="1" applyAlignment="1">
      <alignment horizontal="center"/>
    </xf>
    <xf numFmtId="0" fontId="0" fillId="0" borderId="60" xfId="0" applyBorder="1"/>
    <xf numFmtId="0" fontId="0" fillId="0" borderId="61" xfId="0" applyBorder="1"/>
    <xf numFmtId="0" fontId="0" fillId="0" borderId="62" xfId="0" applyBorder="1"/>
    <xf numFmtId="0" fontId="0" fillId="0" borderId="63" xfId="0" applyBorder="1"/>
    <xf numFmtId="43" fontId="21" fillId="0" borderId="64" xfId="5" applyFont="1" applyBorder="1"/>
    <xf numFmtId="2" fontId="22" fillId="0" borderId="64" xfId="0" applyNumberFormat="1" applyFont="1" applyBorder="1"/>
    <xf numFmtId="0" fontId="23" fillId="13" borderId="63" xfId="0" applyFont="1" applyFill="1" applyBorder="1"/>
    <xf numFmtId="0" fontId="23" fillId="13" borderId="0" xfId="0" applyFont="1" applyFill="1"/>
    <xf numFmtId="0" fontId="24" fillId="13" borderId="0" xfId="0" applyFont="1" applyFill="1"/>
    <xf numFmtId="166" fontId="25" fillId="13" borderId="64" xfId="0" applyNumberFormat="1" applyFont="1" applyFill="1" applyBorder="1"/>
    <xf numFmtId="0" fontId="0" fillId="0" borderId="64" xfId="0" applyBorder="1"/>
    <xf numFmtId="0" fontId="26" fillId="0" borderId="41" xfId="0" applyFont="1" applyBorder="1" applyAlignment="1">
      <alignment vertical="center"/>
    </xf>
    <xf numFmtId="0" fontId="26" fillId="0" borderId="36" xfId="0" applyFont="1" applyBorder="1" applyAlignment="1">
      <alignment vertical="center"/>
    </xf>
    <xf numFmtId="0" fontId="26" fillId="0" borderId="65" xfId="0" applyFont="1" applyBorder="1" applyAlignment="1">
      <alignment vertical="center"/>
    </xf>
    <xf numFmtId="2" fontId="19" fillId="0" borderId="48" xfId="0" applyNumberFormat="1" applyFont="1" applyBorder="1" applyAlignment="1">
      <alignment horizontal="center" vertical="center"/>
    </xf>
    <xf numFmtId="0" fontId="17" fillId="0" borderId="49" xfId="0" applyFont="1" applyBorder="1" applyAlignment="1">
      <alignment horizontal="center" vertical="center"/>
    </xf>
    <xf numFmtId="2" fontId="27" fillId="0" borderId="53" xfId="0" applyNumberFormat="1" applyFont="1" applyBorder="1" applyAlignment="1">
      <alignment horizontal="center" vertical="center"/>
    </xf>
    <xf numFmtId="0" fontId="17" fillId="0" borderId="66" xfId="0" applyFont="1" applyBorder="1" applyAlignment="1">
      <alignment horizontal="center"/>
    </xf>
    <xf numFmtId="0" fontId="17" fillId="0" borderId="67" xfId="0" applyFont="1" applyBorder="1"/>
    <xf numFmtId="0" fontId="17" fillId="0" borderId="55" xfId="0" applyFont="1" applyBorder="1"/>
    <xf numFmtId="0" fontId="17" fillId="0" borderId="56" xfId="0" applyFont="1" applyBorder="1"/>
    <xf numFmtId="2" fontId="27" fillId="0" borderId="68" xfId="0" applyNumberFormat="1" applyFont="1" applyBorder="1" applyAlignment="1">
      <alignment horizontal="center" vertical="center"/>
    </xf>
    <xf numFmtId="0" fontId="26" fillId="0" borderId="69" xfId="0" applyFont="1" applyBorder="1" applyAlignment="1">
      <alignment vertical="center"/>
    </xf>
    <xf numFmtId="0" fontId="26" fillId="0" borderId="12" xfId="0" applyFont="1" applyBorder="1" applyAlignment="1">
      <alignment vertical="center"/>
    </xf>
    <xf numFmtId="0" fontId="26" fillId="0" borderId="70" xfId="0" applyFont="1" applyBorder="1" applyAlignment="1">
      <alignment vertical="center"/>
    </xf>
    <xf numFmtId="0" fontId="17" fillId="0" borderId="71" xfId="0" applyFont="1" applyBorder="1" applyAlignment="1">
      <alignment horizontal="center" vertical="center"/>
    </xf>
    <xf numFmtId="2" fontId="17" fillId="0" borderId="57" xfId="0" applyNumberFormat="1" applyFont="1" applyBorder="1" applyAlignment="1">
      <alignment horizontal="center" vertical="center"/>
    </xf>
    <xf numFmtId="0" fontId="28" fillId="0" borderId="63" xfId="0" applyFont="1" applyBorder="1" applyAlignment="1">
      <alignment vertical="center" wrapText="1"/>
    </xf>
    <xf numFmtId="0" fontId="28" fillId="0" borderId="0" xfId="0" applyFont="1" applyAlignment="1">
      <alignment vertical="center" wrapText="1"/>
    </xf>
    <xf numFmtId="0" fontId="28" fillId="0" borderId="64" xfId="0" applyFont="1" applyBorder="1" applyAlignment="1">
      <alignment vertical="center" wrapText="1"/>
    </xf>
    <xf numFmtId="0" fontId="29" fillId="0" borderId="63" xfId="0" applyFont="1" applyBorder="1"/>
    <xf numFmtId="0" fontId="29" fillId="0" borderId="0" xfId="0" applyFont="1"/>
    <xf numFmtId="10" fontId="29" fillId="0" borderId="0" xfId="6" applyNumberFormat="1" applyFont="1" applyBorder="1"/>
    <xf numFmtId="0" fontId="30" fillId="0" borderId="0" xfId="0" applyFont="1"/>
    <xf numFmtId="10" fontId="31" fillId="0" borderId="64" xfId="6" applyNumberFormat="1" applyFont="1" applyBorder="1"/>
    <xf numFmtId="10" fontId="32" fillId="0" borderId="0" xfId="0" applyNumberFormat="1" applyFont="1"/>
    <xf numFmtId="10" fontId="33" fillId="0" borderId="64" xfId="0" applyNumberFormat="1" applyFont="1" applyBorder="1"/>
    <xf numFmtId="0" fontId="30" fillId="0" borderId="64" xfId="0" applyFont="1" applyBorder="1"/>
    <xf numFmtId="0" fontId="32" fillId="14" borderId="59" xfId="0" applyFont="1" applyFill="1" applyBorder="1" applyAlignment="1">
      <alignment horizontal="right"/>
    </xf>
    <xf numFmtId="0" fontId="32" fillId="14" borderId="51" xfId="0" applyFont="1" applyFill="1" applyBorder="1"/>
    <xf numFmtId="10" fontId="32" fillId="14" borderId="52" xfId="0" applyNumberFormat="1" applyFont="1" applyFill="1" applyBorder="1"/>
    <xf numFmtId="0" fontId="33" fillId="0" borderId="50" xfId="0" applyFont="1" applyBorder="1"/>
    <xf numFmtId="0" fontId="33" fillId="0" borderId="51" xfId="0" applyFont="1" applyBorder="1"/>
    <xf numFmtId="10" fontId="33" fillId="0" borderId="72" xfId="0" applyNumberFormat="1" applyFont="1" applyBorder="1"/>
    <xf numFmtId="0" fontId="30" fillId="0" borderId="63" xfId="0" applyFont="1" applyBorder="1"/>
    <xf numFmtId="0" fontId="31" fillId="0" borderId="64" xfId="0" applyFont="1" applyBorder="1" applyAlignment="1">
      <alignment horizontal="right"/>
    </xf>
    <xf numFmtId="0" fontId="13" fillId="15" borderId="41" xfId="7" applyFill="1" applyBorder="1"/>
    <xf numFmtId="0" fontId="13" fillId="15" borderId="36" xfId="7" applyFill="1" applyBorder="1"/>
    <xf numFmtId="0" fontId="12" fillId="0" borderId="18" xfId="3" applyFont="1" applyFill="1" applyBorder="1" applyAlignment="1">
      <alignment horizontal="center" vertical="center"/>
    </xf>
    <xf numFmtId="0" fontId="13" fillId="0" borderId="18" xfId="3" applyBorder="1" applyAlignment="1">
      <alignment horizontal="center" vertical="center"/>
    </xf>
    <xf numFmtId="0" fontId="13" fillId="0" borderId="18" xfId="3" applyBorder="1" applyAlignment="1">
      <alignment vertical="center"/>
    </xf>
    <xf numFmtId="43" fontId="0" fillId="0" borderId="18" xfId="1" applyFont="1" applyBorder="1" applyAlignment="1">
      <alignment vertical="center"/>
    </xf>
    <xf numFmtId="0" fontId="12" fillId="0" borderId="18" xfId="3" applyFont="1" applyBorder="1" applyAlignment="1">
      <alignment horizontal="center" vertical="center"/>
    </xf>
    <xf numFmtId="0" fontId="12" fillId="0" borderId="18" xfId="3" applyFont="1" applyBorder="1" applyAlignment="1">
      <alignment vertical="center"/>
    </xf>
    <xf numFmtId="166" fontId="12" fillId="0" borderId="18" xfId="3" applyNumberFormat="1" applyFont="1" applyBorder="1" applyAlignment="1">
      <alignment vertical="center"/>
    </xf>
    <xf numFmtId="0" fontId="13" fillId="0" borderId="18" xfId="3" applyBorder="1" applyAlignment="1">
      <alignment vertical="center" wrapText="1"/>
    </xf>
    <xf numFmtId="166" fontId="13" fillId="0" borderId="18" xfId="3" applyNumberFormat="1" applyBorder="1" applyAlignment="1">
      <alignment vertical="center"/>
    </xf>
    <xf numFmtId="166" fontId="12" fillId="17" borderId="18" xfId="3" applyNumberFormat="1" applyFont="1" applyFill="1" applyBorder="1" applyAlignment="1">
      <alignment vertical="center"/>
    </xf>
    <xf numFmtId="0" fontId="13" fillId="0" borderId="0" xfId="3" applyAlignment="1">
      <alignment vertical="center"/>
    </xf>
    <xf numFmtId="0" fontId="10" fillId="7" borderId="2" xfId="0" applyFont="1" applyFill="1" applyBorder="1" applyAlignment="1">
      <alignment horizontal="left" vertical="center" wrapText="1"/>
    </xf>
    <xf numFmtId="0" fontId="2" fillId="9" borderId="2" xfId="0" applyFont="1" applyFill="1" applyBorder="1" applyAlignment="1">
      <alignment horizontal="left" vertical="center" wrapText="1"/>
    </xf>
    <xf numFmtId="0" fontId="9" fillId="9" borderId="2" xfId="0" applyFont="1" applyFill="1" applyBorder="1" applyAlignment="1">
      <alignment horizontal="left" vertical="center" wrapText="1"/>
    </xf>
    <xf numFmtId="0" fontId="10" fillId="6" borderId="2" xfId="0" applyFont="1" applyFill="1" applyBorder="1" applyAlignment="1">
      <alignment horizontal="left" vertical="center" wrapText="1"/>
    </xf>
    <xf numFmtId="4" fontId="9" fillId="9" borderId="2" xfId="0" applyNumberFormat="1" applyFont="1" applyFill="1" applyBorder="1" applyAlignment="1">
      <alignment horizontal="center" vertical="center" wrapText="1"/>
    </xf>
    <xf numFmtId="44" fontId="0" fillId="0" borderId="0" xfId="2" applyFont="1" applyAlignment="1">
      <alignment horizontal="center" vertical="center"/>
    </xf>
    <xf numFmtId="4" fontId="6" fillId="5" borderId="15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9" fillId="9" borderId="18" xfId="0" applyFont="1" applyFill="1" applyBorder="1" applyAlignment="1">
      <alignment horizontal="center" vertical="center" wrapText="1"/>
    </xf>
    <xf numFmtId="0" fontId="9" fillId="9" borderId="21" xfId="0" applyFont="1" applyFill="1" applyBorder="1" applyAlignment="1">
      <alignment horizontal="center" vertical="center" wrapText="1"/>
    </xf>
    <xf numFmtId="0" fontId="9" fillId="9" borderId="18" xfId="0" applyFont="1" applyFill="1" applyBorder="1" applyAlignment="1">
      <alignment horizontal="left" vertical="center" wrapText="1"/>
    </xf>
    <xf numFmtId="0" fontId="9" fillId="9" borderId="21" xfId="0" applyFont="1" applyFill="1" applyBorder="1" applyAlignment="1">
      <alignment horizontal="left" vertical="center" wrapText="1"/>
    </xf>
    <xf numFmtId="0" fontId="8" fillId="9" borderId="81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165" fontId="9" fillId="9" borderId="2" xfId="0" applyNumberFormat="1" applyFont="1" applyFill="1" applyBorder="1" applyAlignment="1">
      <alignment horizontal="center" vertical="center" wrapText="1"/>
    </xf>
    <xf numFmtId="165" fontId="10" fillId="6" borderId="2" xfId="0" applyNumberFormat="1" applyFont="1" applyFill="1" applyBorder="1" applyAlignment="1">
      <alignment horizontal="center" vertical="center" wrapText="1"/>
    </xf>
    <xf numFmtId="4" fontId="10" fillId="6" borderId="2" xfId="0" applyNumberFormat="1" applyFont="1" applyFill="1" applyBorder="1" applyAlignment="1">
      <alignment horizontal="center" vertical="center" wrapText="1"/>
    </xf>
    <xf numFmtId="165" fontId="10" fillId="7" borderId="2" xfId="0" applyNumberFormat="1" applyFont="1" applyFill="1" applyBorder="1" applyAlignment="1">
      <alignment horizontal="center" vertical="center" wrapText="1"/>
    </xf>
    <xf numFmtId="4" fontId="10" fillId="7" borderId="2" xfId="0" applyNumberFormat="1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9" fillId="9" borderId="2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9" fillId="9" borderId="17" xfId="0" applyFont="1" applyFill="1" applyBorder="1" applyAlignment="1">
      <alignment horizontal="center" vertical="center" wrapText="1"/>
    </xf>
    <xf numFmtId="0" fontId="9" fillId="9" borderId="20" xfId="0" applyFont="1" applyFill="1" applyBorder="1" applyAlignment="1">
      <alignment horizontal="center" vertical="center" wrapText="1"/>
    </xf>
    <xf numFmtId="4" fontId="7" fillId="8" borderId="18" xfId="0" applyNumberFormat="1" applyFont="1" applyFill="1" applyBorder="1" applyAlignment="1">
      <alignment horizontal="center" vertical="center" wrapText="1"/>
    </xf>
    <xf numFmtId="164" fontId="7" fillId="8" borderId="19" xfId="0" applyNumberFormat="1" applyFont="1" applyFill="1" applyBorder="1" applyAlignment="1">
      <alignment horizontal="center" vertical="center" wrapText="1"/>
    </xf>
    <xf numFmtId="4" fontId="9" fillId="9" borderId="18" xfId="0" applyNumberFormat="1" applyFont="1" applyFill="1" applyBorder="1" applyAlignment="1">
      <alignment horizontal="center" vertical="center" wrapText="1"/>
    </xf>
    <xf numFmtId="164" fontId="9" fillId="9" borderId="19" xfId="0" applyNumberFormat="1" applyFont="1" applyFill="1" applyBorder="1" applyAlignment="1">
      <alignment horizontal="center" vertical="center" wrapText="1"/>
    </xf>
    <xf numFmtId="4" fontId="9" fillId="9" borderId="21" xfId="0" applyNumberFormat="1" applyFont="1" applyFill="1" applyBorder="1" applyAlignment="1">
      <alignment horizontal="center" vertical="center" wrapText="1"/>
    </xf>
    <xf numFmtId="164" fontId="9" fillId="9" borderId="22" xfId="0" applyNumberFormat="1" applyFont="1" applyFill="1" applyBorder="1" applyAlignment="1">
      <alignment horizontal="center" vertical="center" wrapText="1"/>
    </xf>
    <xf numFmtId="44" fontId="7" fillId="8" borderId="18" xfId="2" applyFont="1" applyFill="1" applyBorder="1" applyAlignment="1">
      <alignment horizontal="center" vertical="center" wrapText="1"/>
    </xf>
    <xf numFmtId="44" fontId="9" fillId="9" borderId="18" xfId="2" applyFont="1" applyFill="1" applyBorder="1" applyAlignment="1">
      <alignment horizontal="center" vertical="center" wrapText="1"/>
    </xf>
    <xf numFmtId="44" fontId="9" fillId="9" borderId="21" xfId="2" applyFont="1" applyFill="1" applyBorder="1" applyAlignment="1">
      <alignment horizontal="center" vertical="center" wrapText="1"/>
    </xf>
    <xf numFmtId="44" fontId="34" fillId="9" borderId="8" xfId="2" applyFont="1" applyFill="1" applyBorder="1" applyAlignment="1">
      <alignment horizontal="center" vertical="center" wrapText="1"/>
    </xf>
    <xf numFmtId="44" fontId="34" fillId="9" borderId="9" xfId="2" applyFont="1" applyFill="1" applyBorder="1" applyAlignment="1">
      <alignment horizontal="center" vertical="center" wrapText="1"/>
    </xf>
    <xf numFmtId="44" fontId="34" fillId="9" borderId="10" xfId="2" applyFont="1" applyFill="1" applyBorder="1" applyAlignment="1">
      <alignment horizontal="center" vertical="center" wrapText="1"/>
    </xf>
    <xf numFmtId="0" fontId="14" fillId="0" borderId="3" xfId="3" applyFont="1" applyBorder="1" applyAlignment="1">
      <alignment horizontal="center" vertical="center"/>
    </xf>
    <xf numFmtId="0" fontId="14" fillId="0" borderId="4" xfId="3" applyFont="1" applyBorder="1" applyAlignment="1">
      <alignment horizontal="center" vertical="center"/>
    </xf>
    <xf numFmtId="0" fontId="14" fillId="0" borderId="5" xfId="3" applyFont="1" applyBorder="1" applyAlignment="1">
      <alignment horizontal="center" vertical="center"/>
    </xf>
    <xf numFmtId="0" fontId="14" fillId="0" borderId="6" xfId="3" applyFont="1" applyBorder="1" applyAlignment="1">
      <alignment horizontal="center" vertical="center"/>
    </xf>
    <xf numFmtId="0" fontId="14" fillId="0" borderId="0" xfId="3" applyFont="1" applyBorder="1" applyAlignment="1">
      <alignment horizontal="center" vertical="center"/>
    </xf>
    <xf numFmtId="0" fontId="14" fillId="0" borderId="7" xfId="3" applyFont="1" applyBorder="1" applyAlignment="1">
      <alignment horizontal="center" vertical="center"/>
    </xf>
    <xf numFmtId="0" fontId="14" fillId="0" borderId="6" xfId="3" applyFont="1" applyBorder="1" applyAlignment="1">
      <alignment horizontal="center" vertical="center" wrapText="1"/>
    </xf>
    <xf numFmtId="0" fontId="14" fillId="0" borderId="0" xfId="3" applyFont="1" applyBorder="1" applyAlignment="1">
      <alignment horizontal="center" vertical="center" wrapText="1"/>
    </xf>
    <xf numFmtId="0" fontId="14" fillId="0" borderId="7" xfId="3" applyFon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8" fillId="9" borderId="20" xfId="0" applyFont="1" applyFill="1" applyBorder="1" applyAlignment="1">
      <alignment horizontal="center" vertical="center" wrapText="1"/>
    </xf>
    <xf numFmtId="0" fontId="8" fillId="9" borderId="21" xfId="0" applyFont="1" applyFill="1" applyBorder="1" applyAlignment="1">
      <alignment horizontal="center" vertical="center" wrapText="1"/>
    </xf>
    <xf numFmtId="0" fontId="8" fillId="9" borderId="23" xfId="0" applyFont="1" applyFill="1" applyBorder="1" applyAlignment="1">
      <alignment horizontal="center" vertical="center" wrapText="1"/>
    </xf>
    <xf numFmtId="0" fontId="8" fillId="9" borderId="24" xfId="0" applyFont="1" applyFill="1" applyBorder="1" applyAlignment="1">
      <alignment horizontal="center" vertical="center" wrapText="1"/>
    </xf>
    <xf numFmtId="0" fontId="8" fillId="9" borderId="17" xfId="0" applyFont="1" applyFill="1" applyBorder="1" applyAlignment="1">
      <alignment horizontal="center" vertical="center" wrapText="1"/>
    </xf>
    <xf numFmtId="0" fontId="8" fillId="9" borderId="18" xfId="0" applyFont="1" applyFill="1" applyBorder="1" applyAlignment="1">
      <alignment horizontal="center" vertical="center" wrapText="1"/>
    </xf>
    <xf numFmtId="0" fontId="2" fillId="9" borderId="11" xfId="0" applyFont="1" applyFill="1" applyBorder="1" applyAlignment="1">
      <alignment horizontal="center" vertical="center" wrapText="1"/>
    </xf>
    <xf numFmtId="0" fontId="2" fillId="9" borderId="12" xfId="0" applyFont="1" applyFill="1" applyBorder="1" applyAlignment="1">
      <alignment horizontal="center" vertical="center" wrapText="1"/>
    </xf>
    <xf numFmtId="0" fontId="2" fillId="9" borderId="13" xfId="0" applyFont="1" applyFill="1" applyBorder="1" applyAlignment="1">
      <alignment horizontal="center" vertical="center" wrapText="1"/>
    </xf>
    <xf numFmtId="0" fontId="2" fillId="9" borderId="32" xfId="0" applyFont="1" applyFill="1" applyBorder="1" applyAlignment="1">
      <alignment horizontal="center" vertical="center" wrapText="1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vertical="center"/>
    </xf>
    <xf numFmtId="0" fontId="2" fillId="9" borderId="35" xfId="0" applyFont="1" applyFill="1" applyBorder="1" applyAlignment="1">
      <alignment horizontal="center" vertical="center" wrapText="1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vertical="center"/>
    </xf>
    <xf numFmtId="0" fontId="2" fillId="9" borderId="2" xfId="0" applyFont="1" applyFill="1" applyBorder="1" applyAlignment="1">
      <alignment horizontal="center" vertical="center" wrapText="1"/>
    </xf>
    <xf numFmtId="0" fontId="9" fillId="9" borderId="2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 wrapText="1"/>
    </xf>
    <xf numFmtId="0" fontId="16" fillId="10" borderId="38" xfId="4" applyFont="1" applyFill="1" applyBorder="1" applyAlignment="1">
      <alignment horizontal="center" vertical="center" wrapText="1"/>
    </xf>
    <xf numFmtId="0" fontId="16" fillId="10" borderId="39" xfId="4" applyFont="1" applyFill="1" applyBorder="1" applyAlignment="1">
      <alignment horizontal="center" vertical="center" wrapText="1"/>
    </xf>
    <xf numFmtId="0" fontId="16" fillId="10" borderId="40" xfId="4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 wrapText="1"/>
    </xf>
    <xf numFmtId="0" fontId="30" fillId="0" borderId="64" xfId="0" applyFont="1" applyBorder="1" applyAlignment="1">
      <alignment horizontal="left" wrapText="1"/>
    </xf>
    <xf numFmtId="0" fontId="30" fillId="0" borderId="36" xfId="0" applyFont="1" applyBorder="1" applyAlignment="1">
      <alignment horizontal="left" wrapText="1"/>
    </xf>
    <xf numFmtId="0" fontId="30" fillId="0" borderId="65" xfId="0" applyFont="1" applyBorder="1" applyAlignment="1">
      <alignment horizontal="left" wrapText="1"/>
    </xf>
    <xf numFmtId="0" fontId="14" fillId="0" borderId="73" xfId="3" applyFont="1" applyBorder="1" applyAlignment="1">
      <alignment horizontal="center" vertical="center"/>
    </xf>
    <xf numFmtId="0" fontId="14" fillId="0" borderId="74" xfId="3" applyFont="1" applyBorder="1" applyAlignment="1">
      <alignment horizontal="center" vertical="center"/>
    </xf>
    <xf numFmtId="0" fontId="14" fillId="0" borderId="75" xfId="3" applyFont="1" applyBorder="1" applyAlignment="1">
      <alignment horizontal="center" vertical="center"/>
    </xf>
    <xf numFmtId="0" fontId="12" fillId="0" borderId="50" xfId="3" applyFont="1" applyBorder="1" applyAlignment="1">
      <alignment horizontal="center" vertical="center"/>
    </xf>
    <xf numFmtId="0" fontId="12" fillId="0" borderId="51" xfId="3" applyFont="1" applyBorder="1" applyAlignment="1">
      <alignment horizontal="center" vertical="center"/>
    </xf>
    <xf numFmtId="0" fontId="12" fillId="0" borderId="52" xfId="3" applyFont="1" applyBorder="1" applyAlignment="1">
      <alignment horizontal="center" vertical="center"/>
    </xf>
    <xf numFmtId="0" fontId="12" fillId="17" borderId="18" xfId="3" applyFont="1" applyFill="1" applyBorder="1" applyAlignment="1">
      <alignment horizontal="center" vertical="center"/>
    </xf>
    <xf numFmtId="0" fontId="14" fillId="0" borderId="76" xfId="3" applyFont="1" applyBorder="1" applyAlignment="1">
      <alignment horizontal="center" vertical="center"/>
    </xf>
    <xf numFmtId="0" fontId="14" fillId="0" borderId="77" xfId="3" applyFont="1" applyBorder="1" applyAlignment="1">
      <alignment horizontal="center" vertical="center"/>
    </xf>
    <xf numFmtId="0" fontId="12" fillId="16" borderId="78" xfId="3" applyFont="1" applyFill="1" applyBorder="1" applyAlignment="1">
      <alignment horizontal="center" vertical="center"/>
    </xf>
    <xf numFmtId="0" fontId="12" fillId="16" borderId="79" xfId="3" applyFont="1" applyFill="1" applyBorder="1" applyAlignment="1">
      <alignment horizontal="center" vertical="center"/>
    </xf>
    <xf numFmtId="0" fontId="12" fillId="16" borderId="80" xfId="3" applyFont="1" applyFill="1" applyBorder="1" applyAlignment="1">
      <alignment horizontal="center" vertical="center"/>
    </xf>
    <xf numFmtId="0" fontId="2" fillId="9" borderId="82" xfId="0" applyFont="1" applyFill="1" applyBorder="1" applyAlignment="1">
      <alignment horizontal="center" vertical="center" wrapText="1"/>
    </xf>
    <xf numFmtId="0" fontId="2" fillId="9" borderId="83" xfId="0" applyFont="1" applyFill="1" applyBorder="1" applyAlignment="1">
      <alignment horizontal="center" vertical="center" wrapText="1"/>
    </xf>
    <xf numFmtId="0" fontId="9" fillId="9" borderId="82" xfId="0" applyFont="1" applyFill="1" applyBorder="1" applyAlignment="1">
      <alignment horizontal="center" vertical="center" wrapText="1"/>
    </xf>
    <xf numFmtId="4" fontId="9" fillId="9" borderId="83" xfId="0" applyNumberFormat="1" applyFont="1" applyFill="1" applyBorder="1" applyAlignment="1">
      <alignment horizontal="center" vertical="center" wrapText="1"/>
    </xf>
    <xf numFmtId="0" fontId="10" fillId="6" borderId="82" xfId="0" applyFont="1" applyFill="1" applyBorder="1" applyAlignment="1">
      <alignment horizontal="center" vertical="center" wrapText="1"/>
    </xf>
    <xf numFmtId="4" fontId="10" fillId="6" borderId="83" xfId="0" applyNumberFormat="1" applyFont="1" applyFill="1" applyBorder="1" applyAlignment="1">
      <alignment horizontal="center" vertical="center" wrapText="1"/>
    </xf>
    <xf numFmtId="0" fontId="10" fillId="9" borderId="6" xfId="0" applyFont="1" applyFill="1" applyBorder="1" applyAlignment="1">
      <alignment horizontal="center" vertical="center" wrapText="1"/>
    </xf>
    <xf numFmtId="0" fontId="10" fillId="9" borderId="0" xfId="0" applyFont="1" applyFill="1" applyBorder="1" applyAlignment="1">
      <alignment horizontal="center" vertical="center" wrapText="1"/>
    </xf>
    <xf numFmtId="0" fontId="10" fillId="9" borderId="0" xfId="0" applyFont="1" applyFill="1" applyBorder="1" applyAlignment="1">
      <alignment horizontal="right" vertical="center" wrapText="1"/>
    </xf>
    <xf numFmtId="4" fontId="10" fillId="9" borderId="0" xfId="0" applyNumberFormat="1" applyFont="1" applyFill="1" applyBorder="1" applyAlignment="1">
      <alignment horizontal="center" vertical="center" wrapText="1"/>
    </xf>
    <xf numFmtId="4" fontId="10" fillId="9" borderId="7" xfId="0" applyNumberFormat="1" applyFont="1" applyFill="1" applyBorder="1" applyAlignment="1">
      <alignment horizontal="center" vertical="center" wrapText="1"/>
    </xf>
    <xf numFmtId="0" fontId="10" fillId="9" borderId="0" xfId="0" applyFont="1" applyFill="1" applyBorder="1" applyAlignment="1">
      <alignment horizontal="center" vertical="center" wrapText="1"/>
    </xf>
    <xf numFmtId="0" fontId="9" fillId="9" borderId="84" xfId="0" applyFont="1" applyFill="1" applyBorder="1" applyAlignment="1">
      <alignment horizontal="center" vertical="center" wrapText="1"/>
    </xf>
    <xf numFmtId="0" fontId="9" fillId="9" borderId="85" xfId="0" applyFont="1" applyFill="1" applyBorder="1" applyAlignment="1">
      <alignment horizontal="center" vertical="center" wrapText="1"/>
    </xf>
    <xf numFmtId="0" fontId="10" fillId="7" borderId="82" xfId="0" applyFont="1" applyFill="1" applyBorder="1" applyAlignment="1">
      <alignment horizontal="center" vertical="center" wrapText="1"/>
    </xf>
    <xf numFmtId="4" fontId="10" fillId="7" borderId="83" xfId="0" applyNumberFormat="1" applyFont="1" applyFill="1" applyBorder="1" applyAlignment="1">
      <alignment horizontal="center" vertical="center" wrapText="1"/>
    </xf>
    <xf numFmtId="0" fontId="10" fillId="9" borderId="86" xfId="0" applyFont="1" applyFill="1" applyBorder="1" applyAlignment="1">
      <alignment horizontal="center" vertical="center" wrapText="1"/>
    </xf>
    <xf numFmtId="0" fontId="10" fillId="9" borderId="87" xfId="0" applyFont="1" applyFill="1" applyBorder="1" applyAlignment="1">
      <alignment horizontal="center" vertical="center" wrapText="1"/>
    </xf>
    <xf numFmtId="0" fontId="10" fillId="9" borderId="87" xfId="0" applyFont="1" applyFill="1" applyBorder="1" applyAlignment="1">
      <alignment horizontal="right" vertical="center" wrapText="1"/>
    </xf>
    <xf numFmtId="4" fontId="10" fillId="9" borderId="87" xfId="0" applyNumberFormat="1" applyFont="1" applyFill="1" applyBorder="1" applyAlignment="1">
      <alignment horizontal="center" vertical="center" wrapText="1"/>
    </xf>
    <xf numFmtId="0" fontId="10" fillId="9" borderId="87" xfId="0" applyFont="1" applyFill="1" applyBorder="1" applyAlignment="1">
      <alignment horizontal="center" vertical="center" wrapText="1"/>
    </xf>
    <xf numFmtId="4" fontId="10" fillId="9" borderId="88" xfId="0" applyNumberFormat="1" applyFont="1" applyFill="1" applyBorder="1" applyAlignment="1">
      <alignment horizontal="center" vertical="center" wrapText="1"/>
    </xf>
  </cellXfs>
  <cellStyles count="8">
    <cellStyle name="Moeda" xfId="2" builtinId="4"/>
    <cellStyle name="Normal" xfId="0" builtinId="0"/>
    <cellStyle name="Normal 2" xfId="3"/>
    <cellStyle name="Normal 4" xfId="7"/>
    <cellStyle name="Normal_F-06-09" xfId="4"/>
    <cellStyle name="Porcentagem 4" xfId="6"/>
    <cellStyle name="Vírgula" xfId="1" builtinId="3"/>
    <cellStyle name="Vírgula 1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314326</xdr:colOff>
      <xdr:row>0</xdr:row>
      <xdr:rowOff>142876</xdr:rowOff>
    </xdr:from>
    <xdr:to>
      <xdr:col>2</xdr:col>
      <xdr:colOff>285750</xdr:colOff>
      <xdr:row>3</xdr:row>
      <xdr:rowOff>183695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4985C73-9618-4890-AB21-9110808B7C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6" y="142876"/>
          <a:ext cx="1517276" cy="782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314326</xdr:colOff>
      <xdr:row>0</xdr:row>
      <xdr:rowOff>142876</xdr:rowOff>
    </xdr:from>
    <xdr:to>
      <xdr:col>1</xdr:col>
      <xdr:colOff>1317252</xdr:colOff>
      <xdr:row>3</xdr:row>
      <xdr:rowOff>193220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4985C73-9618-4890-AB21-9110808B7C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6" y="142876"/>
          <a:ext cx="1517276" cy="78376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314326</xdr:colOff>
      <xdr:row>0</xdr:row>
      <xdr:rowOff>142876</xdr:rowOff>
    </xdr:from>
    <xdr:to>
      <xdr:col>1</xdr:col>
      <xdr:colOff>990227</xdr:colOff>
      <xdr:row>3</xdr:row>
      <xdr:rowOff>185055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4985C73-9618-4890-AB21-9110808B7C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6" y="142876"/>
          <a:ext cx="1517276" cy="783769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314326</xdr:colOff>
      <xdr:row>0</xdr:row>
      <xdr:rowOff>142876</xdr:rowOff>
    </xdr:from>
    <xdr:to>
      <xdr:col>1</xdr:col>
      <xdr:colOff>990227</xdr:colOff>
      <xdr:row>3</xdr:row>
      <xdr:rowOff>183695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4985C73-9618-4890-AB21-9110808B7C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6" y="142876"/>
          <a:ext cx="1517276" cy="78376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314326</xdr:colOff>
      <xdr:row>0</xdr:row>
      <xdr:rowOff>142876</xdr:rowOff>
    </xdr:from>
    <xdr:to>
      <xdr:col>1</xdr:col>
      <xdr:colOff>393327</xdr:colOff>
      <xdr:row>3</xdr:row>
      <xdr:rowOff>202745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4985C73-9618-4890-AB21-9110808B7C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6" y="142876"/>
          <a:ext cx="1517276" cy="79329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280866</xdr:colOff>
      <xdr:row>0</xdr:row>
      <xdr:rowOff>0</xdr:rowOff>
    </xdr:from>
    <xdr:to>
      <xdr:col>1</xdr:col>
      <xdr:colOff>622654</xdr:colOff>
      <xdr:row>3</xdr:row>
      <xdr:rowOff>202223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866" y="0"/>
          <a:ext cx="1437163" cy="9356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8"/>
  <sheetViews>
    <sheetView tabSelected="1" showOutlineSymbols="0" showWhiteSpace="0" view="pageBreakPreview" topLeftCell="A127" zoomScale="115" zoomScaleNormal="85" zoomScaleSheetLayoutView="115" workbookViewId="0">
      <selection activeCell="D133" sqref="D133"/>
    </sheetView>
  </sheetViews>
  <sheetFormatPr defaultRowHeight="14.25"/>
  <cols>
    <col min="1" max="1" width="5.875" style="2" bestFit="1" customWidth="1"/>
    <col min="2" max="2" width="14.375" style="2" bestFit="1" customWidth="1"/>
    <col min="3" max="3" width="8.625" style="2" customWidth="1"/>
    <col min="4" max="4" width="45.625" style="136" customWidth="1"/>
    <col min="5" max="5" width="8" style="2" bestFit="1" customWidth="1"/>
    <col min="6" max="6" width="13" style="135" bestFit="1" customWidth="1"/>
    <col min="7" max="7" width="11.75" style="133" bestFit="1" customWidth="1"/>
    <col min="8" max="8" width="16.5" style="133" bestFit="1" customWidth="1"/>
    <col min="9" max="9" width="15.625" style="133" bestFit="1" customWidth="1"/>
    <col min="10" max="10" width="13" style="2" bestFit="1" customWidth="1"/>
  </cols>
  <sheetData>
    <row r="1" spans="1:10" ht="20.100000000000001" customHeight="1" thickTop="1">
      <c r="A1" s="166" t="s">
        <v>295</v>
      </c>
      <c r="B1" s="167"/>
      <c r="C1" s="167"/>
      <c r="D1" s="167"/>
      <c r="E1" s="167"/>
      <c r="F1" s="167"/>
      <c r="G1" s="167"/>
      <c r="H1" s="167"/>
      <c r="I1" s="167"/>
      <c r="J1" s="168"/>
    </row>
    <row r="2" spans="1:10" ht="20.100000000000001" customHeight="1">
      <c r="A2" s="169" t="s">
        <v>296</v>
      </c>
      <c r="B2" s="170"/>
      <c r="C2" s="170"/>
      <c r="D2" s="170"/>
      <c r="E2" s="170"/>
      <c r="F2" s="170"/>
      <c r="G2" s="170"/>
      <c r="H2" s="170"/>
      <c r="I2" s="170"/>
      <c r="J2" s="171"/>
    </row>
    <row r="3" spans="1:10" ht="20.100000000000001" customHeight="1">
      <c r="A3" s="172" t="s">
        <v>529</v>
      </c>
      <c r="B3" s="173"/>
      <c r="C3" s="173"/>
      <c r="D3" s="173"/>
      <c r="E3" s="173"/>
      <c r="F3" s="173"/>
      <c r="G3" s="173"/>
      <c r="H3" s="173"/>
      <c r="I3" s="173"/>
      <c r="J3" s="174"/>
    </row>
    <row r="4" spans="1:10" ht="20.100000000000001" customHeight="1" thickBot="1">
      <c r="A4" s="169" t="s">
        <v>530</v>
      </c>
      <c r="B4" s="170"/>
      <c r="C4" s="170"/>
      <c r="D4" s="170"/>
      <c r="E4" s="170"/>
      <c r="F4" s="170"/>
      <c r="G4" s="170"/>
      <c r="H4" s="170"/>
      <c r="I4" s="170"/>
      <c r="J4" s="171"/>
    </row>
    <row r="5" spans="1:10" ht="24.95" customHeight="1" thickBot="1">
      <c r="A5" s="175" t="s">
        <v>0</v>
      </c>
      <c r="B5" s="176"/>
      <c r="C5" s="176"/>
      <c r="D5" s="176"/>
      <c r="E5" s="176"/>
      <c r="F5" s="176"/>
      <c r="G5" s="176"/>
      <c r="H5" s="176"/>
      <c r="I5" s="176"/>
      <c r="J5" s="177"/>
    </row>
    <row r="6" spans="1:10" ht="30" customHeight="1">
      <c r="A6" s="3" t="s">
        <v>1</v>
      </c>
      <c r="B6" s="4" t="s">
        <v>2</v>
      </c>
      <c r="C6" s="5" t="s">
        <v>3</v>
      </c>
      <c r="D6" s="6" t="s">
        <v>4</v>
      </c>
      <c r="E6" s="7" t="s">
        <v>5</v>
      </c>
      <c r="F6" s="134" t="s">
        <v>6</v>
      </c>
      <c r="G6" s="8" t="s">
        <v>7</v>
      </c>
      <c r="H6" s="8" t="s">
        <v>8</v>
      </c>
      <c r="I6" s="8" t="s">
        <v>9</v>
      </c>
      <c r="J6" s="9" t="s">
        <v>10</v>
      </c>
    </row>
    <row r="7" spans="1:10" ht="20.100000000000001" customHeight="1">
      <c r="A7" s="21" t="s">
        <v>11</v>
      </c>
      <c r="B7" s="23"/>
      <c r="C7" s="23"/>
      <c r="D7" s="22" t="s">
        <v>12</v>
      </c>
      <c r="E7" s="23"/>
      <c r="F7" s="154"/>
      <c r="G7" s="160"/>
      <c r="H7" s="160"/>
      <c r="I7" s="160">
        <v>51651.12</v>
      </c>
      <c r="J7" s="155">
        <f t="shared" ref="J7:J70" si="0">I7 / 1325152.66</f>
        <v>3.897748656369901E-2</v>
      </c>
    </row>
    <row r="8" spans="1:10" ht="20.100000000000001" customHeight="1">
      <c r="A8" s="152" t="s">
        <v>13</v>
      </c>
      <c r="B8" s="137" t="s">
        <v>14</v>
      </c>
      <c r="C8" s="137" t="s">
        <v>15</v>
      </c>
      <c r="D8" s="139" t="s">
        <v>16</v>
      </c>
      <c r="E8" s="137" t="s">
        <v>17</v>
      </c>
      <c r="F8" s="156">
        <v>6</v>
      </c>
      <c r="G8" s="161">
        <v>176.25</v>
      </c>
      <c r="H8" s="161">
        <f>TRUNC(G8 * (1 + 22.88 / 100), 2)</f>
        <v>216.57</v>
      </c>
      <c r="I8" s="161">
        <f>TRUNC(F8 * H8, 2)</f>
        <v>1299.42</v>
      </c>
      <c r="J8" s="157">
        <f t="shared" si="0"/>
        <v>9.8058136184852847E-4</v>
      </c>
    </row>
    <row r="9" spans="1:10" ht="20.100000000000001" customHeight="1">
      <c r="A9" s="152" t="s">
        <v>18</v>
      </c>
      <c r="B9" s="137" t="s">
        <v>19</v>
      </c>
      <c r="C9" s="137" t="s">
        <v>15</v>
      </c>
      <c r="D9" s="139" t="s">
        <v>20</v>
      </c>
      <c r="E9" s="137" t="s">
        <v>17</v>
      </c>
      <c r="F9" s="156">
        <v>12</v>
      </c>
      <c r="G9" s="161">
        <v>562.39</v>
      </c>
      <c r="H9" s="161">
        <f>TRUNC(G9 * (1 + 22.88 / 100), 2)</f>
        <v>691.06</v>
      </c>
      <c r="I9" s="161">
        <f>TRUNC(F9 * H9, 2)</f>
        <v>8292.7199999999993</v>
      </c>
      <c r="J9" s="157">
        <f t="shared" si="0"/>
        <v>6.2579355951336204E-3</v>
      </c>
    </row>
    <row r="10" spans="1:10" ht="20.100000000000001" customHeight="1">
      <c r="A10" s="152" t="s">
        <v>21</v>
      </c>
      <c r="B10" s="137" t="s">
        <v>22</v>
      </c>
      <c r="C10" s="137" t="s">
        <v>23</v>
      </c>
      <c r="D10" s="139" t="s">
        <v>24</v>
      </c>
      <c r="E10" s="137" t="s">
        <v>25</v>
      </c>
      <c r="F10" s="156">
        <v>206.94</v>
      </c>
      <c r="G10" s="161">
        <v>133.82</v>
      </c>
      <c r="H10" s="161">
        <f>TRUNC(G10 * (1 + 22.88 / 100), 2)</f>
        <v>164.43</v>
      </c>
      <c r="I10" s="161">
        <f>TRUNC(F10 * H10, 2)</f>
        <v>34027.14</v>
      </c>
      <c r="J10" s="157">
        <f t="shared" si="0"/>
        <v>2.567790189546916E-2</v>
      </c>
    </row>
    <row r="11" spans="1:10" ht="20.100000000000001" customHeight="1">
      <c r="A11" s="152" t="s">
        <v>26</v>
      </c>
      <c r="B11" s="137" t="s">
        <v>27</v>
      </c>
      <c r="C11" s="137" t="s">
        <v>23</v>
      </c>
      <c r="D11" s="139" t="s">
        <v>28</v>
      </c>
      <c r="E11" s="137" t="s">
        <v>29</v>
      </c>
      <c r="F11" s="156">
        <v>1</v>
      </c>
      <c r="G11" s="161">
        <v>6536.33</v>
      </c>
      <c r="H11" s="161">
        <f>TRUNC(G11 * (1 + 22.88 / 100), 2)</f>
        <v>8031.84</v>
      </c>
      <c r="I11" s="161">
        <f>TRUNC(F11 * H11, 2)</f>
        <v>8031.84</v>
      </c>
      <c r="J11" s="157">
        <f t="shared" si="0"/>
        <v>6.0610677112476995E-3</v>
      </c>
    </row>
    <row r="12" spans="1:10" ht="20.100000000000001" customHeight="1">
      <c r="A12" s="21" t="s">
        <v>30</v>
      </c>
      <c r="B12" s="23"/>
      <c r="C12" s="23"/>
      <c r="D12" s="22" t="s">
        <v>31</v>
      </c>
      <c r="E12" s="23"/>
      <c r="F12" s="154"/>
      <c r="G12" s="160"/>
      <c r="H12" s="160"/>
      <c r="I12" s="160">
        <v>159341.95000000001</v>
      </c>
      <c r="J12" s="155">
        <f t="shared" si="0"/>
        <v>0.12024422152237163</v>
      </c>
    </row>
    <row r="13" spans="1:10" ht="20.100000000000001" customHeight="1">
      <c r="A13" s="21" t="s">
        <v>32</v>
      </c>
      <c r="B13" s="23"/>
      <c r="C13" s="23"/>
      <c r="D13" s="22" t="s">
        <v>33</v>
      </c>
      <c r="E13" s="23"/>
      <c r="F13" s="154"/>
      <c r="G13" s="160"/>
      <c r="H13" s="160"/>
      <c r="I13" s="160">
        <v>124484.83</v>
      </c>
      <c r="J13" s="155">
        <f t="shared" si="0"/>
        <v>9.3939991789323357E-2</v>
      </c>
    </row>
    <row r="14" spans="1:10" ht="25.5">
      <c r="A14" s="152" t="s">
        <v>34</v>
      </c>
      <c r="B14" s="137" t="s">
        <v>35</v>
      </c>
      <c r="C14" s="137" t="s">
        <v>15</v>
      </c>
      <c r="D14" s="139" t="s">
        <v>36</v>
      </c>
      <c r="E14" s="137" t="s">
        <v>37</v>
      </c>
      <c r="F14" s="156">
        <v>654.20000000000005</v>
      </c>
      <c r="G14" s="161">
        <v>17.87</v>
      </c>
      <c r="H14" s="161">
        <f t="shared" ref="H14:H26" si="1">TRUNC(G14 * (1 + 22.88 / 100), 2)</f>
        <v>21.95</v>
      </c>
      <c r="I14" s="161">
        <f t="shared" ref="I14:I26" si="2">TRUNC(F14 * H14, 2)</f>
        <v>14359.69</v>
      </c>
      <c r="J14" s="157">
        <f t="shared" si="0"/>
        <v>1.0836253386836201E-2</v>
      </c>
    </row>
    <row r="15" spans="1:10" ht="25.5">
      <c r="A15" s="152" t="s">
        <v>38</v>
      </c>
      <c r="B15" s="137" t="s">
        <v>531</v>
      </c>
      <c r="C15" s="137" t="s">
        <v>40</v>
      </c>
      <c r="D15" s="139" t="s">
        <v>532</v>
      </c>
      <c r="E15" s="137" t="s">
        <v>42</v>
      </c>
      <c r="F15" s="156">
        <v>3</v>
      </c>
      <c r="G15" s="161">
        <v>7120.62</v>
      </c>
      <c r="H15" s="161">
        <f t="shared" si="1"/>
        <v>8749.81</v>
      </c>
      <c r="I15" s="161">
        <f t="shared" si="2"/>
        <v>26249.43</v>
      </c>
      <c r="J15" s="157">
        <f t="shared" si="0"/>
        <v>1.9808608315361947E-2</v>
      </c>
    </row>
    <row r="16" spans="1:10" ht="25.5">
      <c r="A16" s="152" t="s">
        <v>43</v>
      </c>
      <c r="B16" s="137" t="s">
        <v>533</v>
      </c>
      <c r="C16" s="137" t="s">
        <v>40</v>
      </c>
      <c r="D16" s="139" t="s">
        <v>534</v>
      </c>
      <c r="E16" s="137" t="s">
        <v>97</v>
      </c>
      <c r="F16" s="156">
        <v>1</v>
      </c>
      <c r="G16" s="161">
        <v>7500</v>
      </c>
      <c r="H16" s="161">
        <f t="shared" si="1"/>
        <v>9216</v>
      </c>
      <c r="I16" s="161">
        <f t="shared" si="2"/>
        <v>9216</v>
      </c>
      <c r="J16" s="157">
        <f t="shared" si="0"/>
        <v>6.954670415105231E-3</v>
      </c>
    </row>
    <row r="17" spans="1:10" ht="25.5">
      <c r="A17" s="152" t="s">
        <v>48</v>
      </c>
      <c r="B17" s="137" t="s">
        <v>535</v>
      </c>
      <c r="C17" s="137" t="s">
        <v>40</v>
      </c>
      <c r="D17" s="139" t="s">
        <v>536</v>
      </c>
      <c r="E17" s="137" t="s">
        <v>97</v>
      </c>
      <c r="F17" s="156">
        <v>1</v>
      </c>
      <c r="G17" s="161">
        <v>6500</v>
      </c>
      <c r="H17" s="161">
        <f t="shared" si="1"/>
        <v>7987.2</v>
      </c>
      <c r="I17" s="161">
        <f t="shared" si="2"/>
        <v>7987.2</v>
      </c>
      <c r="J17" s="157">
        <f t="shared" si="0"/>
        <v>6.0273810264245328E-3</v>
      </c>
    </row>
    <row r="18" spans="1:10" ht="38.25">
      <c r="A18" s="152" t="s">
        <v>51</v>
      </c>
      <c r="B18" s="137" t="s">
        <v>39</v>
      </c>
      <c r="C18" s="137" t="s">
        <v>40</v>
      </c>
      <c r="D18" s="139" t="s">
        <v>41</v>
      </c>
      <c r="E18" s="137" t="s">
        <v>42</v>
      </c>
      <c r="F18" s="156">
        <v>3</v>
      </c>
      <c r="G18" s="161">
        <v>1750</v>
      </c>
      <c r="H18" s="161">
        <f t="shared" si="1"/>
        <v>2150.4</v>
      </c>
      <c r="I18" s="161">
        <f t="shared" si="2"/>
        <v>6451.2</v>
      </c>
      <c r="J18" s="157">
        <f t="shared" si="0"/>
        <v>4.8682692905736612E-3</v>
      </c>
    </row>
    <row r="19" spans="1:10" ht="25.5">
      <c r="A19" s="152" t="s">
        <v>56</v>
      </c>
      <c r="B19" s="137" t="s">
        <v>44</v>
      </c>
      <c r="C19" s="137" t="s">
        <v>45</v>
      </c>
      <c r="D19" s="139" t="s">
        <v>46</v>
      </c>
      <c r="E19" s="137" t="s">
        <v>47</v>
      </c>
      <c r="F19" s="156">
        <v>40</v>
      </c>
      <c r="G19" s="161">
        <v>300</v>
      </c>
      <c r="H19" s="161">
        <f t="shared" si="1"/>
        <v>368.64</v>
      </c>
      <c r="I19" s="161">
        <f t="shared" si="2"/>
        <v>14745.6</v>
      </c>
      <c r="J19" s="157">
        <f t="shared" si="0"/>
        <v>1.1127472664168369E-2</v>
      </c>
    </row>
    <row r="20" spans="1:10" ht="25.5">
      <c r="A20" s="152" t="s">
        <v>59</v>
      </c>
      <c r="B20" s="137" t="s">
        <v>49</v>
      </c>
      <c r="C20" s="137" t="s">
        <v>23</v>
      </c>
      <c r="D20" s="139" t="s">
        <v>50</v>
      </c>
      <c r="E20" s="137" t="s">
        <v>25</v>
      </c>
      <c r="F20" s="156">
        <v>17.5</v>
      </c>
      <c r="G20" s="161">
        <v>13.65</v>
      </c>
      <c r="H20" s="161">
        <f t="shared" si="1"/>
        <v>16.77</v>
      </c>
      <c r="I20" s="161">
        <f t="shared" si="2"/>
        <v>293.47000000000003</v>
      </c>
      <c r="J20" s="157">
        <f t="shared" si="0"/>
        <v>2.2146127677093449E-4</v>
      </c>
    </row>
    <row r="21" spans="1:10" ht="25.5">
      <c r="A21" s="152" t="s">
        <v>62</v>
      </c>
      <c r="B21" s="137" t="s">
        <v>52</v>
      </c>
      <c r="C21" s="137" t="s">
        <v>53</v>
      </c>
      <c r="D21" s="139" t="s">
        <v>54</v>
      </c>
      <c r="E21" s="137" t="s">
        <v>55</v>
      </c>
      <c r="F21" s="156">
        <v>11.84</v>
      </c>
      <c r="G21" s="161">
        <v>111.88</v>
      </c>
      <c r="H21" s="161">
        <f t="shared" si="1"/>
        <v>137.47</v>
      </c>
      <c r="I21" s="161">
        <f t="shared" si="2"/>
        <v>1627.64</v>
      </c>
      <c r="J21" s="157">
        <f t="shared" si="0"/>
        <v>1.2282660323830164E-3</v>
      </c>
    </row>
    <row r="22" spans="1:10" ht="38.25">
      <c r="A22" s="152" t="s">
        <v>65</v>
      </c>
      <c r="B22" s="137" t="s">
        <v>57</v>
      </c>
      <c r="C22" s="137" t="s">
        <v>53</v>
      </c>
      <c r="D22" s="139" t="s">
        <v>58</v>
      </c>
      <c r="E22" s="137" t="s">
        <v>55</v>
      </c>
      <c r="F22" s="156">
        <v>59.2</v>
      </c>
      <c r="G22" s="161">
        <v>254.38</v>
      </c>
      <c r="H22" s="161">
        <f t="shared" si="1"/>
        <v>312.58</v>
      </c>
      <c r="I22" s="161">
        <f t="shared" si="2"/>
        <v>18504.73</v>
      </c>
      <c r="J22" s="157">
        <f t="shared" si="0"/>
        <v>1.3964225072755014E-2</v>
      </c>
    </row>
    <row r="23" spans="1:10" ht="20.100000000000001" customHeight="1">
      <c r="A23" s="152" t="s">
        <v>68</v>
      </c>
      <c r="B23" s="137" t="s">
        <v>60</v>
      </c>
      <c r="C23" s="137" t="s">
        <v>15</v>
      </c>
      <c r="D23" s="139" t="s">
        <v>61</v>
      </c>
      <c r="E23" s="137" t="s">
        <v>55</v>
      </c>
      <c r="F23" s="156">
        <v>71.040000000000006</v>
      </c>
      <c r="G23" s="161">
        <v>92.07</v>
      </c>
      <c r="H23" s="161">
        <f t="shared" si="1"/>
        <v>113.13</v>
      </c>
      <c r="I23" s="161">
        <f t="shared" si="2"/>
        <v>8036.75</v>
      </c>
      <c r="J23" s="157">
        <f t="shared" si="0"/>
        <v>6.0647729447262325E-3</v>
      </c>
    </row>
    <row r="24" spans="1:10" ht="25.5">
      <c r="A24" s="152" t="s">
        <v>537</v>
      </c>
      <c r="B24" s="137" t="s">
        <v>63</v>
      </c>
      <c r="C24" s="137" t="s">
        <v>53</v>
      </c>
      <c r="D24" s="139" t="s">
        <v>64</v>
      </c>
      <c r="E24" s="137" t="s">
        <v>47</v>
      </c>
      <c r="F24" s="156">
        <v>32.71</v>
      </c>
      <c r="G24" s="161">
        <v>280.73</v>
      </c>
      <c r="H24" s="161">
        <f t="shared" si="1"/>
        <v>344.96</v>
      </c>
      <c r="I24" s="161">
        <f t="shared" si="2"/>
        <v>11283.64</v>
      </c>
      <c r="J24" s="157">
        <f t="shared" si="0"/>
        <v>8.5149736634871943E-3</v>
      </c>
    </row>
    <row r="25" spans="1:10" ht="25.5">
      <c r="A25" s="152" t="s">
        <v>538</v>
      </c>
      <c r="B25" s="137" t="s">
        <v>66</v>
      </c>
      <c r="C25" s="137" t="s">
        <v>53</v>
      </c>
      <c r="D25" s="139" t="s">
        <v>67</v>
      </c>
      <c r="E25" s="137" t="s">
        <v>17</v>
      </c>
      <c r="F25" s="156">
        <v>654.20000000000005</v>
      </c>
      <c r="G25" s="161">
        <v>6.68</v>
      </c>
      <c r="H25" s="161">
        <f t="shared" si="1"/>
        <v>8.1999999999999993</v>
      </c>
      <c r="I25" s="161">
        <f t="shared" si="2"/>
        <v>5364.44</v>
      </c>
      <c r="J25" s="157">
        <f t="shared" si="0"/>
        <v>4.0481675522577153E-3</v>
      </c>
    </row>
    <row r="26" spans="1:10" ht="25.5">
      <c r="A26" s="152" t="s">
        <v>539</v>
      </c>
      <c r="B26" s="137" t="s">
        <v>69</v>
      </c>
      <c r="C26" s="137" t="s">
        <v>45</v>
      </c>
      <c r="D26" s="139" t="s">
        <v>70</v>
      </c>
      <c r="E26" s="137" t="s">
        <v>17</v>
      </c>
      <c r="F26" s="156">
        <v>32.71</v>
      </c>
      <c r="G26" s="161">
        <v>9.09</v>
      </c>
      <c r="H26" s="161">
        <f t="shared" si="1"/>
        <v>11.16</v>
      </c>
      <c r="I26" s="161">
        <f t="shared" si="2"/>
        <v>365.04</v>
      </c>
      <c r="J26" s="157">
        <f t="shared" si="0"/>
        <v>2.7547014847330878E-4</v>
      </c>
    </row>
    <row r="27" spans="1:10" ht="20.100000000000001" customHeight="1">
      <c r="A27" s="21" t="s">
        <v>71</v>
      </c>
      <c r="B27" s="23"/>
      <c r="C27" s="23"/>
      <c r="D27" s="22" t="s">
        <v>72</v>
      </c>
      <c r="E27" s="23"/>
      <c r="F27" s="154"/>
      <c r="G27" s="160"/>
      <c r="H27" s="160"/>
      <c r="I27" s="160">
        <v>34857.120000000003</v>
      </c>
      <c r="J27" s="155">
        <f t="shared" si="0"/>
        <v>2.630422973304827E-2</v>
      </c>
    </row>
    <row r="28" spans="1:10" ht="20.100000000000001" customHeight="1">
      <c r="A28" s="152" t="s">
        <v>73</v>
      </c>
      <c r="B28" s="137" t="s">
        <v>74</v>
      </c>
      <c r="C28" s="137" t="s">
        <v>15</v>
      </c>
      <c r="D28" s="139" t="s">
        <v>75</v>
      </c>
      <c r="E28" s="137" t="s">
        <v>17</v>
      </c>
      <c r="F28" s="156">
        <v>1410.8</v>
      </c>
      <c r="G28" s="161">
        <v>8.31</v>
      </c>
      <c r="H28" s="161">
        <f t="shared" ref="H28:H35" si="3">TRUNC(G28 * (1 + 22.88 / 100), 2)</f>
        <v>10.210000000000001</v>
      </c>
      <c r="I28" s="161">
        <f t="shared" ref="I28:I35" si="4">TRUNC(F28 * H28, 2)</f>
        <v>14404.26</v>
      </c>
      <c r="J28" s="157">
        <f t="shared" si="0"/>
        <v>1.0869887247556822E-2</v>
      </c>
    </row>
    <row r="29" spans="1:10" ht="20.100000000000001" customHeight="1">
      <c r="A29" s="152" t="s">
        <v>76</v>
      </c>
      <c r="B29" s="137" t="s">
        <v>77</v>
      </c>
      <c r="C29" s="137" t="s">
        <v>15</v>
      </c>
      <c r="D29" s="139" t="s">
        <v>78</v>
      </c>
      <c r="E29" s="137" t="s">
        <v>17</v>
      </c>
      <c r="F29" s="156">
        <v>1166.1199999999999</v>
      </c>
      <c r="G29" s="161">
        <v>2.04</v>
      </c>
      <c r="H29" s="161">
        <f t="shared" si="3"/>
        <v>2.5</v>
      </c>
      <c r="I29" s="161">
        <f t="shared" si="4"/>
        <v>2915.3</v>
      </c>
      <c r="J29" s="157">
        <f t="shared" si="0"/>
        <v>2.1999729450039368E-3</v>
      </c>
    </row>
    <row r="30" spans="1:10" ht="25.5">
      <c r="A30" s="152" t="s">
        <v>79</v>
      </c>
      <c r="B30" s="137" t="s">
        <v>80</v>
      </c>
      <c r="C30" s="137" t="s">
        <v>53</v>
      </c>
      <c r="D30" s="139" t="s">
        <v>81</v>
      </c>
      <c r="E30" s="137" t="s">
        <v>82</v>
      </c>
      <c r="F30" s="156">
        <v>5</v>
      </c>
      <c r="G30" s="161">
        <v>252.12</v>
      </c>
      <c r="H30" s="161">
        <f t="shared" si="3"/>
        <v>309.8</v>
      </c>
      <c r="I30" s="161">
        <f t="shared" si="4"/>
        <v>1549</v>
      </c>
      <c r="J30" s="157">
        <f t="shared" si="0"/>
        <v>1.168921926323568E-3</v>
      </c>
    </row>
    <row r="31" spans="1:10" ht="38.25">
      <c r="A31" s="152" t="s">
        <v>83</v>
      </c>
      <c r="B31" s="137" t="s">
        <v>84</v>
      </c>
      <c r="C31" s="137" t="s">
        <v>53</v>
      </c>
      <c r="D31" s="139" t="s">
        <v>85</v>
      </c>
      <c r="E31" s="137" t="s">
        <v>82</v>
      </c>
      <c r="F31" s="156">
        <v>5</v>
      </c>
      <c r="G31" s="161">
        <v>246.07</v>
      </c>
      <c r="H31" s="161">
        <f t="shared" si="3"/>
        <v>302.37</v>
      </c>
      <c r="I31" s="161">
        <f t="shared" si="4"/>
        <v>1511.85</v>
      </c>
      <c r="J31" s="157">
        <f t="shared" si="0"/>
        <v>1.1408874204727477E-3</v>
      </c>
    </row>
    <row r="32" spans="1:10" ht="20.100000000000001" customHeight="1">
      <c r="A32" s="152" t="s">
        <v>86</v>
      </c>
      <c r="B32" s="137" t="s">
        <v>87</v>
      </c>
      <c r="C32" s="137" t="s">
        <v>15</v>
      </c>
      <c r="D32" s="139" t="s">
        <v>88</v>
      </c>
      <c r="E32" s="137" t="s">
        <v>55</v>
      </c>
      <c r="F32" s="156">
        <v>137.24</v>
      </c>
      <c r="G32" s="161">
        <v>57.59</v>
      </c>
      <c r="H32" s="161">
        <f t="shared" si="3"/>
        <v>70.760000000000005</v>
      </c>
      <c r="I32" s="161">
        <f t="shared" si="4"/>
        <v>9711.1</v>
      </c>
      <c r="J32" s="157">
        <f t="shared" si="0"/>
        <v>7.3282877461076827E-3</v>
      </c>
    </row>
    <row r="33" spans="1:10" ht="20.100000000000001" customHeight="1">
      <c r="A33" s="152" t="s">
        <v>89</v>
      </c>
      <c r="B33" s="137" t="s">
        <v>90</v>
      </c>
      <c r="C33" s="137" t="s">
        <v>15</v>
      </c>
      <c r="D33" s="139" t="s">
        <v>91</v>
      </c>
      <c r="E33" s="137" t="s">
        <v>17</v>
      </c>
      <c r="F33" s="156">
        <v>147.84</v>
      </c>
      <c r="G33" s="161">
        <v>22.16</v>
      </c>
      <c r="H33" s="161">
        <f t="shared" si="3"/>
        <v>27.23</v>
      </c>
      <c r="I33" s="161">
        <f t="shared" si="4"/>
        <v>4025.68</v>
      </c>
      <c r="J33" s="157">
        <f t="shared" si="0"/>
        <v>3.0378990447787351E-3</v>
      </c>
    </row>
    <row r="34" spans="1:10" ht="25.5">
      <c r="A34" s="152" t="s">
        <v>92</v>
      </c>
      <c r="B34" s="137" t="s">
        <v>93</v>
      </c>
      <c r="C34" s="137" t="s">
        <v>40</v>
      </c>
      <c r="D34" s="139" t="s">
        <v>563</v>
      </c>
      <c r="E34" s="137" t="s">
        <v>17</v>
      </c>
      <c r="F34" s="156">
        <v>543.44000000000005</v>
      </c>
      <c r="G34" s="161">
        <v>0.79</v>
      </c>
      <c r="H34" s="161">
        <f t="shared" si="3"/>
        <v>0.97</v>
      </c>
      <c r="I34" s="161">
        <f t="shared" si="4"/>
        <v>527.13</v>
      </c>
      <c r="J34" s="157">
        <f t="shared" si="0"/>
        <v>3.9778813106710291E-4</v>
      </c>
    </row>
    <row r="35" spans="1:10" ht="20.100000000000001" customHeight="1">
      <c r="A35" s="152" t="s">
        <v>94</v>
      </c>
      <c r="B35" s="137" t="s">
        <v>95</v>
      </c>
      <c r="C35" s="137" t="s">
        <v>40</v>
      </c>
      <c r="D35" s="139" t="s">
        <v>96</v>
      </c>
      <c r="E35" s="137" t="s">
        <v>97</v>
      </c>
      <c r="F35" s="156">
        <v>10</v>
      </c>
      <c r="G35" s="161">
        <v>17.32</v>
      </c>
      <c r="H35" s="161">
        <f t="shared" si="3"/>
        <v>21.28</v>
      </c>
      <c r="I35" s="161">
        <f t="shared" si="4"/>
        <v>212.8</v>
      </c>
      <c r="J35" s="157">
        <f t="shared" si="0"/>
        <v>1.6058527173767287E-4</v>
      </c>
    </row>
    <row r="36" spans="1:10" ht="20.100000000000001" customHeight="1">
      <c r="A36" s="21" t="s">
        <v>98</v>
      </c>
      <c r="B36" s="23"/>
      <c r="C36" s="23"/>
      <c r="D36" s="22" t="s">
        <v>99</v>
      </c>
      <c r="E36" s="23"/>
      <c r="F36" s="154"/>
      <c r="G36" s="160"/>
      <c r="H36" s="160"/>
      <c r="I36" s="160">
        <v>33915.67</v>
      </c>
      <c r="J36" s="155">
        <f t="shared" si="0"/>
        <v>2.5593783285315974E-2</v>
      </c>
    </row>
    <row r="37" spans="1:10" ht="20.100000000000001" customHeight="1">
      <c r="A37" s="152" t="s">
        <v>100</v>
      </c>
      <c r="B37" s="137" t="s">
        <v>101</v>
      </c>
      <c r="C37" s="137" t="s">
        <v>15</v>
      </c>
      <c r="D37" s="139" t="s">
        <v>102</v>
      </c>
      <c r="E37" s="137" t="s">
        <v>55</v>
      </c>
      <c r="F37" s="156">
        <v>260.95</v>
      </c>
      <c r="G37" s="161">
        <v>105.77</v>
      </c>
      <c r="H37" s="161">
        <f>TRUNC(G37 * (1 + 22.88 / 100), 2)</f>
        <v>129.97</v>
      </c>
      <c r="I37" s="161">
        <f>TRUNC(F37 * H37, 2)</f>
        <v>33915.67</v>
      </c>
      <c r="J37" s="157">
        <f t="shared" si="0"/>
        <v>2.5593783285315974E-2</v>
      </c>
    </row>
    <row r="38" spans="1:10" ht="20.100000000000001" customHeight="1">
      <c r="A38" s="21" t="s">
        <v>103</v>
      </c>
      <c r="B38" s="23"/>
      <c r="C38" s="23"/>
      <c r="D38" s="22" t="s">
        <v>104</v>
      </c>
      <c r="E38" s="23"/>
      <c r="F38" s="154"/>
      <c r="G38" s="160"/>
      <c r="H38" s="160"/>
      <c r="I38" s="160">
        <v>229823.83</v>
      </c>
      <c r="J38" s="155">
        <f t="shared" si="0"/>
        <v>0.17343196518958051</v>
      </c>
    </row>
    <row r="39" spans="1:10" ht="25.5">
      <c r="A39" s="152" t="s">
        <v>105</v>
      </c>
      <c r="B39" s="137" t="s">
        <v>106</v>
      </c>
      <c r="C39" s="137" t="s">
        <v>23</v>
      </c>
      <c r="D39" s="139" t="s">
        <v>107</v>
      </c>
      <c r="E39" s="137" t="s">
        <v>17</v>
      </c>
      <c r="F39" s="156">
        <v>592.41</v>
      </c>
      <c r="G39" s="161">
        <v>64.849999999999994</v>
      </c>
      <c r="H39" s="161">
        <f t="shared" ref="H39:H46" si="5">TRUNC(G39 * (1 + 22.88 / 100), 2)</f>
        <v>79.680000000000007</v>
      </c>
      <c r="I39" s="161">
        <f t="shared" ref="I39:I46" si="6">TRUNC(F39 * H39, 2)</f>
        <v>47203.22</v>
      </c>
      <c r="J39" s="157">
        <f t="shared" si="0"/>
        <v>3.5620967624967831E-2</v>
      </c>
    </row>
    <row r="40" spans="1:10" ht="25.5">
      <c r="A40" s="152" t="s">
        <v>108</v>
      </c>
      <c r="B40" s="137" t="s">
        <v>109</v>
      </c>
      <c r="C40" s="137" t="s">
        <v>15</v>
      </c>
      <c r="D40" s="139" t="s">
        <v>110</v>
      </c>
      <c r="E40" s="137" t="s">
        <v>17</v>
      </c>
      <c r="F40" s="156">
        <v>852.95</v>
      </c>
      <c r="G40" s="161">
        <v>130.47999999999999</v>
      </c>
      <c r="H40" s="161">
        <f t="shared" si="5"/>
        <v>160.33000000000001</v>
      </c>
      <c r="I40" s="161">
        <f t="shared" si="6"/>
        <v>136753.47</v>
      </c>
      <c r="J40" s="157">
        <f t="shared" si="0"/>
        <v>0.10319827603862639</v>
      </c>
    </row>
    <row r="41" spans="1:10" ht="38.25">
      <c r="A41" s="152" t="s">
        <v>111</v>
      </c>
      <c r="B41" s="137" t="s">
        <v>112</v>
      </c>
      <c r="C41" s="137" t="s">
        <v>23</v>
      </c>
      <c r="D41" s="139" t="s">
        <v>113</v>
      </c>
      <c r="E41" s="137" t="s">
        <v>17</v>
      </c>
      <c r="F41" s="156">
        <v>80</v>
      </c>
      <c r="G41" s="161">
        <v>173.03</v>
      </c>
      <c r="H41" s="161">
        <f t="shared" si="5"/>
        <v>212.61</v>
      </c>
      <c r="I41" s="161">
        <f t="shared" si="6"/>
        <v>17008.8</v>
      </c>
      <c r="J41" s="157">
        <f t="shared" si="0"/>
        <v>1.2835351362461138E-2</v>
      </c>
    </row>
    <row r="42" spans="1:10" ht="20.100000000000001" customHeight="1">
      <c r="A42" s="152" t="s">
        <v>114</v>
      </c>
      <c r="B42" s="137" t="s">
        <v>115</v>
      </c>
      <c r="C42" s="137" t="s">
        <v>15</v>
      </c>
      <c r="D42" s="139" t="s">
        <v>116</v>
      </c>
      <c r="E42" s="137" t="s">
        <v>17</v>
      </c>
      <c r="F42" s="156">
        <v>137.94999999999999</v>
      </c>
      <c r="G42" s="161">
        <v>35.42</v>
      </c>
      <c r="H42" s="161">
        <f t="shared" si="5"/>
        <v>43.52</v>
      </c>
      <c r="I42" s="161">
        <f t="shared" si="6"/>
        <v>6003.58</v>
      </c>
      <c r="J42" s="157">
        <f t="shared" si="0"/>
        <v>4.5304817936976409E-3</v>
      </c>
    </row>
    <row r="43" spans="1:10" ht="63.75">
      <c r="A43" s="152" t="s">
        <v>117</v>
      </c>
      <c r="B43" s="137" t="s">
        <v>118</v>
      </c>
      <c r="C43" s="137" t="s">
        <v>53</v>
      </c>
      <c r="D43" s="139" t="s">
        <v>119</v>
      </c>
      <c r="E43" s="137" t="s">
        <v>47</v>
      </c>
      <c r="F43" s="156">
        <v>3.14</v>
      </c>
      <c r="G43" s="161">
        <v>62.31</v>
      </c>
      <c r="H43" s="161">
        <f t="shared" si="5"/>
        <v>76.56</v>
      </c>
      <c r="I43" s="161">
        <f t="shared" si="6"/>
        <v>240.39</v>
      </c>
      <c r="J43" s="157">
        <f t="shared" si="0"/>
        <v>1.8140551444087959E-4</v>
      </c>
    </row>
    <row r="44" spans="1:10" ht="63.75">
      <c r="A44" s="152" t="s">
        <v>120</v>
      </c>
      <c r="B44" s="137" t="s">
        <v>121</v>
      </c>
      <c r="C44" s="137" t="s">
        <v>53</v>
      </c>
      <c r="D44" s="139" t="s">
        <v>122</v>
      </c>
      <c r="E44" s="137" t="s">
        <v>47</v>
      </c>
      <c r="F44" s="156">
        <v>163.38</v>
      </c>
      <c r="G44" s="161">
        <v>58.18</v>
      </c>
      <c r="H44" s="161">
        <f t="shared" si="5"/>
        <v>71.489999999999995</v>
      </c>
      <c r="I44" s="161">
        <f t="shared" si="6"/>
        <v>11680.03</v>
      </c>
      <c r="J44" s="157">
        <f t="shared" si="0"/>
        <v>8.8141014636004284E-3</v>
      </c>
    </row>
    <row r="45" spans="1:10" ht="38.25">
      <c r="A45" s="152" t="s">
        <v>123</v>
      </c>
      <c r="B45" s="137" t="s">
        <v>124</v>
      </c>
      <c r="C45" s="137" t="s">
        <v>53</v>
      </c>
      <c r="D45" s="139" t="s">
        <v>125</v>
      </c>
      <c r="E45" s="137" t="s">
        <v>47</v>
      </c>
      <c r="F45" s="156">
        <v>160.94</v>
      </c>
      <c r="G45" s="161">
        <v>38.69</v>
      </c>
      <c r="H45" s="161">
        <f t="shared" si="5"/>
        <v>47.54</v>
      </c>
      <c r="I45" s="161">
        <f t="shared" si="6"/>
        <v>7651.08</v>
      </c>
      <c r="J45" s="157">
        <f t="shared" si="0"/>
        <v>5.7737347786027916E-3</v>
      </c>
    </row>
    <row r="46" spans="1:10" ht="38.25">
      <c r="A46" s="152" t="s">
        <v>126</v>
      </c>
      <c r="B46" s="137" t="s">
        <v>127</v>
      </c>
      <c r="C46" s="137" t="s">
        <v>53</v>
      </c>
      <c r="D46" s="139" t="s">
        <v>128</v>
      </c>
      <c r="E46" s="137" t="s">
        <v>47</v>
      </c>
      <c r="F46" s="156">
        <v>75.459999999999994</v>
      </c>
      <c r="G46" s="161">
        <v>35.409999999999997</v>
      </c>
      <c r="H46" s="161">
        <f t="shared" si="5"/>
        <v>43.51</v>
      </c>
      <c r="I46" s="161">
        <f t="shared" si="6"/>
        <v>3283.26</v>
      </c>
      <c r="J46" s="157">
        <f t="shared" si="0"/>
        <v>2.4776466131834203E-3</v>
      </c>
    </row>
    <row r="47" spans="1:10" ht="20.100000000000001" customHeight="1">
      <c r="A47" s="21" t="s">
        <v>129</v>
      </c>
      <c r="B47" s="23"/>
      <c r="C47" s="23"/>
      <c r="D47" s="22" t="s">
        <v>130</v>
      </c>
      <c r="E47" s="23"/>
      <c r="F47" s="154"/>
      <c r="G47" s="160"/>
      <c r="H47" s="160"/>
      <c r="I47" s="160">
        <v>769.57</v>
      </c>
      <c r="J47" s="155">
        <f t="shared" si="0"/>
        <v>5.8074063708252307E-4</v>
      </c>
    </row>
    <row r="48" spans="1:10" ht="25.5">
      <c r="A48" s="152" t="s">
        <v>131</v>
      </c>
      <c r="B48" s="137" t="s">
        <v>132</v>
      </c>
      <c r="C48" s="137" t="s">
        <v>53</v>
      </c>
      <c r="D48" s="139" t="s">
        <v>133</v>
      </c>
      <c r="E48" s="137" t="s">
        <v>47</v>
      </c>
      <c r="F48" s="156">
        <v>402.92</v>
      </c>
      <c r="G48" s="161">
        <v>1.56</v>
      </c>
      <c r="H48" s="161">
        <f>TRUNC(G48 * (1 + 22.88 / 100), 2)</f>
        <v>1.91</v>
      </c>
      <c r="I48" s="161">
        <f>TRUNC(F48 * H48, 2)</f>
        <v>769.57</v>
      </c>
      <c r="J48" s="157">
        <f t="shared" si="0"/>
        <v>5.8074063708252307E-4</v>
      </c>
    </row>
    <row r="49" spans="1:10" ht="20.100000000000001" customHeight="1">
      <c r="A49" s="21" t="s">
        <v>134</v>
      </c>
      <c r="B49" s="23"/>
      <c r="C49" s="23"/>
      <c r="D49" s="22" t="s">
        <v>135</v>
      </c>
      <c r="E49" s="23"/>
      <c r="F49" s="154"/>
      <c r="G49" s="160"/>
      <c r="H49" s="160"/>
      <c r="I49" s="160">
        <v>4781.34</v>
      </c>
      <c r="J49" s="155">
        <f t="shared" si="0"/>
        <v>3.6081427780554737E-3</v>
      </c>
    </row>
    <row r="50" spans="1:10" ht="20.100000000000001" customHeight="1">
      <c r="A50" s="152" t="s">
        <v>136</v>
      </c>
      <c r="B50" s="137" t="s">
        <v>137</v>
      </c>
      <c r="C50" s="137" t="s">
        <v>15</v>
      </c>
      <c r="D50" s="139" t="s">
        <v>138</v>
      </c>
      <c r="E50" s="137" t="s">
        <v>17</v>
      </c>
      <c r="F50" s="156">
        <v>171.06</v>
      </c>
      <c r="G50" s="161">
        <v>20.79</v>
      </c>
      <c r="H50" s="161">
        <f>TRUNC(G50 * (1 + 22.88 / 100), 2)</f>
        <v>25.54</v>
      </c>
      <c r="I50" s="161">
        <f>TRUNC(F50 * H50, 2)</f>
        <v>4368.87</v>
      </c>
      <c r="J50" s="157">
        <f t="shared" si="0"/>
        <v>3.2968805269575508E-3</v>
      </c>
    </row>
    <row r="51" spans="1:10" ht="38.25">
      <c r="A51" s="152" t="s">
        <v>558</v>
      </c>
      <c r="B51" s="137" t="s">
        <v>559</v>
      </c>
      <c r="C51" s="137" t="s">
        <v>53</v>
      </c>
      <c r="D51" s="139" t="s">
        <v>560</v>
      </c>
      <c r="E51" s="137" t="s">
        <v>82</v>
      </c>
      <c r="F51" s="156">
        <v>3</v>
      </c>
      <c r="G51" s="161">
        <v>111.89</v>
      </c>
      <c r="H51" s="161">
        <f>TRUNC(G51 * (1 + 22.88 / 100), 2)</f>
        <v>137.49</v>
      </c>
      <c r="I51" s="161">
        <f>TRUNC(F51 * H51, 2)</f>
        <v>412.47</v>
      </c>
      <c r="J51" s="157">
        <f t="shared" si="0"/>
        <v>3.1126225109792259E-4</v>
      </c>
    </row>
    <row r="52" spans="1:10" ht="20.100000000000001" customHeight="1">
      <c r="A52" s="21" t="s">
        <v>139</v>
      </c>
      <c r="B52" s="23"/>
      <c r="C52" s="23"/>
      <c r="D52" s="22" t="s">
        <v>140</v>
      </c>
      <c r="E52" s="23"/>
      <c r="F52" s="154"/>
      <c r="G52" s="160"/>
      <c r="H52" s="160"/>
      <c r="I52" s="160">
        <v>108908.88</v>
      </c>
      <c r="J52" s="155">
        <f t="shared" si="0"/>
        <v>8.2185912074462436E-2</v>
      </c>
    </row>
    <row r="53" spans="1:10" ht="20.100000000000001" customHeight="1">
      <c r="A53" s="21" t="s">
        <v>141</v>
      </c>
      <c r="B53" s="23"/>
      <c r="C53" s="23"/>
      <c r="D53" s="22" t="s">
        <v>142</v>
      </c>
      <c r="E53" s="23"/>
      <c r="F53" s="154"/>
      <c r="G53" s="160"/>
      <c r="H53" s="160"/>
      <c r="I53" s="160">
        <v>41510.18</v>
      </c>
      <c r="J53" s="155">
        <f t="shared" si="0"/>
        <v>3.1324828642761808E-2</v>
      </c>
    </row>
    <row r="54" spans="1:10" ht="25.5">
      <c r="A54" s="152" t="s">
        <v>143</v>
      </c>
      <c r="B54" s="137" t="s">
        <v>144</v>
      </c>
      <c r="C54" s="137" t="s">
        <v>40</v>
      </c>
      <c r="D54" s="139" t="s">
        <v>145</v>
      </c>
      <c r="E54" s="137" t="s">
        <v>97</v>
      </c>
      <c r="F54" s="156">
        <v>1</v>
      </c>
      <c r="G54" s="161">
        <v>3990</v>
      </c>
      <c r="H54" s="161">
        <f>TRUNC(G54 * (1 + 22.88 / 100), 2)</f>
        <v>4902.91</v>
      </c>
      <c r="I54" s="161">
        <f>TRUNC(F54 * H54, 2)</f>
        <v>4902.91</v>
      </c>
      <c r="J54" s="157">
        <f t="shared" si="0"/>
        <v>3.69988315157591E-3</v>
      </c>
    </row>
    <row r="55" spans="1:10" ht="25.5">
      <c r="A55" s="152" t="s">
        <v>146</v>
      </c>
      <c r="B55" s="137" t="s">
        <v>147</v>
      </c>
      <c r="C55" s="137" t="s">
        <v>40</v>
      </c>
      <c r="D55" s="139" t="s">
        <v>148</v>
      </c>
      <c r="E55" s="137" t="s">
        <v>97</v>
      </c>
      <c r="F55" s="156">
        <v>1</v>
      </c>
      <c r="G55" s="161">
        <v>1690</v>
      </c>
      <c r="H55" s="161">
        <f>TRUNC(G55 * (1 + 22.88 / 100), 2)</f>
        <v>2076.67</v>
      </c>
      <c r="I55" s="161">
        <f>TRUNC(F55 * H55, 2)</f>
        <v>2076.67</v>
      </c>
      <c r="J55" s="157">
        <f t="shared" si="0"/>
        <v>1.5671175576103061E-3</v>
      </c>
    </row>
    <row r="56" spans="1:10" ht="38.25">
      <c r="A56" s="152" t="s">
        <v>149</v>
      </c>
      <c r="B56" s="137" t="s">
        <v>150</v>
      </c>
      <c r="C56" s="137" t="s">
        <v>40</v>
      </c>
      <c r="D56" s="139" t="s">
        <v>151</v>
      </c>
      <c r="E56" s="137" t="s">
        <v>97</v>
      </c>
      <c r="F56" s="156">
        <v>1</v>
      </c>
      <c r="G56" s="161">
        <v>12206.06</v>
      </c>
      <c r="H56" s="161">
        <f>TRUNC(G56 * (1 + 22.88 / 100), 2)</f>
        <v>14998.8</v>
      </c>
      <c r="I56" s="161">
        <f>TRUNC(F56 * H56, 2)</f>
        <v>14998.8</v>
      </c>
      <c r="J56" s="157">
        <f t="shared" si="0"/>
        <v>1.1318544989375035E-2</v>
      </c>
    </row>
    <row r="57" spans="1:10" ht="38.25">
      <c r="A57" s="152" t="s">
        <v>152</v>
      </c>
      <c r="B57" s="137" t="s">
        <v>153</v>
      </c>
      <c r="C57" s="137" t="s">
        <v>40</v>
      </c>
      <c r="D57" s="139" t="s">
        <v>154</v>
      </c>
      <c r="E57" s="137" t="s">
        <v>97</v>
      </c>
      <c r="F57" s="156">
        <v>1</v>
      </c>
      <c r="G57" s="161">
        <v>3895.02</v>
      </c>
      <c r="H57" s="161">
        <f>TRUNC(G57 * (1 + 22.88 / 100), 2)</f>
        <v>4786.2</v>
      </c>
      <c r="I57" s="161">
        <f>TRUNC(F57 * H57, 2)</f>
        <v>4786.2</v>
      </c>
      <c r="J57" s="157">
        <f t="shared" si="0"/>
        <v>3.6118102800321889E-3</v>
      </c>
    </row>
    <row r="58" spans="1:10" ht="20.100000000000001" customHeight="1">
      <c r="A58" s="152" t="s">
        <v>155</v>
      </c>
      <c r="B58" s="137" t="s">
        <v>156</v>
      </c>
      <c r="C58" s="137" t="s">
        <v>23</v>
      </c>
      <c r="D58" s="139" t="s">
        <v>157</v>
      </c>
      <c r="E58" s="137" t="s">
        <v>97</v>
      </c>
      <c r="F58" s="156">
        <v>1</v>
      </c>
      <c r="G58" s="161">
        <v>12000</v>
      </c>
      <c r="H58" s="161">
        <f>TRUNC(G58 * (1 + 22.88 / 100), 2)</f>
        <v>14745.6</v>
      </c>
      <c r="I58" s="161">
        <f>TRUNC(F58 * H58, 2)</f>
        <v>14745.6</v>
      </c>
      <c r="J58" s="157">
        <f t="shared" si="0"/>
        <v>1.1127472664168369E-2</v>
      </c>
    </row>
    <row r="59" spans="1:10" ht="20.100000000000001" customHeight="1">
      <c r="A59" s="21" t="s">
        <v>158</v>
      </c>
      <c r="B59" s="23"/>
      <c r="C59" s="23"/>
      <c r="D59" s="22" t="s">
        <v>159</v>
      </c>
      <c r="E59" s="23"/>
      <c r="F59" s="154"/>
      <c r="G59" s="160"/>
      <c r="H59" s="160"/>
      <c r="I59" s="160">
        <v>22064.1</v>
      </c>
      <c r="J59" s="155">
        <f t="shared" si="0"/>
        <v>1.6650232585278136E-2</v>
      </c>
    </row>
    <row r="60" spans="1:10" ht="20.100000000000001" customHeight="1">
      <c r="A60" s="152" t="s">
        <v>160</v>
      </c>
      <c r="B60" s="137" t="s">
        <v>161</v>
      </c>
      <c r="C60" s="137" t="s">
        <v>40</v>
      </c>
      <c r="D60" s="139" t="s">
        <v>162</v>
      </c>
      <c r="E60" s="137" t="s">
        <v>97</v>
      </c>
      <c r="F60" s="156">
        <v>1</v>
      </c>
      <c r="G60" s="161">
        <v>2654.47</v>
      </c>
      <c r="H60" s="161">
        <f t="shared" ref="H60:H65" si="7">TRUNC(G60 * (1 + 22.88 / 100), 2)</f>
        <v>3261.81</v>
      </c>
      <c r="I60" s="161">
        <f t="shared" ref="I60:I65" si="8">TRUNC(F60 * H60, 2)</f>
        <v>3261.81</v>
      </c>
      <c r="J60" s="157">
        <f t="shared" si="0"/>
        <v>2.4614597989034712E-3</v>
      </c>
    </row>
    <row r="61" spans="1:10" ht="20.100000000000001" customHeight="1">
      <c r="A61" s="152" t="s">
        <v>163</v>
      </c>
      <c r="B61" s="137" t="s">
        <v>164</v>
      </c>
      <c r="C61" s="137" t="s">
        <v>40</v>
      </c>
      <c r="D61" s="139" t="s">
        <v>165</v>
      </c>
      <c r="E61" s="137" t="s">
        <v>97</v>
      </c>
      <c r="F61" s="156">
        <v>1</v>
      </c>
      <c r="G61" s="161">
        <v>2863.38</v>
      </c>
      <c r="H61" s="161">
        <f t="shared" si="7"/>
        <v>3518.52</v>
      </c>
      <c r="I61" s="161">
        <f t="shared" si="8"/>
        <v>3518.52</v>
      </c>
      <c r="J61" s="157">
        <f t="shared" si="0"/>
        <v>2.6551808755377665E-3</v>
      </c>
    </row>
    <row r="62" spans="1:10" ht="25.5">
      <c r="A62" s="152" t="s">
        <v>166</v>
      </c>
      <c r="B62" s="137" t="s">
        <v>167</v>
      </c>
      <c r="C62" s="137" t="s">
        <v>40</v>
      </c>
      <c r="D62" s="139" t="s">
        <v>168</v>
      </c>
      <c r="E62" s="137" t="s">
        <v>97</v>
      </c>
      <c r="F62" s="156">
        <v>1</v>
      </c>
      <c r="G62" s="161">
        <v>2827.16</v>
      </c>
      <c r="H62" s="161">
        <f t="shared" si="7"/>
        <v>3474.01</v>
      </c>
      <c r="I62" s="161">
        <f t="shared" si="8"/>
        <v>3474.01</v>
      </c>
      <c r="J62" s="157">
        <f t="shared" si="0"/>
        <v>2.6215922926193275E-3</v>
      </c>
    </row>
    <row r="63" spans="1:10" ht="25.5">
      <c r="A63" s="152" t="s">
        <v>169</v>
      </c>
      <c r="B63" s="137" t="s">
        <v>170</v>
      </c>
      <c r="C63" s="137" t="s">
        <v>40</v>
      </c>
      <c r="D63" s="139" t="s">
        <v>171</v>
      </c>
      <c r="E63" s="137" t="s">
        <v>97</v>
      </c>
      <c r="F63" s="156">
        <v>1</v>
      </c>
      <c r="G63" s="161">
        <v>2482.9499999999998</v>
      </c>
      <c r="H63" s="161">
        <f t="shared" si="7"/>
        <v>3051.04</v>
      </c>
      <c r="I63" s="161">
        <f t="shared" si="8"/>
        <v>3051.04</v>
      </c>
      <c r="J63" s="157">
        <f t="shared" si="0"/>
        <v>2.3024064261396118E-3</v>
      </c>
    </row>
    <row r="64" spans="1:10" ht="25.5">
      <c r="A64" s="152" t="s">
        <v>172</v>
      </c>
      <c r="B64" s="137" t="s">
        <v>173</v>
      </c>
      <c r="C64" s="137" t="s">
        <v>40</v>
      </c>
      <c r="D64" s="139" t="s">
        <v>174</v>
      </c>
      <c r="E64" s="137" t="s">
        <v>97</v>
      </c>
      <c r="F64" s="156">
        <v>2</v>
      </c>
      <c r="G64" s="161">
        <v>1759.47</v>
      </c>
      <c r="H64" s="161">
        <f t="shared" si="7"/>
        <v>2162.0300000000002</v>
      </c>
      <c r="I64" s="161">
        <f t="shared" si="8"/>
        <v>4324.0600000000004</v>
      </c>
      <c r="J64" s="157">
        <f t="shared" si="0"/>
        <v>3.2630655550282038E-3</v>
      </c>
    </row>
    <row r="65" spans="1:10" ht="20.100000000000001" customHeight="1">
      <c r="A65" s="152" t="s">
        <v>175</v>
      </c>
      <c r="B65" s="137" t="s">
        <v>176</v>
      </c>
      <c r="C65" s="137" t="s">
        <v>23</v>
      </c>
      <c r="D65" s="139" t="s">
        <v>177</v>
      </c>
      <c r="E65" s="137" t="s">
        <v>82</v>
      </c>
      <c r="F65" s="156">
        <v>1</v>
      </c>
      <c r="G65" s="161">
        <v>3608.94</v>
      </c>
      <c r="H65" s="161">
        <f t="shared" si="7"/>
        <v>4434.66</v>
      </c>
      <c r="I65" s="161">
        <f t="shared" si="8"/>
        <v>4434.66</v>
      </c>
      <c r="J65" s="157">
        <f t="shared" si="0"/>
        <v>3.3465276370497569E-3</v>
      </c>
    </row>
    <row r="66" spans="1:10" ht="20.100000000000001" customHeight="1">
      <c r="A66" s="21" t="s">
        <v>178</v>
      </c>
      <c r="B66" s="23"/>
      <c r="C66" s="23"/>
      <c r="D66" s="22" t="s">
        <v>179</v>
      </c>
      <c r="E66" s="23"/>
      <c r="F66" s="154"/>
      <c r="G66" s="160"/>
      <c r="H66" s="160"/>
      <c r="I66" s="160">
        <v>18730.36</v>
      </c>
      <c r="J66" s="155">
        <f t="shared" si="0"/>
        <v>1.4134492247859202E-2</v>
      </c>
    </row>
    <row r="67" spans="1:10" ht="20.100000000000001" customHeight="1">
      <c r="A67" s="152" t="s">
        <v>180</v>
      </c>
      <c r="B67" s="137" t="s">
        <v>181</v>
      </c>
      <c r="C67" s="137" t="s">
        <v>15</v>
      </c>
      <c r="D67" s="139" t="s">
        <v>182</v>
      </c>
      <c r="E67" s="137" t="s">
        <v>82</v>
      </c>
      <c r="F67" s="156">
        <v>5</v>
      </c>
      <c r="G67" s="161">
        <v>757.26</v>
      </c>
      <c r="H67" s="161">
        <f>TRUNC(G67 * (1 + 22.88 / 100), 2)</f>
        <v>930.52</v>
      </c>
      <c r="I67" s="161">
        <f>TRUNC(F67 * H67, 2)</f>
        <v>4652.6000000000004</v>
      </c>
      <c r="J67" s="157">
        <f t="shared" si="0"/>
        <v>3.5109917071743271E-3</v>
      </c>
    </row>
    <row r="68" spans="1:10" ht="38.25">
      <c r="A68" s="152" t="s">
        <v>183</v>
      </c>
      <c r="B68" s="137" t="s">
        <v>561</v>
      </c>
      <c r="C68" s="137" t="s">
        <v>23</v>
      </c>
      <c r="D68" s="139" t="s">
        <v>562</v>
      </c>
      <c r="E68" s="137" t="s">
        <v>97</v>
      </c>
      <c r="F68" s="156">
        <v>4</v>
      </c>
      <c r="G68" s="161">
        <v>2864.13</v>
      </c>
      <c r="H68" s="161">
        <f>TRUNC(G68 * (1 + 22.88 / 100), 2)</f>
        <v>3519.44</v>
      </c>
      <c r="I68" s="161">
        <f>TRUNC(F68 * H68, 2)</f>
        <v>14077.76</v>
      </c>
      <c r="J68" s="157">
        <f t="shared" si="0"/>
        <v>1.0623500540684876E-2</v>
      </c>
    </row>
    <row r="69" spans="1:10" ht="20.100000000000001" customHeight="1">
      <c r="A69" s="21" t="s">
        <v>184</v>
      </c>
      <c r="B69" s="23"/>
      <c r="C69" s="23"/>
      <c r="D69" s="22" t="s">
        <v>185</v>
      </c>
      <c r="E69" s="23"/>
      <c r="F69" s="154"/>
      <c r="G69" s="160"/>
      <c r="H69" s="160"/>
      <c r="I69" s="160">
        <v>24027.75</v>
      </c>
      <c r="J69" s="155">
        <f t="shared" si="0"/>
        <v>1.8132061856178897E-2</v>
      </c>
    </row>
    <row r="70" spans="1:10" ht="20.100000000000001" customHeight="1">
      <c r="A70" s="152" t="s">
        <v>186</v>
      </c>
      <c r="B70" s="137" t="s">
        <v>187</v>
      </c>
      <c r="C70" s="137" t="s">
        <v>15</v>
      </c>
      <c r="D70" s="139" t="s">
        <v>188</v>
      </c>
      <c r="E70" s="137" t="s">
        <v>55</v>
      </c>
      <c r="F70" s="156">
        <v>4.99</v>
      </c>
      <c r="G70" s="161">
        <v>1454.43</v>
      </c>
      <c r="H70" s="161">
        <f t="shared" ref="H70:H75" si="9">TRUNC(G70 * (1 + 22.88 / 100), 2)</f>
        <v>1787.2</v>
      </c>
      <c r="I70" s="161">
        <f t="shared" ref="I70:I75" si="10">TRUNC(F70 * H70, 2)</f>
        <v>8918.1200000000008</v>
      </c>
      <c r="J70" s="157">
        <f t="shared" si="0"/>
        <v>6.7298812198739438E-3</v>
      </c>
    </row>
    <row r="71" spans="1:10" ht="20.100000000000001" customHeight="1">
      <c r="A71" s="152" t="s">
        <v>189</v>
      </c>
      <c r="B71" s="137" t="s">
        <v>190</v>
      </c>
      <c r="C71" s="137" t="s">
        <v>15</v>
      </c>
      <c r="D71" s="139" t="s">
        <v>191</v>
      </c>
      <c r="E71" s="137" t="s">
        <v>17</v>
      </c>
      <c r="F71" s="156">
        <v>40.78</v>
      </c>
      <c r="G71" s="161">
        <v>68.22</v>
      </c>
      <c r="H71" s="161">
        <f t="shared" si="9"/>
        <v>83.82</v>
      </c>
      <c r="I71" s="161">
        <f t="shared" si="10"/>
        <v>3418.17</v>
      </c>
      <c r="J71" s="157">
        <f t="shared" ref="J71:J134" si="11">I71 / 1325152.66</f>
        <v>2.5794537513889157E-3</v>
      </c>
    </row>
    <row r="72" spans="1:10" ht="20.100000000000001" customHeight="1">
      <c r="A72" s="152" t="s">
        <v>192</v>
      </c>
      <c r="B72" s="137" t="s">
        <v>193</v>
      </c>
      <c r="C72" s="137" t="s">
        <v>15</v>
      </c>
      <c r="D72" s="139" t="s">
        <v>194</v>
      </c>
      <c r="E72" s="137" t="s">
        <v>17</v>
      </c>
      <c r="F72" s="156">
        <v>40.78</v>
      </c>
      <c r="G72" s="161">
        <v>10.87</v>
      </c>
      <c r="H72" s="161">
        <f t="shared" si="9"/>
        <v>13.35</v>
      </c>
      <c r="I72" s="161">
        <f t="shared" si="10"/>
        <v>544.41</v>
      </c>
      <c r="J72" s="157">
        <f t="shared" si="11"/>
        <v>4.108281380954252E-4</v>
      </c>
    </row>
    <row r="73" spans="1:10" ht="20.100000000000001" customHeight="1">
      <c r="A73" s="152" t="s">
        <v>195</v>
      </c>
      <c r="B73" s="137" t="s">
        <v>196</v>
      </c>
      <c r="C73" s="137" t="s">
        <v>15</v>
      </c>
      <c r="D73" s="139" t="s">
        <v>197</v>
      </c>
      <c r="E73" s="137" t="s">
        <v>17</v>
      </c>
      <c r="F73" s="156">
        <v>40.78</v>
      </c>
      <c r="G73" s="161">
        <v>44.44</v>
      </c>
      <c r="H73" s="161">
        <f t="shared" si="9"/>
        <v>54.6</v>
      </c>
      <c r="I73" s="161">
        <f t="shared" si="10"/>
        <v>2226.58</v>
      </c>
      <c r="J73" s="157">
        <f t="shared" si="11"/>
        <v>1.68024414636122E-3</v>
      </c>
    </row>
    <row r="74" spans="1:10" ht="25.5">
      <c r="A74" s="152" t="s">
        <v>198</v>
      </c>
      <c r="B74" s="137" t="s">
        <v>199</v>
      </c>
      <c r="C74" s="137" t="s">
        <v>15</v>
      </c>
      <c r="D74" s="139" t="s">
        <v>200</v>
      </c>
      <c r="E74" s="137" t="s">
        <v>55</v>
      </c>
      <c r="F74" s="156">
        <v>1.79</v>
      </c>
      <c r="G74" s="161">
        <v>3250.68</v>
      </c>
      <c r="H74" s="161">
        <f t="shared" si="9"/>
        <v>3994.43</v>
      </c>
      <c r="I74" s="161">
        <f t="shared" si="10"/>
        <v>7150.02</v>
      </c>
      <c r="J74" s="157">
        <f t="shared" si="11"/>
        <v>5.3956198525836269E-3</v>
      </c>
    </row>
    <row r="75" spans="1:10" ht="25.5">
      <c r="A75" s="152" t="s">
        <v>201</v>
      </c>
      <c r="B75" s="137" t="s">
        <v>202</v>
      </c>
      <c r="C75" s="137" t="s">
        <v>53</v>
      </c>
      <c r="D75" s="139" t="s">
        <v>203</v>
      </c>
      <c r="E75" s="137" t="s">
        <v>17</v>
      </c>
      <c r="F75" s="156">
        <v>70.959999999999994</v>
      </c>
      <c r="G75" s="161">
        <v>20.309999999999999</v>
      </c>
      <c r="H75" s="161">
        <f t="shared" si="9"/>
        <v>24.95</v>
      </c>
      <c r="I75" s="161">
        <f t="shared" si="10"/>
        <v>1770.45</v>
      </c>
      <c r="J75" s="157">
        <f t="shared" si="11"/>
        <v>1.3360347478757657E-3</v>
      </c>
    </row>
    <row r="76" spans="1:10" ht="20.100000000000001" customHeight="1">
      <c r="A76" s="21" t="s">
        <v>204</v>
      </c>
      <c r="B76" s="23"/>
      <c r="C76" s="23"/>
      <c r="D76" s="22" t="s">
        <v>205</v>
      </c>
      <c r="E76" s="23"/>
      <c r="F76" s="154"/>
      <c r="G76" s="160"/>
      <c r="H76" s="160"/>
      <c r="I76" s="160">
        <v>2576.4899999999998</v>
      </c>
      <c r="J76" s="155">
        <f t="shared" si="11"/>
        <v>1.944296742384383E-3</v>
      </c>
    </row>
    <row r="77" spans="1:10" ht="20.100000000000001" customHeight="1">
      <c r="A77" s="152" t="s">
        <v>206</v>
      </c>
      <c r="B77" s="137" t="s">
        <v>187</v>
      </c>
      <c r="C77" s="137" t="s">
        <v>15</v>
      </c>
      <c r="D77" s="139" t="s">
        <v>188</v>
      </c>
      <c r="E77" s="137" t="s">
        <v>55</v>
      </c>
      <c r="F77" s="156">
        <v>0.18</v>
      </c>
      <c r="G77" s="161">
        <v>1454.43</v>
      </c>
      <c r="H77" s="161">
        <f>TRUNC(G77 * (1 + 22.88 / 100), 2)</f>
        <v>1787.2</v>
      </c>
      <c r="I77" s="161">
        <f>TRUNC(F77 * H77, 2)</f>
        <v>321.69</v>
      </c>
      <c r="J77" s="157">
        <f t="shared" si="11"/>
        <v>2.427569363970488E-4</v>
      </c>
    </row>
    <row r="78" spans="1:10" ht="25.5">
      <c r="A78" s="152" t="s">
        <v>207</v>
      </c>
      <c r="B78" s="137" t="s">
        <v>199</v>
      </c>
      <c r="C78" s="137" t="s">
        <v>15</v>
      </c>
      <c r="D78" s="139" t="s">
        <v>200</v>
      </c>
      <c r="E78" s="137" t="s">
        <v>55</v>
      </c>
      <c r="F78" s="156">
        <v>0.45</v>
      </c>
      <c r="G78" s="161">
        <v>3250.68</v>
      </c>
      <c r="H78" s="161">
        <f>TRUNC(G78 * (1 + 22.88 / 100), 2)</f>
        <v>3994.43</v>
      </c>
      <c r="I78" s="161">
        <f>TRUNC(F78 * H78, 2)</f>
        <v>1797.49</v>
      </c>
      <c r="J78" s="157">
        <f t="shared" si="11"/>
        <v>1.3564399440589737E-3</v>
      </c>
    </row>
    <row r="79" spans="1:10" ht="25.5">
      <c r="A79" s="152" t="s">
        <v>208</v>
      </c>
      <c r="B79" s="137" t="s">
        <v>209</v>
      </c>
      <c r="C79" s="137" t="s">
        <v>53</v>
      </c>
      <c r="D79" s="139" t="s">
        <v>210</v>
      </c>
      <c r="E79" s="137" t="s">
        <v>17</v>
      </c>
      <c r="F79" s="156">
        <v>7.8</v>
      </c>
      <c r="G79" s="161">
        <v>47.72</v>
      </c>
      <c r="H79" s="161">
        <f>TRUNC(G79 * (1 + 22.88 / 100), 2)</f>
        <v>58.63</v>
      </c>
      <c r="I79" s="161">
        <f>TRUNC(F79 * H79, 2)</f>
        <v>457.31</v>
      </c>
      <c r="J79" s="157">
        <f t="shared" si="11"/>
        <v>3.4509986192836079E-4</v>
      </c>
    </row>
    <row r="80" spans="1:10" ht="20.100000000000001" customHeight="1">
      <c r="A80" s="21" t="s">
        <v>211</v>
      </c>
      <c r="B80" s="23"/>
      <c r="C80" s="23"/>
      <c r="D80" s="22" t="s">
        <v>212</v>
      </c>
      <c r="E80" s="23"/>
      <c r="F80" s="154"/>
      <c r="G80" s="160"/>
      <c r="H80" s="160"/>
      <c r="I80" s="160">
        <v>630768.31000000006</v>
      </c>
      <c r="J80" s="155">
        <f t="shared" si="11"/>
        <v>0.47599671271082089</v>
      </c>
    </row>
    <row r="81" spans="1:10" ht="20.100000000000001" customHeight="1">
      <c r="A81" s="21" t="s">
        <v>213</v>
      </c>
      <c r="B81" s="23"/>
      <c r="C81" s="23"/>
      <c r="D81" s="22" t="s">
        <v>214</v>
      </c>
      <c r="E81" s="23"/>
      <c r="F81" s="154"/>
      <c r="G81" s="160"/>
      <c r="H81" s="160"/>
      <c r="I81" s="160">
        <v>136453.87</v>
      </c>
      <c r="J81" s="155">
        <f t="shared" si="11"/>
        <v>0.10297218887973254</v>
      </c>
    </row>
    <row r="82" spans="1:10" ht="20.100000000000001" customHeight="1">
      <c r="A82" s="152" t="s">
        <v>215</v>
      </c>
      <c r="B82" s="137" t="s">
        <v>216</v>
      </c>
      <c r="C82" s="137" t="s">
        <v>15</v>
      </c>
      <c r="D82" s="139" t="s">
        <v>217</v>
      </c>
      <c r="E82" s="137" t="s">
        <v>17</v>
      </c>
      <c r="F82" s="156">
        <v>533.9</v>
      </c>
      <c r="G82" s="161">
        <v>68.47</v>
      </c>
      <c r="H82" s="161">
        <f>TRUNC(G82 * (1 + 22.88 / 100), 2)</f>
        <v>84.13</v>
      </c>
      <c r="I82" s="161">
        <f>TRUNC(F82 * H82, 2)</f>
        <v>44917</v>
      </c>
      <c r="J82" s="157">
        <f t="shared" si="11"/>
        <v>3.3895717343238027E-2</v>
      </c>
    </row>
    <row r="83" spans="1:10" ht="25.5">
      <c r="A83" s="152" t="s">
        <v>218</v>
      </c>
      <c r="B83" s="137" t="s">
        <v>219</v>
      </c>
      <c r="C83" s="137" t="s">
        <v>15</v>
      </c>
      <c r="D83" s="139" t="s">
        <v>220</v>
      </c>
      <c r="E83" s="137" t="s">
        <v>17</v>
      </c>
      <c r="F83" s="156">
        <v>533.9</v>
      </c>
      <c r="G83" s="161">
        <v>112.99</v>
      </c>
      <c r="H83" s="161">
        <f>TRUNC(G83 * (1 + 22.88 / 100), 2)</f>
        <v>138.84</v>
      </c>
      <c r="I83" s="161">
        <f>TRUNC(F83 * H83, 2)</f>
        <v>74126.67</v>
      </c>
      <c r="J83" s="157">
        <f t="shared" si="11"/>
        <v>5.5938211677437982E-2</v>
      </c>
    </row>
    <row r="84" spans="1:10" ht="25.5">
      <c r="A84" s="152" t="s">
        <v>221</v>
      </c>
      <c r="B84" s="137" t="s">
        <v>202</v>
      </c>
      <c r="C84" s="137" t="s">
        <v>53</v>
      </c>
      <c r="D84" s="139" t="s">
        <v>222</v>
      </c>
      <c r="E84" s="137" t="s">
        <v>17</v>
      </c>
      <c r="F84" s="156">
        <v>533.9</v>
      </c>
      <c r="G84" s="161">
        <v>20.309999999999999</v>
      </c>
      <c r="H84" s="161">
        <f>TRUNC(G84 * (1 + 22.88 / 100), 2)</f>
        <v>24.95</v>
      </c>
      <c r="I84" s="161">
        <f>TRUNC(F84 * H84, 2)</f>
        <v>13320.8</v>
      </c>
      <c r="J84" s="157">
        <f t="shared" si="11"/>
        <v>1.0052275788360867E-2</v>
      </c>
    </row>
    <row r="85" spans="1:10" ht="38.25">
      <c r="A85" s="152" t="s">
        <v>223</v>
      </c>
      <c r="B85" s="137" t="s">
        <v>224</v>
      </c>
      <c r="C85" s="137" t="s">
        <v>53</v>
      </c>
      <c r="D85" s="139" t="s">
        <v>225</v>
      </c>
      <c r="E85" s="137" t="s">
        <v>47</v>
      </c>
      <c r="F85" s="156">
        <v>397.03</v>
      </c>
      <c r="G85" s="161">
        <v>8.39</v>
      </c>
      <c r="H85" s="161">
        <f>TRUNC(G85 * (1 + 22.88 / 100), 2)</f>
        <v>10.3</v>
      </c>
      <c r="I85" s="161">
        <f>TRUNC(F85 * H85, 2)</f>
        <v>4089.4</v>
      </c>
      <c r="J85" s="157">
        <f t="shared" si="11"/>
        <v>3.0859840706956741E-3</v>
      </c>
    </row>
    <row r="86" spans="1:10" ht="20.100000000000001" customHeight="1">
      <c r="A86" s="21" t="s">
        <v>226</v>
      </c>
      <c r="B86" s="23"/>
      <c r="C86" s="23"/>
      <c r="D86" s="22" t="s">
        <v>227</v>
      </c>
      <c r="E86" s="23"/>
      <c r="F86" s="154"/>
      <c r="G86" s="160"/>
      <c r="H86" s="160"/>
      <c r="I86" s="160">
        <v>175246.34</v>
      </c>
      <c r="J86" s="155">
        <f t="shared" si="11"/>
        <v>0.13224615192637504</v>
      </c>
    </row>
    <row r="87" spans="1:10" ht="20.100000000000001" customHeight="1">
      <c r="A87" s="152" t="s">
        <v>228</v>
      </c>
      <c r="B87" s="137" t="s">
        <v>187</v>
      </c>
      <c r="C87" s="137" t="s">
        <v>15</v>
      </c>
      <c r="D87" s="139" t="s">
        <v>188</v>
      </c>
      <c r="E87" s="137" t="s">
        <v>55</v>
      </c>
      <c r="F87" s="156">
        <v>5.93</v>
      </c>
      <c r="G87" s="161">
        <v>1454.43</v>
      </c>
      <c r="H87" s="161">
        <f t="shared" ref="H87:H95" si="12">TRUNC(G87 * (1 + 22.88 / 100), 2)</f>
        <v>1787.2</v>
      </c>
      <c r="I87" s="161">
        <f t="shared" ref="I87:I95" si="13">TRUNC(F87 * H87, 2)</f>
        <v>10598.09</v>
      </c>
      <c r="J87" s="157">
        <f t="shared" si="11"/>
        <v>7.997637042059743E-3</v>
      </c>
    </row>
    <row r="88" spans="1:10" ht="20.100000000000001" customHeight="1">
      <c r="A88" s="152" t="s">
        <v>229</v>
      </c>
      <c r="B88" s="137" t="s">
        <v>190</v>
      </c>
      <c r="C88" s="137" t="s">
        <v>15</v>
      </c>
      <c r="D88" s="139" t="s">
        <v>191</v>
      </c>
      <c r="E88" s="137" t="s">
        <v>17</v>
      </c>
      <c r="F88" s="156">
        <v>29.64</v>
      </c>
      <c r="G88" s="161">
        <v>68.22</v>
      </c>
      <c r="H88" s="161">
        <f t="shared" si="12"/>
        <v>83.82</v>
      </c>
      <c r="I88" s="161">
        <f t="shared" si="13"/>
        <v>2484.42</v>
      </c>
      <c r="J88" s="157">
        <f t="shared" si="11"/>
        <v>1.8748179549366035E-3</v>
      </c>
    </row>
    <row r="89" spans="1:10" ht="20.100000000000001" customHeight="1">
      <c r="A89" s="152" t="s">
        <v>230</v>
      </c>
      <c r="B89" s="137" t="s">
        <v>193</v>
      </c>
      <c r="C89" s="137" t="s">
        <v>15</v>
      </c>
      <c r="D89" s="139" t="s">
        <v>194</v>
      </c>
      <c r="E89" s="137" t="s">
        <v>17</v>
      </c>
      <c r="F89" s="156">
        <v>59.28</v>
      </c>
      <c r="G89" s="161">
        <v>10.87</v>
      </c>
      <c r="H89" s="161">
        <f t="shared" si="12"/>
        <v>13.35</v>
      </c>
      <c r="I89" s="161">
        <f t="shared" si="13"/>
        <v>791.38</v>
      </c>
      <c r="J89" s="157">
        <f t="shared" si="11"/>
        <v>5.9719911817556176E-4</v>
      </c>
    </row>
    <row r="90" spans="1:10" ht="20.100000000000001" customHeight="1">
      <c r="A90" s="152" t="s">
        <v>231</v>
      </c>
      <c r="B90" s="137" t="s">
        <v>196</v>
      </c>
      <c r="C90" s="137" t="s">
        <v>15</v>
      </c>
      <c r="D90" s="139" t="s">
        <v>197</v>
      </c>
      <c r="E90" s="137" t="s">
        <v>17</v>
      </c>
      <c r="F90" s="156">
        <v>59.28</v>
      </c>
      <c r="G90" s="161">
        <v>44.44</v>
      </c>
      <c r="H90" s="161">
        <f t="shared" si="12"/>
        <v>54.6</v>
      </c>
      <c r="I90" s="161">
        <f t="shared" si="13"/>
        <v>3236.68</v>
      </c>
      <c r="J90" s="157">
        <f t="shared" si="11"/>
        <v>2.4424959460897133E-3</v>
      </c>
    </row>
    <row r="91" spans="1:10" ht="20.100000000000001" customHeight="1">
      <c r="A91" s="152" t="s">
        <v>232</v>
      </c>
      <c r="B91" s="137" t="s">
        <v>233</v>
      </c>
      <c r="C91" s="137" t="s">
        <v>15</v>
      </c>
      <c r="D91" s="139" t="s">
        <v>234</v>
      </c>
      <c r="E91" s="137" t="s">
        <v>17</v>
      </c>
      <c r="F91" s="156">
        <v>59.28</v>
      </c>
      <c r="G91" s="161">
        <v>40.799999999999997</v>
      </c>
      <c r="H91" s="161">
        <f t="shared" si="12"/>
        <v>50.13</v>
      </c>
      <c r="I91" s="161">
        <f t="shared" si="13"/>
        <v>2971.7</v>
      </c>
      <c r="J91" s="157">
        <f t="shared" si="11"/>
        <v>2.2425340790547107E-3</v>
      </c>
    </row>
    <row r="92" spans="1:10" ht="20.100000000000001" customHeight="1">
      <c r="A92" s="152" t="s">
        <v>235</v>
      </c>
      <c r="B92" s="137" t="s">
        <v>236</v>
      </c>
      <c r="C92" s="137" t="s">
        <v>15</v>
      </c>
      <c r="D92" s="139" t="s">
        <v>237</v>
      </c>
      <c r="E92" s="137" t="s">
        <v>17</v>
      </c>
      <c r="F92" s="156">
        <v>266.76</v>
      </c>
      <c r="G92" s="161">
        <v>411.78</v>
      </c>
      <c r="H92" s="161">
        <f t="shared" si="12"/>
        <v>505.99</v>
      </c>
      <c r="I92" s="161">
        <f t="shared" si="13"/>
        <v>134977.89000000001</v>
      </c>
      <c r="J92" s="157">
        <f t="shared" si="11"/>
        <v>0.10185837003866409</v>
      </c>
    </row>
    <row r="93" spans="1:10" ht="20.100000000000001" customHeight="1">
      <c r="A93" s="152" t="s">
        <v>238</v>
      </c>
      <c r="B93" s="137" t="s">
        <v>239</v>
      </c>
      <c r="C93" s="137" t="s">
        <v>15</v>
      </c>
      <c r="D93" s="139" t="s">
        <v>240</v>
      </c>
      <c r="E93" s="137" t="s">
        <v>17</v>
      </c>
      <c r="F93" s="156">
        <v>283.2</v>
      </c>
      <c r="G93" s="161">
        <v>19.97</v>
      </c>
      <c r="H93" s="161">
        <f t="shared" si="12"/>
        <v>24.53</v>
      </c>
      <c r="I93" s="161">
        <f t="shared" si="13"/>
        <v>6946.89</v>
      </c>
      <c r="J93" s="157">
        <f t="shared" si="11"/>
        <v>5.2423318532975674E-3</v>
      </c>
    </row>
    <row r="94" spans="1:10" ht="51">
      <c r="A94" s="152" t="s">
        <v>540</v>
      </c>
      <c r="B94" s="137" t="s">
        <v>541</v>
      </c>
      <c r="C94" s="137" t="s">
        <v>53</v>
      </c>
      <c r="D94" s="139" t="s">
        <v>542</v>
      </c>
      <c r="E94" s="137" t="s">
        <v>17</v>
      </c>
      <c r="F94" s="156">
        <v>266.76</v>
      </c>
      <c r="G94" s="161">
        <v>20.43</v>
      </c>
      <c r="H94" s="161">
        <f t="shared" si="12"/>
        <v>25.1</v>
      </c>
      <c r="I94" s="161">
        <f t="shared" si="13"/>
        <v>6695.67</v>
      </c>
      <c r="J94" s="157">
        <f t="shared" si="11"/>
        <v>5.0527536955628947E-3</v>
      </c>
    </row>
    <row r="95" spans="1:10" ht="51">
      <c r="A95" s="152" t="s">
        <v>543</v>
      </c>
      <c r="B95" s="137" t="s">
        <v>544</v>
      </c>
      <c r="C95" s="137" t="s">
        <v>53</v>
      </c>
      <c r="D95" s="139" t="s">
        <v>545</v>
      </c>
      <c r="E95" s="137" t="s">
        <v>17</v>
      </c>
      <c r="F95" s="156">
        <v>266.76</v>
      </c>
      <c r="G95" s="161">
        <v>19.97</v>
      </c>
      <c r="H95" s="161">
        <f t="shared" si="12"/>
        <v>24.53</v>
      </c>
      <c r="I95" s="161">
        <f t="shared" si="13"/>
        <v>6543.62</v>
      </c>
      <c r="J95" s="157">
        <f t="shared" si="11"/>
        <v>4.9380121985341677E-3</v>
      </c>
    </row>
    <row r="96" spans="1:10" ht="20.100000000000001" customHeight="1">
      <c r="A96" s="21" t="s">
        <v>241</v>
      </c>
      <c r="B96" s="23"/>
      <c r="C96" s="23"/>
      <c r="D96" s="22" t="s">
        <v>242</v>
      </c>
      <c r="E96" s="23"/>
      <c r="F96" s="154"/>
      <c r="G96" s="160"/>
      <c r="H96" s="160"/>
      <c r="I96" s="160">
        <v>297799.71000000002</v>
      </c>
      <c r="J96" s="155">
        <f t="shared" si="11"/>
        <v>0.22472860598566813</v>
      </c>
    </row>
    <row r="97" spans="1:10" ht="20.100000000000001" customHeight="1">
      <c r="A97" s="152" t="s">
        <v>243</v>
      </c>
      <c r="B97" s="137" t="s">
        <v>244</v>
      </c>
      <c r="C97" s="137" t="s">
        <v>15</v>
      </c>
      <c r="D97" s="139" t="s">
        <v>245</v>
      </c>
      <c r="E97" s="137" t="s">
        <v>55</v>
      </c>
      <c r="F97" s="156">
        <v>1.5</v>
      </c>
      <c r="G97" s="161">
        <v>51.21</v>
      </c>
      <c r="H97" s="161">
        <f t="shared" ref="H97:H102" si="14">TRUNC(G97 * (1 + 22.88 / 100), 2)</f>
        <v>62.92</v>
      </c>
      <c r="I97" s="161">
        <f t="shared" ref="I97:I102" si="15">TRUNC(F97 * H97, 2)</f>
        <v>94.38</v>
      </c>
      <c r="J97" s="157">
        <f t="shared" si="11"/>
        <v>7.1221982831774259E-5</v>
      </c>
    </row>
    <row r="98" spans="1:10" ht="25.5">
      <c r="A98" s="152" t="s">
        <v>246</v>
      </c>
      <c r="B98" s="137" t="s">
        <v>247</v>
      </c>
      <c r="C98" s="137" t="s">
        <v>15</v>
      </c>
      <c r="D98" s="139" t="s">
        <v>248</v>
      </c>
      <c r="E98" s="137" t="s">
        <v>55</v>
      </c>
      <c r="F98" s="156">
        <v>1.5</v>
      </c>
      <c r="G98" s="161">
        <v>3319.37</v>
      </c>
      <c r="H98" s="161">
        <f t="shared" si="14"/>
        <v>4078.84</v>
      </c>
      <c r="I98" s="161">
        <f t="shared" si="15"/>
        <v>6118.26</v>
      </c>
      <c r="J98" s="157">
        <f t="shared" si="11"/>
        <v>4.6170227662675487E-3</v>
      </c>
    </row>
    <row r="99" spans="1:10" ht="63.75">
      <c r="A99" s="152" t="s">
        <v>249</v>
      </c>
      <c r="B99" s="137" t="s">
        <v>250</v>
      </c>
      <c r="C99" s="137" t="s">
        <v>53</v>
      </c>
      <c r="D99" s="139" t="s">
        <v>251</v>
      </c>
      <c r="E99" s="137" t="s">
        <v>252</v>
      </c>
      <c r="F99" s="156">
        <v>2253.6</v>
      </c>
      <c r="G99" s="161">
        <v>17.75</v>
      </c>
      <c r="H99" s="161">
        <f t="shared" si="14"/>
        <v>21.81</v>
      </c>
      <c r="I99" s="161">
        <f t="shared" si="15"/>
        <v>49151.01</v>
      </c>
      <c r="J99" s="157">
        <f t="shared" si="11"/>
        <v>3.7090828463491904E-2</v>
      </c>
    </row>
    <row r="100" spans="1:10" ht="20.100000000000001" customHeight="1">
      <c r="A100" s="152" t="s">
        <v>253</v>
      </c>
      <c r="B100" s="137" t="s">
        <v>254</v>
      </c>
      <c r="C100" s="137" t="s">
        <v>15</v>
      </c>
      <c r="D100" s="139" t="s">
        <v>255</v>
      </c>
      <c r="E100" s="137" t="s">
        <v>17</v>
      </c>
      <c r="F100" s="156">
        <v>630.37</v>
      </c>
      <c r="G100" s="161">
        <v>294.36</v>
      </c>
      <c r="H100" s="161">
        <f t="shared" si="14"/>
        <v>361.7</v>
      </c>
      <c r="I100" s="161">
        <f t="shared" si="15"/>
        <v>228004.82</v>
      </c>
      <c r="J100" s="157">
        <f t="shared" si="11"/>
        <v>0.17205928560713904</v>
      </c>
    </row>
    <row r="101" spans="1:10" ht="38.25">
      <c r="A101" s="152" t="s">
        <v>256</v>
      </c>
      <c r="B101" s="137" t="s">
        <v>257</v>
      </c>
      <c r="C101" s="137" t="s">
        <v>53</v>
      </c>
      <c r="D101" s="139" t="s">
        <v>258</v>
      </c>
      <c r="E101" s="137" t="s">
        <v>17</v>
      </c>
      <c r="F101" s="156">
        <v>711.6</v>
      </c>
      <c r="G101" s="161">
        <v>8.4</v>
      </c>
      <c r="H101" s="161">
        <f t="shared" si="14"/>
        <v>10.32</v>
      </c>
      <c r="I101" s="161">
        <f t="shared" si="15"/>
        <v>7343.71</v>
      </c>
      <c r="J101" s="157">
        <f t="shared" si="11"/>
        <v>5.5417841443264363E-3</v>
      </c>
    </row>
    <row r="102" spans="1:10" ht="51">
      <c r="A102" s="152" t="s">
        <v>259</v>
      </c>
      <c r="B102" s="137" t="s">
        <v>260</v>
      </c>
      <c r="C102" s="137" t="s">
        <v>53</v>
      </c>
      <c r="D102" s="139" t="s">
        <v>261</v>
      </c>
      <c r="E102" s="137" t="s">
        <v>17</v>
      </c>
      <c r="F102" s="156">
        <v>711.6</v>
      </c>
      <c r="G102" s="161">
        <v>8.11</v>
      </c>
      <c r="H102" s="161">
        <f t="shared" si="14"/>
        <v>9.9600000000000009</v>
      </c>
      <c r="I102" s="161">
        <f t="shared" si="15"/>
        <v>7087.53</v>
      </c>
      <c r="J102" s="157">
        <f t="shared" si="11"/>
        <v>5.3484630216114118E-3</v>
      </c>
    </row>
    <row r="103" spans="1:10" ht="20.100000000000001" customHeight="1">
      <c r="A103" s="21" t="s">
        <v>262</v>
      </c>
      <c r="B103" s="23"/>
      <c r="C103" s="23"/>
      <c r="D103" s="22" t="s">
        <v>263</v>
      </c>
      <c r="E103" s="23"/>
      <c r="F103" s="154"/>
      <c r="G103" s="160"/>
      <c r="H103" s="160"/>
      <c r="I103" s="160">
        <v>16796.490000000002</v>
      </c>
      <c r="J103" s="155">
        <f t="shared" si="11"/>
        <v>1.2675135859441283E-2</v>
      </c>
    </row>
    <row r="104" spans="1:10" ht="20.100000000000001" customHeight="1">
      <c r="A104" s="152" t="s">
        <v>264</v>
      </c>
      <c r="B104" s="137" t="s">
        <v>265</v>
      </c>
      <c r="C104" s="137" t="s">
        <v>15</v>
      </c>
      <c r="D104" s="139" t="s">
        <v>266</v>
      </c>
      <c r="E104" s="137" t="s">
        <v>267</v>
      </c>
      <c r="F104" s="156">
        <v>1</v>
      </c>
      <c r="G104" s="161">
        <v>13669.02</v>
      </c>
      <c r="H104" s="161">
        <f>TRUNC(G104 * (1 + 22.88 / 100), 2)</f>
        <v>16796.490000000002</v>
      </c>
      <c r="I104" s="161">
        <f>TRUNC(F104 * H104, 2)</f>
        <v>16796.490000000002</v>
      </c>
      <c r="J104" s="157">
        <f t="shared" si="11"/>
        <v>1.2675135859441283E-2</v>
      </c>
    </row>
    <row r="105" spans="1:10" ht="20.100000000000001" customHeight="1">
      <c r="A105" s="21" t="s">
        <v>572</v>
      </c>
      <c r="B105" s="23"/>
      <c r="C105" s="23"/>
      <c r="D105" s="22" t="s">
        <v>573</v>
      </c>
      <c r="E105" s="23"/>
      <c r="F105" s="154"/>
      <c r="G105" s="160"/>
      <c r="H105" s="160"/>
      <c r="I105" s="160">
        <v>4471.8999999999996</v>
      </c>
      <c r="J105" s="155">
        <f t="shared" si="11"/>
        <v>3.3746300596038496E-3</v>
      </c>
    </row>
    <row r="106" spans="1:10" ht="20.100000000000001" customHeight="1">
      <c r="A106" s="152" t="s">
        <v>574</v>
      </c>
      <c r="B106" s="137" t="s">
        <v>190</v>
      </c>
      <c r="C106" s="137" t="s">
        <v>15</v>
      </c>
      <c r="D106" s="139" t="s">
        <v>191</v>
      </c>
      <c r="E106" s="137" t="s">
        <v>17</v>
      </c>
      <c r="F106" s="156">
        <v>1</v>
      </c>
      <c r="G106" s="161">
        <v>68.22</v>
      </c>
      <c r="H106" s="161">
        <f t="shared" ref="H106:H111" si="16">TRUNC(G106 * (1 + 22.88 / 100), 2)</f>
        <v>83.82</v>
      </c>
      <c r="I106" s="161">
        <f t="shared" ref="I106:I111" si="17">TRUNC(F106 * H106, 2)</f>
        <v>83.82</v>
      </c>
      <c r="J106" s="157">
        <f t="shared" si="11"/>
        <v>6.3253089647799518E-5</v>
      </c>
    </row>
    <row r="107" spans="1:10" ht="20.100000000000001" customHeight="1">
      <c r="A107" s="152" t="s">
        <v>575</v>
      </c>
      <c r="B107" s="137" t="s">
        <v>193</v>
      </c>
      <c r="C107" s="137" t="s">
        <v>15</v>
      </c>
      <c r="D107" s="139" t="s">
        <v>194</v>
      </c>
      <c r="E107" s="137" t="s">
        <v>17</v>
      </c>
      <c r="F107" s="156">
        <v>1</v>
      </c>
      <c r="G107" s="161">
        <v>10.87</v>
      </c>
      <c r="H107" s="161">
        <f t="shared" si="16"/>
        <v>13.35</v>
      </c>
      <c r="I107" s="161">
        <f t="shared" si="17"/>
        <v>13.35</v>
      </c>
      <c r="J107" s="157">
        <f t="shared" si="11"/>
        <v>1.0074310985422615E-5</v>
      </c>
    </row>
    <row r="108" spans="1:10" ht="20.100000000000001" customHeight="1">
      <c r="A108" s="152" t="s">
        <v>576</v>
      </c>
      <c r="B108" s="137" t="s">
        <v>196</v>
      </c>
      <c r="C108" s="137" t="s">
        <v>15</v>
      </c>
      <c r="D108" s="139" t="s">
        <v>197</v>
      </c>
      <c r="E108" s="137" t="s">
        <v>17</v>
      </c>
      <c r="F108" s="156">
        <v>1</v>
      </c>
      <c r="G108" s="161">
        <v>44.44</v>
      </c>
      <c r="H108" s="161">
        <f t="shared" si="16"/>
        <v>54.6</v>
      </c>
      <c r="I108" s="161">
        <f t="shared" si="17"/>
        <v>54.6</v>
      </c>
      <c r="J108" s="157">
        <f t="shared" si="11"/>
        <v>4.1202799985323959E-5</v>
      </c>
    </row>
    <row r="109" spans="1:10" ht="20.100000000000001" customHeight="1">
      <c r="A109" s="152" t="s">
        <v>577</v>
      </c>
      <c r="B109" s="137" t="s">
        <v>233</v>
      </c>
      <c r="C109" s="137" t="s">
        <v>15</v>
      </c>
      <c r="D109" s="139" t="s">
        <v>234</v>
      </c>
      <c r="E109" s="137" t="s">
        <v>17</v>
      </c>
      <c r="F109" s="156">
        <v>1</v>
      </c>
      <c r="G109" s="161">
        <v>40.799999999999997</v>
      </c>
      <c r="H109" s="161">
        <f t="shared" si="16"/>
        <v>50.13</v>
      </c>
      <c r="I109" s="161">
        <f t="shared" si="17"/>
        <v>50.13</v>
      </c>
      <c r="J109" s="157">
        <f t="shared" si="11"/>
        <v>3.7829603722789195E-5</v>
      </c>
    </row>
    <row r="110" spans="1:10" ht="20.100000000000001" customHeight="1">
      <c r="A110" s="152" t="s">
        <v>578</v>
      </c>
      <c r="B110" s="137" t="s">
        <v>579</v>
      </c>
      <c r="C110" s="137" t="s">
        <v>15</v>
      </c>
      <c r="D110" s="139" t="s">
        <v>580</v>
      </c>
      <c r="E110" s="137" t="s">
        <v>82</v>
      </c>
      <c r="F110" s="156">
        <v>1</v>
      </c>
      <c r="G110" s="161">
        <v>52.67</v>
      </c>
      <c r="H110" s="161">
        <f t="shared" si="16"/>
        <v>64.72</v>
      </c>
      <c r="I110" s="161">
        <f t="shared" si="17"/>
        <v>64.72</v>
      </c>
      <c r="J110" s="157">
        <f t="shared" si="11"/>
        <v>4.8839655953299752E-5</v>
      </c>
    </row>
    <row r="111" spans="1:10" ht="25.5">
      <c r="A111" s="152" t="s">
        <v>581</v>
      </c>
      <c r="B111" s="137" t="s">
        <v>582</v>
      </c>
      <c r="C111" s="137" t="s">
        <v>45</v>
      </c>
      <c r="D111" s="139" t="s">
        <v>583</v>
      </c>
      <c r="E111" s="137" t="s">
        <v>82</v>
      </c>
      <c r="F111" s="156">
        <v>8</v>
      </c>
      <c r="G111" s="161">
        <v>427.79</v>
      </c>
      <c r="H111" s="161">
        <f t="shared" si="16"/>
        <v>525.66</v>
      </c>
      <c r="I111" s="161">
        <f t="shared" si="17"/>
        <v>4205.28</v>
      </c>
      <c r="J111" s="157">
        <f t="shared" si="11"/>
        <v>3.1734305993092148E-3</v>
      </c>
    </row>
    <row r="112" spans="1:10" ht="20.100000000000001" customHeight="1">
      <c r="A112" s="21" t="s">
        <v>268</v>
      </c>
      <c r="B112" s="23"/>
      <c r="C112" s="23"/>
      <c r="D112" s="22" t="s">
        <v>269</v>
      </c>
      <c r="E112" s="23"/>
      <c r="F112" s="154"/>
      <c r="G112" s="160"/>
      <c r="H112" s="160"/>
      <c r="I112" s="160">
        <v>95846.12</v>
      </c>
      <c r="J112" s="155">
        <f t="shared" si="11"/>
        <v>7.2328361020684212E-2</v>
      </c>
    </row>
    <row r="113" spans="1:10" ht="20.100000000000001" customHeight="1">
      <c r="A113" s="21" t="s">
        <v>270</v>
      </c>
      <c r="B113" s="23"/>
      <c r="C113" s="23"/>
      <c r="D113" s="22" t="s">
        <v>227</v>
      </c>
      <c r="E113" s="23"/>
      <c r="F113" s="154"/>
      <c r="G113" s="160"/>
      <c r="H113" s="160"/>
      <c r="I113" s="160">
        <v>79663.350000000006</v>
      </c>
      <c r="J113" s="155">
        <f t="shared" si="11"/>
        <v>6.0116356707158564E-2</v>
      </c>
    </row>
    <row r="114" spans="1:10" ht="20.100000000000001" customHeight="1">
      <c r="A114" s="152" t="s">
        <v>271</v>
      </c>
      <c r="B114" s="137" t="s">
        <v>187</v>
      </c>
      <c r="C114" s="137" t="s">
        <v>15</v>
      </c>
      <c r="D114" s="139" t="s">
        <v>188</v>
      </c>
      <c r="E114" s="137" t="s">
        <v>55</v>
      </c>
      <c r="F114" s="156">
        <v>2.85</v>
      </c>
      <c r="G114" s="161">
        <v>1454.43</v>
      </c>
      <c r="H114" s="161">
        <f t="shared" ref="H114:H122" si="18">TRUNC(G114 * (1 + 22.88 / 100), 2)</f>
        <v>1787.2</v>
      </c>
      <c r="I114" s="161">
        <f t="shared" ref="I114:I122" si="19">TRUNC(F114 * H114, 2)</f>
        <v>5093.5200000000004</v>
      </c>
      <c r="J114" s="157">
        <f t="shared" si="11"/>
        <v>3.8437231828067271E-3</v>
      </c>
    </row>
    <row r="115" spans="1:10" ht="20.100000000000001" customHeight="1">
      <c r="A115" s="152" t="s">
        <v>272</v>
      </c>
      <c r="B115" s="137" t="s">
        <v>190</v>
      </c>
      <c r="C115" s="137" t="s">
        <v>15</v>
      </c>
      <c r="D115" s="139" t="s">
        <v>191</v>
      </c>
      <c r="E115" s="137" t="s">
        <v>17</v>
      </c>
      <c r="F115" s="156">
        <v>12.89</v>
      </c>
      <c r="G115" s="161">
        <v>68.22</v>
      </c>
      <c r="H115" s="161">
        <f t="shared" si="18"/>
        <v>83.82</v>
      </c>
      <c r="I115" s="161">
        <f t="shared" si="19"/>
        <v>1080.43</v>
      </c>
      <c r="J115" s="157">
        <f t="shared" si="11"/>
        <v>8.1532493018577961E-4</v>
      </c>
    </row>
    <row r="116" spans="1:10" ht="20.100000000000001" customHeight="1">
      <c r="A116" s="152" t="s">
        <v>273</v>
      </c>
      <c r="B116" s="137" t="s">
        <v>193</v>
      </c>
      <c r="C116" s="137" t="s">
        <v>15</v>
      </c>
      <c r="D116" s="139" t="s">
        <v>194</v>
      </c>
      <c r="E116" s="137" t="s">
        <v>17</v>
      </c>
      <c r="F116" s="156">
        <v>25.78</v>
      </c>
      <c r="G116" s="161">
        <v>10.87</v>
      </c>
      <c r="H116" s="161">
        <f t="shared" si="18"/>
        <v>13.35</v>
      </c>
      <c r="I116" s="161">
        <f t="shared" si="19"/>
        <v>344.16</v>
      </c>
      <c r="J116" s="157">
        <f t="shared" si="11"/>
        <v>2.5971347331408596E-4</v>
      </c>
    </row>
    <row r="117" spans="1:10" ht="20.100000000000001" customHeight="1">
      <c r="A117" s="152" t="s">
        <v>274</v>
      </c>
      <c r="B117" s="137" t="s">
        <v>196</v>
      </c>
      <c r="C117" s="137" t="s">
        <v>15</v>
      </c>
      <c r="D117" s="139" t="s">
        <v>197</v>
      </c>
      <c r="E117" s="137" t="s">
        <v>17</v>
      </c>
      <c r="F117" s="156">
        <v>25.78</v>
      </c>
      <c r="G117" s="161">
        <v>44.44</v>
      </c>
      <c r="H117" s="161">
        <f t="shared" si="18"/>
        <v>54.6</v>
      </c>
      <c r="I117" s="161">
        <f t="shared" si="19"/>
        <v>1407.58</v>
      </c>
      <c r="J117" s="157">
        <f t="shared" si="11"/>
        <v>1.0622021465813607E-3</v>
      </c>
    </row>
    <row r="118" spans="1:10" ht="20.100000000000001" customHeight="1">
      <c r="A118" s="152" t="s">
        <v>275</v>
      </c>
      <c r="B118" s="137" t="s">
        <v>233</v>
      </c>
      <c r="C118" s="137" t="s">
        <v>15</v>
      </c>
      <c r="D118" s="139" t="s">
        <v>234</v>
      </c>
      <c r="E118" s="137" t="s">
        <v>17</v>
      </c>
      <c r="F118" s="156">
        <v>25.78</v>
      </c>
      <c r="G118" s="161">
        <v>40.799999999999997</v>
      </c>
      <c r="H118" s="161">
        <f t="shared" si="18"/>
        <v>50.13</v>
      </c>
      <c r="I118" s="161">
        <f t="shared" si="19"/>
        <v>1292.3499999999999</v>
      </c>
      <c r="J118" s="157">
        <f t="shared" si="11"/>
        <v>9.7524612749145449E-4</v>
      </c>
    </row>
    <row r="119" spans="1:10" ht="20.100000000000001" customHeight="1">
      <c r="A119" s="152" t="s">
        <v>276</v>
      </c>
      <c r="B119" s="137" t="s">
        <v>236</v>
      </c>
      <c r="C119" s="137" t="s">
        <v>15</v>
      </c>
      <c r="D119" s="139" t="s">
        <v>237</v>
      </c>
      <c r="E119" s="137" t="s">
        <v>17</v>
      </c>
      <c r="F119" s="156">
        <v>115.97</v>
      </c>
      <c r="G119" s="161">
        <v>411.78</v>
      </c>
      <c r="H119" s="161">
        <f t="shared" si="18"/>
        <v>505.99</v>
      </c>
      <c r="I119" s="161">
        <f t="shared" si="19"/>
        <v>58679.66</v>
      </c>
      <c r="J119" s="157">
        <f t="shared" si="11"/>
        <v>4.4281433959465474E-2</v>
      </c>
    </row>
    <row r="120" spans="1:10" ht="20.100000000000001" customHeight="1">
      <c r="A120" s="152" t="s">
        <v>277</v>
      </c>
      <c r="B120" s="137" t="s">
        <v>239</v>
      </c>
      <c r="C120" s="137" t="s">
        <v>15</v>
      </c>
      <c r="D120" s="139" t="s">
        <v>240</v>
      </c>
      <c r="E120" s="137" t="s">
        <v>17</v>
      </c>
      <c r="F120" s="156">
        <v>128.85</v>
      </c>
      <c r="G120" s="161">
        <v>19.97</v>
      </c>
      <c r="H120" s="161">
        <f t="shared" si="18"/>
        <v>24.53</v>
      </c>
      <c r="I120" s="161">
        <f t="shared" si="19"/>
        <v>3160.69</v>
      </c>
      <c r="J120" s="157">
        <f t="shared" si="11"/>
        <v>2.3851516096266225E-3</v>
      </c>
    </row>
    <row r="121" spans="1:10" ht="51">
      <c r="A121" s="152" t="s">
        <v>278</v>
      </c>
      <c r="B121" s="137" t="s">
        <v>541</v>
      </c>
      <c r="C121" s="137" t="s">
        <v>53</v>
      </c>
      <c r="D121" s="139" t="s">
        <v>542</v>
      </c>
      <c r="E121" s="137" t="s">
        <v>17</v>
      </c>
      <c r="F121" s="156">
        <v>115.97</v>
      </c>
      <c r="G121" s="161">
        <v>20.43</v>
      </c>
      <c r="H121" s="161">
        <f t="shared" si="18"/>
        <v>25.1</v>
      </c>
      <c r="I121" s="161">
        <f t="shared" si="19"/>
        <v>2910.84</v>
      </c>
      <c r="J121" s="157">
        <f t="shared" si="11"/>
        <v>2.1966072950417655E-3</v>
      </c>
    </row>
    <row r="122" spans="1:10" ht="51">
      <c r="A122" s="152" t="s">
        <v>281</v>
      </c>
      <c r="B122" s="137" t="s">
        <v>546</v>
      </c>
      <c r="C122" s="137" t="s">
        <v>53</v>
      </c>
      <c r="D122" s="139" t="s">
        <v>547</v>
      </c>
      <c r="E122" s="137" t="s">
        <v>17</v>
      </c>
      <c r="F122" s="156">
        <v>115.97</v>
      </c>
      <c r="G122" s="161">
        <v>39.96</v>
      </c>
      <c r="H122" s="161">
        <f t="shared" si="18"/>
        <v>49.1</v>
      </c>
      <c r="I122" s="161">
        <f t="shared" si="19"/>
        <v>5694.12</v>
      </c>
      <c r="J122" s="157">
        <f t="shared" si="11"/>
        <v>4.2969539826452898E-3</v>
      </c>
    </row>
    <row r="123" spans="1:10" ht="20.100000000000001" customHeight="1">
      <c r="A123" s="21" t="s">
        <v>584</v>
      </c>
      <c r="B123" s="23"/>
      <c r="C123" s="23"/>
      <c r="D123" s="22" t="s">
        <v>214</v>
      </c>
      <c r="E123" s="23"/>
      <c r="F123" s="154"/>
      <c r="G123" s="160"/>
      <c r="H123" s="160"/>
      <c r="I123" s="160">
        <v>12187.52</v>
      </c>
      <c r="J123" s="155">
        <f t="shared" si="11"/>
        <v>9.1970686607533974E-3</v>
      </c>
    </row>
    <row r="124" spans="1:10" ht="20.100000000000001" customHeight="1">
      <c r="A124" s="152" t="s">
        <v>585</v>
      </c>
      <c r="B124" s="137" t="s">
        <v>279</v>
      </c>
      <c r="C124" s="137" t="s">
        <v>23</v>
      </c>
      <c r="D124" s="139" t="s">
        <v>280</v>
      </c>
      <c r="E124" s="137" t="s">
        <v>17</v>
      </c>
      <c r="F124" s="156">
        <v>222.4</v>
      </c>
      <c r="G124" s="161">
        <v>44.6</v>
      </c>
      <c r="H124" s="161">
        <f>TRUNC(G124 * (1 + 22.88 / 100), 2)</f>
        <v>54.8</v>
      </c>
      <c r="I124" s="161">
        <f>TRUNC(F124 * H124, 2)</f>
        <v>12187.52</v>
      </c>
      <c r="J124" s="157">
        <f t="shared" si="11"/>
        <v>9.1970686607533974E-3</v>
      </c>
    </row>
    <row r="125" spans="1:10" ht="20.100000000000001" customHeight="1">
      <c r="A125" s="21" t="s">
        <v>586</v>
      </c>
      <c r="B125" s="23"/>
      <c r="C125" s="23"/>
      <c r="D125" s="22" t="s">
        <v>587</v>
      </c>
      <c r="E125" s="23"/>
      <c r="F125" s="154"/>
      <c r="G125" s="160"/>
      <c r="H125" s="160"/>
      <c r="I125" s="160">
        <v>1478.06</v>
      </c>
      <c r="J125" s="155">
        <f t="shared" si="11"/>
        <v>1.1153884715441012E-3</v>
      </c>
    </row>
    <row r="126" spans="1:10" ht="25.5">
      <c r="A126" s="152" t="s">
        <v>588</v>
      </c>
      <c r="B126" s="137" t="s">
        <v>282</v>
      </c>
      <c r="C126" s="137" t="s">
        <v>23</v>
      </c>
      <c r="D126" s="139" t="s">
        <v>283</v>
      </c>
      <c r="E126" s="137" t="s">
        <v>284</v>
      </c>
      <c r="F126" s="156">
        <v>1</v>
      </c>
      <c r="G126" s="161">
        <v>1202.8499999999999</v>
      </c>
      <c r="H126" s="161">
        <f>TRUNC(G126 * (1 + 22.88 / 100), 2)</f>
        <v>1478.06</v>
      </c>
      <c r="I126" s="161">
        <f>TRUNC(F126 * H126, 2)</f>
        <v>1478.06</v>
      </c>
      <c r="J126" s="157">
        <f t="shared" si="11"/>
        <v>1.1153884715441012E-3</v>
      </c>
    </row>
    <row r="127" spans="1:10" ht="20.100000000000001" customHeight="1">
      <c r="A127" s="21" t="s">
        <v>589</v>
      </c>
      <c r="B127" s="23"/>
      <c r="C127" s="23"/>
      <c r="D127" s="22" t="s">
        <v>573</v>
      </c>
      <c r="E127" s="23"/>
      <c r="F127" s="154"/>
      <c r="G127" s="160"/>
      <c r="H127" s="160"/>
      <c r="I127" s="160">
        <v>2517.19</v>
      </c>
      <c r="J127" s="155">
        <f t="shared" si="11"/>
        <v>1.8995471812281615E-3</v>
      </c>
    </row>
    <row r="128" spans="1:10" ht="20.100000000000001" customHeight="1">
      <c r="A128" s="152" t="s">
        <v>590</v>
      </c>
      <c r="B128" s="137" t="s">
        <v>591</v>
      </c>
      <c r="C128" s="137" t="s">
        <v>15</v>
      </c>
      <c r="D128" s="139" t="s">
        <v>592</v>
      </c>
      <c r="E128" s="137" t="s">
        <v>17</v>
      </c>
      <c r="F128" s="156">
        <v>1</v>
      </c>
      <c r="G128" s="161">
        <v>92.51</v>
      </c>
      <c r="H128" s="161">
        <f t="shared" ref="H128:H133" si="20">TRUNC(G128 * (1 + 22.88 / 100), 2)</f>
        <v>113.67</v>
      </c>
      <c r="I128" s="161">
        <f t="shared" ref="I128:I133" si="21">TRUNC(F128 * H128, 2)</f>
        <v>113.67</v>
      </c>
      <c r="J128" s="157">
        <f t="shared" si="11"/>
        <v>8.5778796233182677E-5</v>
      </c>
    </row>
    <row r="129" spans="1:10" ht="20.100000000000001" customHeight="1">
      <c r="A129" s="152" t="s">
        <v>593</v>
      </c>
      <c r="B129" s="137" t="s">
        <v>193</v>
      </c>
      <c r="C129" s="137" t="s">
        <v>15</v>
      </c>
      <c r="D129" s="139" t="s">
        <v>194</v>
      </c>
      <c r="E129" s="137" t="s">
        <v>17</v>
      </c>
      <c r="F129" s="156">
        <v>2</v>
      </c>
      <c r="G129" s="161">
        <v>10.87</v>
      </c>
      <c r="H129" s="161">
        <f t="shared" si="20"/>
        <v>13.35</v>
      </c>
      <c r="I129" s="161">
        <f t="shared" si="21"/>
        <v>26.7</v>
      </c>
      <c r="J129" s="157">
        <f t="shared" si="11"/>
        <v>2.014862197084523E-5</v>
      </c>
    </row>
    <row r="130" spans="1:10" ht="20.100000000000001" customHeight="1">
      <c r="A130" s="152" t="s">
        <v>594</v>
      </c>
      <c r="B130" s="137" t="s">
        <v>196</v>
      </c>
      <c r="C130" s="137" t="s">
        <v>15</v>
      </c>
      <c r="D130" s="139" t="s">
        <v>197</v>
      </c>
      <c r="E130" s="137" t="s">
        <v>17</v>
      </c>
      <c r="F130" s="156">
        <v>2</v>
      </c>
      <c r="G130" s="161">
        <v>44.44</v>
      </c>
      <c r="H130" s="161">
        <f t="shared" si="20"/>
        <v>54.6</v>
      </c>
      <c r="I130" s="161">
        <f t="shared" si="21"/>
        <v>109.2</v>
      </c>
      <c r="J130" s="157">
        <f t="shared" si="11"/>
        <v>8.2405599970647919E-5</v>
      </c>
    </row>
    <row r="131" spans="1:10" ht="20.100000000000001" customHeight="1">
      <c r="A131" s="152" t="s">
        <v>595</v>
      </c>
      <c r="B131" s="137" t="s">
        <v>233</v>
      </c>
      <c r="C131" s="137" t="s">
        <v>15</v>
      </c>
      <c r="D131" s="139" t="s">
        <v>234</v>
      </c>
      <c r="E131" s="137" t="s">
        <v>17</v>
      </c>
      <c r="F131" s="156">
        <v>2</v>
      </c>
      <c r="G131" s="161">
        <v>40.799999999999997</v>
      </c>
      <c r="H131" s="161">
        <f t="shared" si="20"/>
        <v>50.13</v>
      </c>
      <c r="I131" s="161">
        <f t="shared" si="21"/>
        <v>100.26</v>
      </c>
      <c r="J131" s="157">
        <f t="shared" si="11"/>
        <v>7.565920744557839E-5</v>
      </c>
    </row>
    <row r="132" spans="1:10" ht="20.100000000000001" customHeight="1">
      <c r="A132" s="152" t="s">
        <v>596</v>
      </c>
      <c r="B132" s="137" t="s">
        <v>579</v>
      </c>
      <c r="C132" s="137" t="s">
        <v>15</v>
      </c>
      <c r="D132" s="139" t="s">
        <v>580</v>
      </c>
      <c r="E132" s="137" t="s">
        <v>82</v>
      </c>
      <c r="F132" s="156">
        <v>1</v>
      </c>
      <c r="G132" s="161">
        <v>52.67</v>
      </c>
      <c r="H132" s="161">
        <f t="shared" si="20"/>
        <v>64.72</v>
      </c>
      <c r="I132" s="161">
        <f t="shared" si="21"/>
        <v>64.72</v>
      </c>
      <c r="J132" s="157">
        <f t="shared" si="11"/>
        <v>4.8839655953299752E-5</v>
      </c>
    </row>
    <row r="133" spans="1:10" ht="25.5">
      <c r="A133" s="152" t="s">
        <v>597</v>
      </c>
      <c r="B133" s="137" t="s">
        <v>582</v>
      </c>
      <c r="C133" s="137" t="s">
        <v>45</v>
      </c>
      <c r="D133" s="139" t="s">
        <v>583</v>
      </c>
      <c r="E133" s="137" t="s">
        <v>82</v>
      </c>
      <c r="F133" s="156">
        <v>4</v>
      </c>
      <c r="G133" s="161">
        <v>427.79</v>
      </c>
      <c r="H133" s="161">
        <f t="shared" si="20"/>
        <v>525.66</v>
      </c>
      <c r="I133" s="161">
        <f t="shared" si="21"/>
        <v>2102.64</v>
      </c>
      <c r="J133" s="157">
        <f t="shared" si="11"/>
        <v>1.5867152996546074E-3</v>
      </c>
    </row>
    <row r="134" spans="1:10" ht="20.100000000000001" customHeight="1">
      <c r="A134" s="21" t="s">
        <v>285</v>
      </c>
      <c r="B134" s="23"/>
      <c r="C134" s="23"/>
      <c r="D134" s="22" t="s">
        <v>286</v>
      </c>
      <c r="E134" s="23"/>
      <c r="F134" s="154"/>
      <c r="G134" s="160"/>
      <c r="H134" s="160"/>
      <c r="I134" s="160">
        <v>9345.8700000000008</v>
      </c>
      <c r="J134" s="155">
        <f t="shared" si="11"/>
        <v>7.0526742179274661E-3</v>
      </c>
    </row>
    <row r="135" spans="1:10" ht="20.100000000000001" customHeight="1">
      <c r="A135" s="152" t="s">
        <v>287</v>
      </c>
      <c r="B135" s="137" t="s">
        <v>288</v>
      </c>
      <c r="C135" s="137" t="s">
        <v>40</v>
      </c>
      <c r="D135" s="139" t="s">
        <v>289</v>
      </c>
      <c r="E135" s="137" t="s">
        <v>17</v>
      </c>
      <c r="F135" s="156">
        <v>2609.08</v>
      </c>
      <c r="G135" s="161">
        <v>2.2200000000000002</v>
      </c>
      <c r="H135" s="161">
        <f>TRUNC(G135 * (1 + 22.88 / 100), 2)</f>
        <v>2.72</v>
      </c>
      <c r="I135" s="161">
        <f>TRUNC(F135 * H135, 2)</f>
        <v>7096.69</v>
      </c>
      <c r="J135" s="157">
        <f t="shared" ref="J135:J136" si="22">I135 / 1325152.66</f>
        <v>5.3553754327444808E-3</v>
      </c>
    </row>
    <row r="136" spans="1:10" ht="20.100000000000001" customHeight="1" thickBot="1">
      <c r="A136" s="153" t="s">
        <v>290</v>
      </c>
      <c r="B136" s="138" t="s">
        <v>291</v>
      </c>
      <c r="C136" s="138" t="s">
        <v>23</v>
      </c>
      <c r="D136" s="140" t="s">
        <v>292</v>
      </c>
      <c r="E136" s="138" t="s">
        <v>293</v>
      </c>
      <c r="F136" s="158">
        <v>1</v>
      </c>
      <c r="G136" s="162">
        <v>1830.39</v>
      </c>
      <c r="H136" s="162">
        <f>TRUNC(G136 * (1 + 22.88 / 100), 2)</f>
        <v>2249.1799999999998</v>
      </c>
      <c r="I136" s="162">
        <f>TRUNC(F136 * H136, 2)</f>
        <v>2249.1799999999998</v>
      </c>
      <c r="J136" s="159">
        <f t="shared" si="22"/>
        <v>1.697298785182984E-3</v>
      </c>
    </row>
    <row r="137" spans="1:10" ht="24.95" customHeight="1" thickTop="1" thickBot="1">
      <c r="F137" s="163" t="s">
        <v>294</v>
      </c>
      <c r="G137" s="164"/>
      <c r="H137" s="164">
        <v>1325152.6599999999</v>
      </c>
      <c r="I137" s="164"/>
      <c r="J137" s="165"/>
    </row>
    <row r="138" spans="1:10" ht="15" thickTop="1"/>
  </sheetData>
  <mergeCells count="7">
    <mergeCell ref="F137:G137"/>
    <mergeCell ref="H137:J137"/>
    <mergeCell ref="A1:J1"/>
    <mergeCell ref="A2:J2"/>
    <mergeCell ref="A3:J3"/>
    <mergeCell ref="A4:J4"/>
    <mergeCell ref="A5:J5"/>
  </mergeCells>
  <pageMargins left="0.51181102362204722" right="0.51181102362204722" top="0.98425196850393704" bottom="0.98425196850393704" header="0.51181102362204722" footer="0.51181102362204722"/>
  <pageSetup paperSize="9" scale="55" fitToHeight="0" orientation="portrait" r:id="rId1"/>
  <headerFooter>
    <oddHeader>&amp;L &amp;C &amp;R</oddHeader>
    <oddFooter>&amp;L &amp;C &amp;R</oddFooter>
  </headerFooter>
  <rowBreaks count="2" manualBreakCount="2">
    <brk id="50" max="9" man="1"/>
    <brk id="98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view="pageBreakPreview" zoomScale="85" zoomScaleNormal="100" zoomScaleSheetLayoutView="85" workbookViewId="0">
      <selection activeCell="E18" sqref="E18"/>
    </sheetView>
  </sheetViews>
  <sheetFormatPr defaultRowHeight="14.25"/>
  <cols>
    <col min="1" max="1" width="6.75" style="1" customWidth="1"/>
    <col min="2" max="2" width="34.875" customWidth="1"/>
    <col min="3" max="3" width="20" style="1" bestFit="1" customWidth="1"/>
    <col min="4" max="7" width="12.625" style="1" customWidth="1"/>
    <col min="8" max="9" width="12.625" customWidth="1"/>
  </cols>
  <sheetData>
    <row r="1" spans="1:10" ht="20.100000000000001" customHeight="1" thickTop="1">
      <c r="A1" s="166" t="s">
        <v>295</v>
      </c>
      <c r="B1" s="167"/>
      <c r="C1" s="167"/>
      <c r="D1" s="167"/>
      <c r="E1" s="167"/>
      <c r="F1" s="167"/>
      <c r="G1" s="167"/>
      <c r="H1" s="167"/>
      <c r="I1" s="168"/>
      <c r="J1" s="10"/>
    </row>
    <row r="2" spans="1:10" ht="20.100000000000001" customHeight="1">
      <c r="A2" s="169" t="s">
        <v>296</v>
      </c>
      <c r="B2" s="170"/>
      <c r="C2" s="170"/>
      <c r="D2" s="170"/>
      <c r="E2" s="170"/>
      <c r="F2" s="170"/>
      <c r="G2" s="170"/>
      <c r="H2" s="170"/>
      <c r="I2" s="171"/>
      <c r="J2" s="11"/>
    </row>
    <row r="3" spans="1:10" ht="20.100000000000001" customHeight="1">
      <c r="A3" s="172" t="s">
        <v>529</v>
      </c>
      <c r="B3" s="173"/>
      <c r="C3" s="173"/>
      <c r="D3" s="173"/>
      <c r="E3" s="173"/>
      <c r="F3" s="173"/>
      <c r="G3" s="173"/>
      <c r="H3" s="173"/>
      <c r="I3" s="174"/>
      <c r="J3" s="12"/>
    </row>
    <row r="4" spans="1:10" ht="20.100000000000001" customHeight="1" thickBot="1">
      <c r="A4" s="169" t="s">
        <v>530</v>
      </c>
      <c r="B4" s="170"/>
      <c r="C4" s="170"/>
      <c r="D4" s="170"/>
      <c r="E4" s="170"/>
      <c r="F4" s="170"/>
      <c r="G4" s="170"/>
      <c r="H4" s="170"/>
      <c r="I4" s="171"/>
      <c r="J4" s="11"/>
    </row>
    <row r="5" spans="1:10" ht="24.95" customHeight="1" thickBot="1">
      <c r="A5" s="184" t="s">
        <v>297</v>
      </c>
      <c r="B5" s="185"/>
      <c r="C5" s="185"/>
      <c r="D5" s="185"/>
      <c r="E5" s="185"/>
      <c r="F5" s="185"/>
      <c r="G5" s="185"/>
      <c r="H5" s="185"/>
      <c r="I5" s="186"/>
    </row>
    <row r="6" spans="1:10" ht="20.100000000000001" customHeight="1">
      <c r="A6" s="18" t="s">
        <v>1</v>
      </c>
      <c r="B6" s="19" t="s">
        <v>4</v>
      </c>
      <c r="C6" s="20" t="s">
        <v>298</v>
      </c>
      <c r="D6" s="20" t="s">
        <v>308</v>
      </c>
      <c r="E6" s="20" t="s">
        <v>309</v>
      </c>
      <c r="F6" s="20" t="s">
        <v>310</v>
      </c>
      <c r="G6" s="20" t="s">
        <v>311</v>
      </c>
      <c r="H6" s="20" t="s">
        <v>554</v>
      </c>
      <c r="I6" s="31" t="s">
        <v>555</v>
      </c>
    </row>
    <row r="7" spans="1:10" ht="26.25" thickBot="1">
      <c r="A7" s="21" t="s">
        <v>11</v>
      </c>
      <c r="B7" s="22" t="s">
        <v>12</v>
      </c>
      <c r="C7" s="23" t="s">
        <v>299</v>
      </c>
      <c r="D7" s="24" t="s">
        <v>299</v>
      </c>
      <c r="E7" s="25" t="s">
        <v>300</v>
      </c>
      <c r="F7" s="25" t="s">
        <v>300</v>
      </c>
      <c r="G7" s="25" t="s">
        <v>300</v>
      </c>
      <c r="H7" s="25" t="s">
        <v>300</v>
      </c>
      <c r="I7" s="26" t="s">
        <v>300</v>
      </c>
    </row>
    <row r="8" spans="1:10" ht="27" thickTop="1" thickBot="1">
      <c r="A8" s="21" t="s">
        <v>30</v>
      </c>
      <c r="B8" s="22" t="s">
        <v>31</v>
      </c>
      <c r="C8" s="23" t="s">
        <v>556</v>
      </c>
      <c r="D8" s="27" t="s">
        <v>548</v>
      </c>
      <c r="E8" s="27" t="s">
        <v>549</v>
      </c>
      <c r="F8" s="27" t="s">
        <v>549</v>
      </c>
      <c r="G8" s="29" t="s">
        <v>300</v>
      </c>
      <c r="H8" s="29" t="s">
        <v>300</v>
      </c>
      <c r="I8" s="28" t="s">
        <v>300</v>
      </c>
    </row>
    <row r="9" spans="1:10" ht="27" thickTop="1" thickBot="1">
      <c r="A9" s="21" t="s">
        <v>98</v>
      </c>
      <c r="B9" s="22" t="s">
        <v>99</v>
      </c>
      <c r="C9" s="23" t="s">
        <v>301</v>
      </c>
      <c r="D9" s="29" t="s">
        <v>300</v>
      </c>
      <c r="E9" s="29" t="s">
        <v>300</v>
      </c>
      <c r="F9" s="27" t="s">
        <v>301</v>
      </c>
      <c r="G9" s="29" t="s">
        <v>300</v>
      </c>
      <c r="H9" s="29" t="s">
        <v>300</v>
      </c>
      <c r="I9" s="28" t="s">
        <v>300</v>
      </c>
    </row>
    <row r="10" spans="1:10" ht="27" thickTop="1" thickBot="1">
      <c r="A10" s="21" t="s">
        <v>103</v>
      </c>
      <c r="B10" s="22" t="s">
        <v>104</v>
      </c>
      <c r="C10" s="23" t="s">
        <v>557</v>
      </c>
      <c r="D10" s="29" t="s">
        <v>300</v>
      </c>
      <c r="E10" s="29" t="s">
        <v>300</v>
      </c>
      <c r="F10" s="27" t="s">
        <v>302</v>
      </c>
      <c r="G10" s="27" t="s">
        <v>303</v>
      </c>
      <c r="H10" s="27" t="s">
        <v>302</v>
      </c>
      <c r="I10" s="28" t="s">
        <v>300</v>
      </c>
    </row>
    <row r="11" spans="1:10" ht="27" thickTop="1" thickBot="1">
      <c r="A11" s="21" t="s">
        <v>129</v>
      </c>
      <c r="B11" s="22" t="s">
        <v>130</v>
      </c>
      <c r="C11" s="23" t="s">
        <v>550</v>
      </c>
      <c r="D11" s="29" t="s">
        <v>300</v>
      </c>
      <c r="E11" s="29" t="s">
        <v>300</v>
      </c>
      <c r="F11" s="29" t="s">
        <v>300</v>
      </c>
      <c r="G11" s="29" t="s">
        <v>300</v>
      </c>
      <c r="H11" s="29" t="s">
        <v>300</v>
      </c>
      <c r="I11" s="30" t="s">
        <v>550</v>
      </c>
    </row>
    <row r="12" spans="1:10" ht="27" thickTop="1" thickBot="1">
      <c r="A12" s="21" t="s">
        <v>134</v>
      </c>
      <c r="B12" s="22" t="s">
        <v>135</v>
      </c>
      <c r="C12" s="23" t="s">
        <v>564</v>
      </c>
      <c r="D12" s="29" t="s">
        <v>300</v>
      </c>
      <c r="E12" s="29" t="s">
        <v>300</v>
      </c>
      <c r="F12" s="29" t="s">
        <v>300</v>
      </c>
      <c r="G12" s="27" t="s">
        <v>566</v>
      </c>
      <c r="H12" s="27" t="s">
        <v>566</v>
      </c>
      <c r="I12" s="28" t="s">
        <v>300</v>
      </c>
    </row>
    <row r="13" spans="1:10" ht="27" thickTop="1" thickBot="1">
      <c r="A13" s="21" t="s">
        <v>139</v>
      </c>
      <c r="B13" s="22" t="s">
        <v>140</v>
      </c>
      <c r="C13" s="23" t="s">
        <v>565</v>
      </c>
      <c r="D13" s="29" t="s">
        <v>300</v>
      </c>
      <c r="E13" s="29" t="s">
        <v>300</v>
      </c>
      <c r="F13" s="29" t="s">
        <v>300</v>
      </c>
      <c r="G13" s="29" t="s">
        <v>300</v>
      </c>
      <c r="H13" s="27" t="s">
        <v>567</v>
      </c>
      <c r="I13" s="30" t="s">
        <v>567</v>
      </c>
    </row>
    <row r="14" spans="1:10" ht="27" thickTop="1" thickBot="1">
      <c r="A14" s="21" t="s">
        <v>211</v>
      </c>
      <c r="B14" s="22" t="s">
        <v>212</v>
      </c>
      <c r="C14" s="23" t="s">
        <v>598</v>
      </c>
      <c r="D14" s="29" t="s">
        <v>300</v>
      </c>
      <c r="E14" s="27" t="s">
        <v>599</v>
      </c>
      <c r="F14" s="27" t="s">
        <v>600</v>
      </c>
      <c r="G14" s="27" t="s">
        <v>600</v>
      </c>
      <c r="H14" s="27" t="s">
        <v>600</v>
      </c>
      <c r="I14" s="30" t="s">
        <v>600</v>
      </c>
    </row>
    <row r="15" spans="1:10" ht="27" thickTop="1" thickBot="1">
      <c r="A15" s="21" t="s">
        <v>268</v>
      </c>
      <c r="B15" s="22" t="s">
        <v>269</v>
      </c>
      <c r="C15" s="23" t="s">
        <v>601</v>
      </c>
      <c r="D15" s="29" t="s">
        <v>300</v>
      </c>
      <c r="E15" s="27" t="s">
        <v>602</v>
      </c>
      <c r="F15" s="27" t="s">
        <v>602</v>
      </c>
      <c r="G15" s="27" t="s">
        <v>602</v>
      </c>
      <c r="H15" s="27" t="s">
        <v>602</v>
      </c>
      <c r="I15" s="30" t="s">
        <v>602</v>
      </c>
    </row>
    <row r="16" spans="1:10" ht="27" thickTop="1" thickBot="1">
      <c r="A16" s="21" t="s">
        <v>285</v>
      </c>
      <c r="B16" s="22" t="s">
        <v>286</v>
      </c>
      <c r="C16" s="23" t="s">
        <v>551</v>
      </c>
      <c r="D16" s="29" t="s">
        <v>300</v>
      </c>
      <c r="E16" s="29" t="s">
        <v>300</v>
      </c>
      <c r="F16" s="29" t="s">
        <v>300</v>
      </c>
      <c r="G16" s="29" t="s">
        <v>300</v>
      </c>
      <c r="H16" s="29" t="s">
        <v>300</v>
      </c>
      <c r="I16" s="30" t="s">
        <v>551</v>
      </c>
    </row>
    <row r="17" spans="1:9" ht="20.100000000000001" customHeight="1" thickTop="1">
      <c r="A17" s="180" t="s">
        <v>304</v>
      </c>
      <c r="B17" s="181"/>
      <c r="C17" s="181"/>
      <c r="D17" s="17" t="s">
        <v>603</v>
      </c>
      <c r="E17" s="17" t="s">
        <v>604</v>
      </c>
      <c r="F17" s="17" t="s">
        <v>605</v>
      </c>
      <c r="G17" s="17" t="s">
        <v>568</v>
      </c>
      <c r="H17" s="17" t="s">
        <v>606</v>
      </c>
      <c r="I17" s="141" t="s">
        <v>607</v>
      </c>
    </row>
    <row r="18" spans="1:9" ht="20.100000000000001" customHeight="1">
      <c r="A18" s="182" t="s">
        <v>305</v>
      </c>
      <c r="B18" s="183"/>
      <c r="C18" s="183"/>
      <c r="D18" s="13" t="s">
        <v>552</v>
      </c>
      <c r="E18" s="13" t="s">
        <v>608</v>
      </c>
      <c r="F18" s="13" t="s">
        <v>609</v>
      </c>
      <c r="G18" s="13" t="s">
        <v>610</v>
      </c>
      <c r="H18" s="13" t="s">
        <v>611</v>
      </c>
      <c r="I18" s="14" t="s">
        <v>612</v>
      </c>
    </row>
    <row r="19" spans="1:9" ht="20.100000000000001" customHeight="1">
      <c r="A19" s="182" t="s">
        <v>306</v>
      </c>
      <c r="B19" s="183"/>
      <c r="C19" s="183"/>
      <c r="D19" s="13" t="s">
        <v>603</v>
      </c>
      <c r="E19" s="13" t="s">
        <v>569</v>
      </c>
      <c r="F19" s="13" t="s">
        <v>613</v>
      </c>
      <c r="G19" s="13" t="s">
        <v>614</v>
      </c>
      <c r="H19" s="13" t="s">
        <v>615</v>
      </c>
      <c r="I19" s="14" t="s">
        <v>553</v>
      </c>
    </row>
    <row r="20" spans="1:9" ht="20.100000000000001" customHeight="1" thickBot="1">
      <c r="A20" s="178" t="s">
        <v>307</v>
      </c>
      <c r="B20" s="179"/>
      <c r="C20" s="179"/>
      <c r="D20" s="15" t="s">
        <v>552</v>
      </c>
      <c r="E20" s="15" t="s">
        <v>616</v>
      </c>
      <c r="F20" s="15" t="s">
        <v>617</v>
      </c>
      <c r="G20" s="15" t="s">
        <v>618</v>
      </c>
      <c r="H20" s="15" t="s">
        <v>619</v>
      </c>
      <c r="I20" s="16" t="s">
        <v>620</v>
      </c>
    </row>
    <row r="21" spans="1:9" ht="15" thickTop="1"/>
  </sheetData>
  <mergeCells count="9">
    <mergeCell ref="A1:I1"/>
    <mergeCell ref="A2:I2"/>
    <mergeCell ref="A3:I3"/>
    <mergeCell ref="A4:I4"/>
    <mergeCell ref="A20:C20"/>
    <mergeCell ref="A17:C17"/>
    <mergeCell ref="A18:C18"/>
    <mergeCell ref="A19:C19"/>
    <mergeCell ref="A5:I5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8" orientation="landscape" r:id="rId1"/>
  <colBreaks count="1" manualBreakCount="1">
    <brk id="9" max="19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2"/>
  <sheetViews>
    <sheetView view="pageBreakPreview" topLeftCell="A52" zoomScaleNormal="70" zoomScaleSheetLayoutView="100" workbookViewId="0">
      <selection activeCell="E101" sqref="E101"/>
    </sheetView>
  </sheetViews>
  <sheetFormatPr defaultRowHeight="14.25"/>
  <cols>
    <col min="1" max="1" width="11" style="1" bestFit="1" customWidth="1"/>
    <col min="2" max="2" width="14.375" style="1" bestFit="1" customWidth="1"/>
    <col min="3" max="3" width="10" style="1" bestFit="1" customWidth="1"/>
    <col min="4" max="4" width="45.625" customWidth="1"/>
    <col min="5" max="5" width="15" style="1" bestFit="1" customWidth="1"/>
    <col min="6" max="6" width="12" style="1" bestFit="1" customWidth="1"/>
    <col min="7" max="9" width="12" style="2" bestFit="1" customWidth="1"/>
    <col min="10" max="10" width="14" style="2" bestFit="1" customWidth="1"/>
  </cols>
  <sheetData>
    <row r="1" spans="1:10" ht="20.100000000000001" customHeight="1" thickTop="1">
      <c r="A1" s="166" t="s">
        <v>295</v>
      </c>
      <c r="B1" s="167"/>
      <c r="C1" s="167"/>
      <c r="D1" s="167"/>
      <c r="E1" s="167"/>
      <c r="F1" s="167"/>
      <c r="G1" s="167"/>
      <c r="H1" s="167"/>
      <c r="I1" s="167"/>
      <c r="J1" s="168"/>
    </row>
    <row r="2" spans="1:10" ht="20.100000000000001" customHeight="1">
      <c r="A2" s="169" t="s">
        <v>296</v>
      </c>
      <c r="B2" s="170"/>
      <c r="C2" s="170"/>
      <c r="D2" s="170"/>
      <c r="E2" s="170"/>
      <c r="F2" s="170"/>
      <c r="G2" s="170"/>
      <c r="H2" s="170"/>
      <c r="I2" s="170"/>
      <c r="J2" s="171"/>
    </row>
    <row r="3" spans="1:10" ht="20.100000000000001" customHeight="1">
      <c r="A3" s="172" t="s">
        <v>529</v>
      </c>
      <c r="B3" s="173"/>
      <c r="C3" s="173"/>
      <c r="D3" s="173"/>
      <c r="E3" s="173"/>
      <c r="F3" s="173"/>
      <c r="G3" s="173"/>
      <c r="H3" s="173"/>
      <c r="I3" s="173"/>
      <c r="J3" s="174"/>
    </row>
    <row r="4" spans="1:10" ht="20.100000000000001" customHeight="1" thickBot="1">
      <c r="A4" s="169" t="s">
        <v>530</v>
      </c>
      <c r="B4" s="170"/>
      <c r="C4" s="170"/>
      <c r="D4" s="170"/>
      <c r="E4" s="170"/>
      <c r="F4" s="170"/>
      <c r="G4" s="170"/>
      <c r="H4" s="170"/>
      <c r="I4" s="170"/>
      <c r="J4" s="171"/>
    </row>
    <row r="5" spans="1:10" ht="24.95" customHeight="1">
      <c r="A5" s="187" t="s">
        <v>312</v>
      </c>
      <c r="B5" s="188"/>
      <c r="C5" s="188"/>
      <c r="D5" s="188"/>
      <c r="E5" s="188"/>
      <c r="F5" s="188"/>
      <c r="G5" s="188"/>
      <c r="H5" s="188"/>
      <c r="I5" s="188"/>
      <c r="J5" s="189"/>
    </row>
    <row r="6" spans="1:10" ht="24.95" customHeight="1" thickBot="1">
      <c r="A6" s="190" t="s">
        <v>313</v>
      </c>
      <c r="B6" s="191"/>
      <c r="C6" s="191"/>
      <c r="D6" s="191"/>
      <c r="E6" s="191"/>
      <c r="F6" s="191"/>
      <c r="G6" s="191"/>
      <c r="H6" s="191"/>
      <c r="I6" s="191"/>
      <c r="J6" s="192"/>
    </row>
    <row r="7" spans="1:10" ht="20.100000000000001" customHeight="1">
      <c r="A7" s="216" t="s">
        <v>21</v>
      </c>
      <c r="B7" s="149" t="s">
        <v>2</v>
      </c>
      <c r="C7" s="149" t="s">
        <v>3</v>
      </c>
      <c r="D7" s="129" t="s">
        <v>4</v>
      </c>
      <c r="E7" s="193" t="s">
        <v>314</v>
      </c>
      <c r="F7" s="193"/>
      <c r="G7" s="149" t="s">
        <v>5</v>
      </c>
      <c r="H7" s="149" t="s">
        <v>6</v>
      </c>
      <c r="I7" s="149" t="s">
        <v>7</v>
      </c>
      <c r="J7" s="217" t="s">
        <v>9</v>
      </c>
    </row>
    <row r="8" spans="1:10" ht="20.100000000000001" customHeight="1">
      <c r="A8" s="218" t="s">
        <v>315</v>
      </c>
      <c r="B8" s="150" t="s">
        <v>22</v>
      </c>
      <c r="C8" s="150" t="s">
        <v>23</v>
      </c>
      <c r="D8" s="130" t="s">
        <v>24</v>
      </c>
      <c r="E8" s="194" t="s">
        <v>316</v>
      </c>
      <c r="F8" s="194"/>
      <c r="G8" s="150" t="s">
        <v>25</v>
      </c>
      <c r="H8" s="143">
        <v>1</v>
      </c>
      <c r="I8" s="132">
        <v>133.82</v>
      </c>
      <c r="J8" s="219">
        <v>133.82</v>
      </c>
    </row>
    <row r="9" spans="1:10" ht="25.5">
      <c r="A9" s="220" t="s">
        <v>317</v>
      </c>
      <c r="B9" s="151" t="s">
        <v>318</v>
      </c>
      <c r="C9" s="151" t="s">
        <v>53</v>
      </c>
      <c r="D9" s="131" t="s">
        <v>319</v>
      </c>
      <c r="E9" s="195" t="s">
        <v>316</v>
      </c>
      <c r="F9" s="195"/>
      <c r="G9" s="151" t="s">
        <v>17</v>
      </c>
      <c r="H9" s="144">
        <v>1</v>
      </c>
      <c r="I9" s="145">
        <v>105.72</v>
      </c>
      <c r="J9" s="221">
        <v>105.72</v>
      </c>
    </row>
    <row r="10" spans="1:10" ht="25.5">
      <c r="A10" s="220" t="s">
        <v>317</v>
      </c>
      <c r="B10" s="151" t="s">
        <v>320</v>
      </c>
      <c r="C10" s="151" t="s">
        <v>40</v>
      </c>
      <c r="D10" s="131" t="s">
        <v>321</v>
      </c>
      <c r="E10" s="195" t="s">
        <v>322</v>
      </c>
      <c r="F10" s="195"/>
      <c r="G10" s="151" t="s">
        <v>17</v>
      </c>
      <c r="H10" s="144">
        <v>1</v>
      </c>
      <c r="I10" s="145">
        <v>28.1</v>
      </c>
      <c r="J10" s="221">
        <v>28.1</v>
      </c>
    </row>
    <row r="11" spans="1:10" ht="20.100000000000001" customHeight="1">
      <c r="A11" s="222"/>
      <c r="B11" s="223"/>
      <c r="C11" s="223"/>
      <c r="D11" s="224"/>
      <c r="E11" s="223" t="s">
        <v>323</v>
      </c>
      <c r="F11" s="225">
        <v>14.302884600000001</v>
      </c>
      <c r="G11" s="223" t="s">
        <v>324</v>
      </c>
      <c r="H11" s="225">
        <v>16.64</v>
      </c>
      <c r="I11" s="223" t="s">
        <v>325</v>
      </c>
      <c r="J11" s="226">
        <v>30.94</v>
      </c>
    </row>
    <row r="12" spans="1:10" ht="20.100000000000001" customHeight="1" thickBot="1">
      <c r="A12" s="222"/>
      <c r="B12" s="223"/>
      <c r="C12" s="223"/>
      <c r="D12" s="224"/>
      <c r="E12" s="223" t="s">
        <v>326</v>
      </c>
      <c r="F12" s="225">
        <v>30.61</v>
      </c>
      <c r="G12" s="223"/>
      <c r="H12" s="227" t="s">
        <v>327</v>
      </c>
      <c r="I12" s="227"/>
      <c r="J12" s="226">
        <v>164.43</v>
      </c>
    </row>
    <row r="13" spans="1:10" ht="20.100000000000001" customHeight="1" thickTop="1">
      <c r="A13" s="228"/>
      <c r="B13" s="142"/>
      <c r="C13" s="142"/>
      <c r="D13" s="32"/>
      <c r="E13" s="142"/>
      <c r="F13" s="142"/>
      <c r="G13" s="142"/>
      <c r="H13" s="142"/>
      <c r="I13" s="142"/>
      <c r="J13" s="229"/>
    </row>
    <row r="14" spans="1:10" ht="20.100000000000001" customHeight="1">
      <c r="A14" s="216" t="s">
        <v>26</v>
      </c>
      <c r="B14" s="149" t="s">
        <v>2</v>
      </c>
      <c r="C14" s="149" t="s">
        <v>3</v>
      </c>
      <c r="D14" s="129" t="s">
        <v>4</v>
      </c>
      <c r="E14" s="193" t="s">
        <v>314</v>
      </c>
      <c r="F14" s="193"/>
      <c r="G14" s="149" t="s">
        <v>5</v>
      </c>
      <c r="H14" s="149" t="s">
        <v>6</v>
      </c>
      <c r="I14" s="149" t="s">
        <v>7</v>
      </c>
      <c r="J14" s="217" t="s">
        <v>9</v>
      </c>
    </row>
    <row r="15" spans="1:10" ht="20.100000000000001" customHeight="1">
      <c r="A15" s="218" t="s">
        <v>315</v>
      </c>
      <c r="B15" s="150" t="s">
        <v>27</v>
      </c>
      <c r="C15" s="150" t="s">
        <v>23</v>
      </c>
      <c r="D15" s="130" t="s">
        <v>28</v>
      </c>
      <c r="E15" s="194" t="s">
        <v>316</v>
      </c>
      <c r="F15" s="194"/>
      <c r="G15" s="150" t="s">
        <v>29</v>
      </c>
      <c r="H15" s="143">
        <v>1</v>
      </c>
      <c r="I15" s="132">
        <v>6536.33</v>
      </c>
      <c r="J15" s="219">
        <v>6536.33</v>
      </c>
    </row>
    <row r="16" spans="1:10" ht="25.5">
      <c r="A16" s="220" t="s">
        <v>317</v>
      </c>
      <c r="B16" s="151" t="s">
        <v>328</v>
      </c>
      <c r="C16" s="151" t="s">
        <v>53</v>
      </c>
      <c r="D16" s="131" t="s">
        <v>329</v>
      </c>
      <c r="E16" s="195" t="s">
        <v>330</v>
      </c>
      <c r="F16" s="195"/>
      <c r="G16" s="151" t="s">
        <v>331</v>
      </c>
      <c r="H16" s="144">
        <v>1</v>
      </c>
      <c r="I16" s="145">
        <v>4396.04</v>
      </c>
      <c r="J16" s="221">
        <v>4396.04</v>
      </c>
    </row>
    <row r="17" spans="1:10" ht="25.5">
      <c r="A17" s="220" t="s">
        <v>317</v>
      </c>
      <c r="B17" s="151" t="s">
        <v>332</v>
      </c>
      <c r="C17" s="151" t="s">
        <v>53</v>
      </c>
      <c r="D17" s="131" t="s">
        <v>333</v>
      </c>
      <c r="E17" s="195" t="s">
        <v>330</v>
      </c>
      <c r="F17" s="195"/>
      <c r="G17" s="151" t="s">
        <v>331</v>
      </c>
      <c r="H17" s="144">
        <v>1</v>
      </c>
      <c r="I17" s="145">
        <v>2140.29</v>
      </c>
      <c r="J17" s="221">
        <v>2140.29</v>
      </c>
    </row>
    <row r="18" spans="1:10" ht="20.100000000000001" customHeight="1">
      <c r="A18" s="222"/>
      <c r="B18" s="223"/>
      <c r="C18" s="223"/>
      <c r="D18" s="224"/>
      <c r="E18" s="223" t="s">
        <v>323</v>
      </c>
      <c r="F18" s="225">
        <v>2749.3389422999999</v>
      </c>
      <c r="G18" s="223" t="s">
        <v>324</v>
      </c>
      <c r="H18" s="225">
        <v>3198.03</v>
      </c>
      <c r="I18" s="223" t="s">
        <v>325</v>
      </c>
      <c r="J18" s="226">
        <v>5947.37</v>
      </c>
    </row>
    <row r="19" spans="1:10" ht="20.100000000000001" customHeight="1" thickBot="1">
      <c r="A19" s="222"/>
      <c r="B19" s="223"/>
      <c r="C19" s="223"/>
      <c r="D19" s="224"/>
      <c r="E19" s="223" t="s">
        <v>326</v>
      </c>
      <c r="F19" s="225">
        <v>1495.51</v>
      </c>
      <c r="G19" s="223"/>
      <c r="H19" s="227" t="s">
        <v>327</v>
      </c>
      <c r="I19" s="227"/>
      <c r="J19" s="226">
        <v>8031.84</v>
      </c>
    </row>
    <row r="20" spans="1:10" ht="20.100000000000001" customHeight="1" thickTop="1">
      <c r="A20" s="228"/>
      <c r="B20" s="142"/>
      <c r="C20" s="142"/>
      <c r="D20" s="32"/>
      <c r="E20" s="142"/>
      <c r="F20" s="142"/>
      <c r="G20" s="142"/>
      <c r="H20" s="142"/>
      <c r="I20" s="142"/>
      <c r="J20" s="229"/>
    </row>
    <row r="21" spans="1:10" ht="20.100000000000001" customHeight="1">
      <c r="A21" s="216" t="s">
        <v>59</v>
      </c>
      <c r="B21" s="149" t="s">
        <v>2</v>
      </c>
      <c r="C21" s="149" t="s">
        <v>3</v>
      </c>
      <c r="D21" s="129" t="s">
        <v>4</v>
      </c>
      <c r="E21" s="193" t="s">
        <v>314</v>
      </c>
      <c r="F21" s="193"/>
      <c r="G21" s="149" t="s">
        <v>5</v>
      </c>
      <c r="H21" s="149" t="s">
        <v>6</v>
      </c>
      <c r="I21" s="149" t="s">
        <v>7</v>
      </c>
      <c r="J21" s="217" t="s">
        <v>9</v>
      </c>
    </row>
    <row r="22" spans="1:10" ht="25.5" customHeight="1">
      <c r="A22" s="218" t="s">
        <v>315</v>
      </c>
      <c r="B22" s="150" t="s">
        <v>49</v>
      </c>
      <c r="C22" s="150" t="s">
        <v>23</v>
      </c>
      <c r="D22" s="130" t="s">
        <v>50</v>
      </c>
      <c r="E22" s="194" t="s">
        <v>334</v>
      </c>
      <c r="F22" s="194"/>
      <c r="G22" s="150" t="s">
        <v>25</v>
      </c>
      <c r="H22" s="143">
        <v>1</v>
      </c>
      <c r="I22" s="132">
        <v>13.65</v>
      </c>
      <c r="J22" s="219">
        <v>13.65</v>
      </c>
    </row>
    <row r="23" spans="1:10" ht="25.5">
      <c r="A23" s="220" t="s">
        <v>317</v>
      </c>
      <c r="B23" s="151" t="s">
        <v>335</v>
      </c>
      <c r="C23" s="151" t="s">
        <v>15</v>
      </c>
      <c r="D23" s="131" t="s">
        <v>336</v>
      </c>
      <c r="E23" s="195" t="s">
        <v>300</v>
      </c>
      <c r="F23" s="195"/>
      <c r="G23" s="151" t="s">
        <v>337</v>
      </c>
      <c r="H23" s="144">
        <v>0.8</v>
      </c>
      <c r="I23" s="145">
        <v>17.07</v>
      </c>
      <c r="J23" s="221">
        <v>13.65</v>
      </c>
    </row>
    <row r="24" spans="1:10" ht="20.100000000000001" customHeight="1">
      <c r="A24" s="222"/>
      <c r="B24" s="223"/>
      <c r="C24" s="223"/>
      <c r="D24" s="224"/>
      <c r="E24" s="223" t="s">
        <v>323</v>
      </c>
      <c r="F24" s="225">
        <v>3.9755916999999998</v>
      </c>
      <c r="G24" s="223" t="s">
        <v>324</v>
      </c>
      <c r="H24" s="225">
        <v>4.62</v>
      </c>
      <c r="I24" s="223" t="s">
        <v>325</v>
      </c>
      <c r="J24" s="226">
        <v>8.6</v>
      </c>
    </row>
    <row r="25" spans="1:10" ht="20.100000000000001" customHeight="1" thickBot="1">
      <c r="A25" s="222"/>
      <c r="B25" s="223"/>
      <c r="C25" s="223"/>
      <c r="D25" s="224"/>
      <c r="E25" s="223" t="s">
        <v>326</v>
      </c>
      <c r="F25" s="225">
        <v>3.12</v>
      </c>
      <c r="G25" s="223"/>
      <c r="H25" s="227" t="s">
        <v>327</v>
      </c>
      <c r="I25" s="227"/>
      <c r="J25" s="226">
        <v>16.77</v>
      </c>
    </row>
    <row r="26" spans="1:10" ht="20.100000000000001" customHeight="1" thickTop="1">
      <c r="A26" s="228"/>
      <c r="B26" s="142"/>
      <c r="C26" s="142"/>
      <c r="D26" s="32"/>
      <c r="E26" s="142"/>
      <c r="F26" s="142"/>
      <c r="G26" s="142"/>
      <c r="H26" s="142"/>
      <c r="I26" s="142"/>
      <c r="J26" s="229"/>
    </row>
    <row r="27" spans="1:10" ht="20.100000000000001" customHeight="1">
      <c r="A27" s="216" t="s">
        <v>105</v>
      </c>
      <c r="B27" s="149" t="s">
        <v>2</v>
      </c>
      <c r="C27" s="149" t="s">
        <v>3</v>
      </c>
      <c r="D27" s="129" t="s">
        <v>4</v>
      </c>
      <c r="E27" s="193" t="s">
        <v>314</v>
      </c>
      <c r="F27" s="193"/>
      <c r="G27" s="149" t="s">
        <v>5</v>
      </c>
      <c r="H27" s="149" t="s">
        <v>6</v>
      </c>
      <c r="I27" s="149" t="s">
        <v>7</v>
      </c>
      <c r="J27" s="217" t="s">
        <v>9</v>
      </c>
    </row>
    <row r="28" spans="1:10" ht="25.5">
      <c r="A28" s="218" t="s">
        <v>315</v>
      </c>
      <c r="B28" s="150" t="s">
        <v>106</v>
      </c>
      <c r="C28" s="150" t="s">
        <v>23</v>
      </c>
      <c r="D28" s="130" t="s">
        <v>107</v>
      </c>
      <c r="E28" s="194" t="s">
        <v>338</v>
      </c>
      <c r="F28" s="194"/>
      <c r="G28" s="150" t="s">
        <v>17</v>
      </c>
      <c r="H28" s="143">
        <v>1</v>
      </c>
      <c r="I28" s="132">
        <v>64.849999999999994</v>
      </c>
      <c r="J28" s="219">
        <v>64.849999999999994</v>
      </c>
    </row>
    <row r="29" spans="1:10" ht="25.5">
      <c r="A29" s="220" t="s">
        <v>317</v>
      </c>
      <c r="B29" s="151" t="s">
        <v>339</v>
      </c>
      <c r="C29" s="151" t="s">
        <v>53</v>
      </c>
      <c r="D29" s="131" t="s">
        <v>340</v>
      </c>
      <c r="E29" s="195" t="s">
        <v>330</v>
      </c>
      <c r="F29" s="195"/>
      <c r="G29" s="151" t="s">
        <v>337</v>
      </c>
      <c r="H29" s="144">
        <v>0.42699999999999999</v>
      </c>
      <c r="I29" s="145">
        <v>23.68</v>
      </c>
      <c r="J29" s="221">
        <v>10.11</v>
      </c>
    </row>
    <row r="30" spans="1:10" ht="25.5">
      <c r="A30" s="220" t="s">
        <v>317</v>
      </c>
      <c r="B30" s="151" t="s">
        <v>341</v>
      </c>
      <c r="C30" s="151" t="s">
        <v>53</v>
      </c>
      <c r="D30" s="131" t="s">
        <v>336</v>
      </c>
      <c r="E30" s="195" t="s">
        <v>330</v>
      </c>
      <c r="F30" s="195"/>
      <c r="G30" s="151" t="s">
        <v>337</v>
      </c>
      <c r="H30" s="144">
        <v>0.63729999999999998</v>
      </c>
      <c r="I30" s="145">
        <v>18.8</v>
      </c>
      <c r="J30" s="221">
        <v>11.98</v>
      </c>
    </row>
    <row r="31" spans="1:10" ht="38.25">
      <c r="A31" s="220" t="s">
        <v>317</v>
      </c>
      <c r="B31" s="151" t="s">
        <v>342</v>
      </c>
      <c r="C31" s="151" t="s">
        <v>53</v>
      </c>
      <c r="D31" s="131" t="s">
        <v>343</v>
      </c>
      <c r="E31" s="195" t="s">
        <v>344</v>
      </c>
      <c r="F31" s="195"/>
      <c r="G31" s="151" t="s">
        <v>55</v>
      </c>
      <c r="H31" s="144">
        <v>7.1400000000000005E-2</v>
      </c>
      <c r="I31" s="145">
        <v>539.99</v>
      </c>
      <c r="J31" s="221">
        <v>38.549999999999997</v>
      </c>
    </row>
    <row r="32" spans="1:10" ht="25.5">
      <c r="A32" s="230" t="s">
        <v>345</v>
      </c>
      <c r="B32" s="148" t="s">
        <v>346</v>
      </c>
      <c r="C32" s="148" t="s">
        <v>53</v>
      </c>
      <c r="D32" s="128" t="s">
        <v>347</v>
      </c>
      <c r="E32" s="196" t="s">
        <v>348</v>
      </c>
      <c r="F32" s="196"/>
      <c r="G32" s="148" t="s">
        <v>349</v>
      </c>
      <c r="H32" s="146">
        <v>0.10834770000000001</v>
      </c>
      <c r="I32" s="147">
        <v>38.89</v>
      </c>
      <c r="J32" s="231">
        <v>4.21</v>
      </c>
    </row>
    <row r="33" spans="1:10" ht="20.100000000000001" customHeight="1">
      <c r="A33" s="222"/>
      <c r="B33" s="223"/>
      <c r="C33" s="223"/>
      <c r="D33" s="224"/>
      <c r="E33" s="223" t="s">
        <v>323</v>
      </c>
      <c r="F33" s="225">
        <v>8.834134615384615</v>
      </c>
      <c r="G33" s="223" t="s">
        <v>324</v>
      </c>
      <c r="H33" s="225">
        <v>10.28</v>
      </c>
      <c r="I33" s="223" t="s">
        <v>325</v>
      </c>
      <c r="J33" s="226">
        <v>19.11</v>
      </c>
    </row>
    <row r="34" spans="1:10" ht="20.100000000000001" customHeight="1" thickBot="1">
      <c r="A34" s="222"/>
      <c r="B34" s="223"/>
      <c r="C34" s="223"/>
      <c r="D34" s="224"/>
      <c r="E34" s="223" t="s">
        <v>326</v>
      </c>
      <c r="F34" s="225">
        <v>14.83</v>
      </c>
      <c r="G34" s="223"/>
      <c r="H34" s="227" t="s">
        <v>327</v>
      </c>
      <c r="I34" s="227"/>
      <c r="J34" s="226">
        <v>79.680000000000007</v>
      </c>
    </row>
    <row r="35" spans="1:10" ht="20.100000000000001" customHeight="1" thickTop="1">
      <c r="A35" s="228"/>
      <c r="B35" s="142"/>
      <c r="C35" s="142"/>
      <c r="D35" s="32"/>
      <c r="E35" s="142"/>
      <c r="F35" s="142"/>
      <c r="G35" s="142"/>
      <c r="H35" s="142"/>
      <c r="I35" s="142"/>
      <c r="J35" s="229"/>
    </row>
    <row r="36" spans="1:10" ht="20.100000000000001" customHeight="1">
      <c r="A36" s="216" t="s">
        <v>111</v>
      </c>
      <c r="B36" s="149" t="s">
        <v>2</v>
      </c>
      <c r="C36" s="149" t="s">
        <v>3</v>
      </c>
      <c r="D36" s="129" t="s">
        <v>4</v>
      </c>
      <c r="E36" s="193" t="s">
        <v>314</v>
      </c>
      <c r="F36" s="193"/>
      <c r="G36" s="149" t="s">
        <v>5</v>
      </c>
      <c r="H36" s="149" t="s">
        <v>6</v>
      </c>
      <c r="I36" s="149" t="s">
        <v>7</v>
      </c>
      <c r="J36" s="217" t="s">
        <v>9</v>
      </c>
    </row>
    <row r="37" spans="1:10" ht="38.25">
      <c r="A37" s="218" t="s">
        <v>315</v>
      </c>
      <c r="B37" s="150" t="s">
        <v>112</v>
      </c>
      <c r="C37" s="150" t="s">
        <v>23</v>
      </c>
      <c r="D37" s="130" t="s">
        <v>113</v>
      </c>
      <c r="E37" s="194" t="s">
        <v>350</v>
      </c>
      <c r="F37" s="194"/>
      <c r="G37" s="150" t="s">
        <v>17</v>
      </c>
      <c r="H37" s="143">
        <v>1</v>
      </c>
      <c r="I37" s="132">
        <v>173.03</v>
      </c>
      <c r="J37" s="219">
        <v>173.03</v>
      </c>
    </row>
    <row r="38" spans="1:10" ht="25.5">
      <c r="A38" s="220" t="s">
        <v>317</v>
      </c>
      <c r="B38" s="151" t="s">
        <v>351</v>
      </c>
      <c r="C38" s="151" t="s">
        <v>53</v>
      </c>
      <c r="D38" s="131" t="s">
        <v>352</v>
      </c>
      <c r="E38" s="195" t="s">
        <v>330</v>
      </c>
      <c r="F38" s="195"/>
      <c r="G38" s="151" t="s">
        <v>337</v>
      </c>
      <c r="H38" s="144">
        <v>0.2707</v>
      </c>
      <c r="I38" s="145">
        <v>23.42</v>
      </c>
      <c r="J38" s="221">
        <v>6.33</v>
      </c>
    </row>
    <row r="39" spans="1:10" ht="25.5">
      <c r="A39" s="220" t="s">
        <v>317</v>
      </c>
      <c r="B39" s="151" t="s">
        <v>339</v>
      </c>
      <c r="C39" s="151" t="s">
        <v>53</v>
      </c>
      <c r="D39" s="131" t="s">
        <v>340</v>
      </c>
      <c r="E39" s="195" t="s">
        <v>330</v>
      </c>
      <c r="F39" s="195"/>
      <c r="G39" s="151" t="s">
        <v>337</v>
      </c>
      <c r="H39" s="144">
        <v>0.48659999999999998</v>
      </c>
      <c r="I39" s="145">
        <v>23.68</v>
      </c>
      <c r="J39" s="221">
        <v>11.52</v>
      </c>
    </row>
    <row r="40" spans="1:10" ht="25.5">
      <c r="A40" s="220" t="s">
        <v>317</v>
      </c>
      <c r="B40" s="151" t="s">
        <v>341</v>
      </c>
      <c r="C40" s="151" t="s">
        <v>53</v>
      </c>
      <c r="D40" s="131" t="s">
        <v>336</v>
      </c>
      <c r="E40" s="195" t="s">
        <v>330</v>
      </c>
      <c r="F40" s="195"/>
      <c r="G40" s="151" t="s">
        <v>337</v>
      </c>
      <c r="H40" s="144">
        <v>0.75739999999999996</v>
      </c>
      <c r="I40" s="145">
        <v>18.8</v>
      </c>
      <c r="J40" s="221">
        <v>14.23</v>
      </c>
    </row>
    <row r="41" spans="1:10" ht="38.25">
      <c r="A41" s="220" t="s">
        <v>317</v>
      </c>
      <c r="B41" s="151" t="s">
        <v>342</v>
      </c>
      <c r="C41" s="151" t="s">
        <v>53</v>
      </c>
      <c r="D41" s="131" t="s">
        <v>343</v>
      </c>
      <c r="E41" s="195" t="s">
        <v>344</v>
      </c>
      <c r="F41" s="195"/>
      <c r="G41" s="151" t="s">
        <v>55</v>
      </c>
      <c r="H41" s="144">
        <v>0.18</v>
      </c>
      <c r="I41" s="145">
        <v>539.99</v>
      </c>
      <c r="J41" s="221">
        <v>97.19</v>
      </c>
    </row>
    <row r="42" spans="1:10">
      <c r="A42" s="230" t="s">
        <v>345</v>
      </c>
      <c r="B42" s="148" t="s">
        <v>353</v>
      </c>
      <c r="C42" s="148" t="s">
        <v>53</v>
      </c>
      <c r="D42" s="128" t="s">
        <v>354</v>
      </c>
      <c r="E42" s="196" t="s">
        <v>348</v>
      </c>
      <c r="F42" s="196"/>
      <c r="G42" s="148" t="s">
        <v>17</v>
      </c>
      <c r="H42" s="146">
        <v>1.1279999999999999</v>
      </c>
      <c r="I42" s="147">
        <v>1.33</v>
      </c>
      <c r="J42" s="231">
        <v>1.5</v>
      </c>
    </row>
    <row r="43" spans="1:10" ht="25.5">
      <c r="A43" s="230" t="s">
        <v>345</v>
      </c>
      <c r="B43" s="148" t="s">
        <v>355</v>
      </c>
      <c r="C43" s="148" t="s">
        <v>53</v>
      </c>
      <c r="D43" s="128" t="s">
        <v>356</v>
      </c>
      <c r="E43" s="196" t="s">
        <v>348</v>
      </c>
      <c r="F43" s="196"/>
      <c r="G43" s="148" t="s">
        <v>47</v>
      </c>
      <c r="H43" s="146">
        <v>0.2</v>
      </c>
      <c r="I43" s="147">
        <v>3.32</v>
      </c>
      <c r="J43" s="231">
        <v>0.66</v>
      </c>
    </row>
    <row r="44" spans="1:10" ht="38.25">
      <c r="A44" s="230" t="s">
        <v>345</v>
      </c>
      <c r="B44" s="148" t="s">
        <v>357</v>
      </c>
      <c r="C44" s="148" t="s">
        <v>53</v>
      </c>
      <c r="D44" s="128" t="s">
        <v>358</v>
      </c>
      <c r="E44" s="196" t="s">
        <v>348</v>
      </c>
      <c r="F44" s="196"/>
      <c r="G44" s="148" t="s">
        <v>47</v>
      </c>
      <c r="H44" s="146">
        <v>0.125</v>
      </c>
      <c r="I44" s="147">
        <v>22.09</v>
      </c>
      <c r="J44" s="231">
        <v>2.76</v>
      </c>
    </row>
    <row r="45" spans="1:10" ht="38.25">
      <c r="A45" s="230" t="s">
        <v>345</v>
      </c>
      <c r="B45" s="148" t="s">
        <v>359</v>
      </c>
      <c r="C45" s="148" t="s">
        <v>53</v>
      </c>
      <c r="D45" s="128" t="s">
        <v>360</v>
      </c>
      <c r="E45" s="196" t="s">
        <v>348</v>
      </c>
      <c r="F45" s="196"/>
      <c r="G45" s="148" t="s">
        <v>17</v>
      </c>
      <c r="H45" s="146">
        <v>1.1224000000000001</v>
      </c>
      <c r="I45" s="147">
        <v>34.61</v>
      </c>
      <c r="J45" s="231">
        <v>38.840000000000003</v>
      </c>
    </row>
    <row r="46" spans="1:10" ht="20.100000000000001" customHeight="1">
      <c r="A46" s="222"/>
      <c r="B46" s="223"/>
      <c r="C46" s="223"/>
      <c r="D46" s="224"/>
      <c r="E46" s="223" t="s">
        <v>323</v>
      </c>
      <c r="F46" s="225">
        <v>14.81139053254438</v>
      </c>
      <c r="G46" s="223" t="s">
        <v>324</v>
      </c>
      <c r="H46" s="225">
        <v>17.23</v>
      </c>
      <c r="I46" s="223" t="s">
        <v>325</v>
      </c>
      <c r="J46" s="226">
        <v>32.04</v>
      </c>
    </row>
    <row r="47" spans="1:10" ht="20.100000000000001" customHeight="1" thickBot="1">
      <c r="A47" s="222"/>
      <c r="B47" s="223"/>
      <c r="C47" s="223"/>
      <c r="D47" s="224"/>
      <c r="E47" s="223" t="s">
        <v>326</v>
      </c>
      <c r="F47" s="225">
        <v>39.58</v>
      </c>
      <c r="G47" s="223"/>
      <c r="H47" s="227" t="s">
        <v>327</v>
      </c>
      <c r="I47" s="227"/>
      <c r="J47" s="226">
        <v>212.61</v>
      </c>
    </row>
    <row r="48" spans="1:10" ht="20.100000000000001" customHeight="1" thickTop="1">
      <c r="A48" s="228"/>
      <c r="B48" s="142"/>
      <c r="C48" s="142"/>
      <c r="D48" s="32"/>
      <c r="E48" s="142"/>
      <c r="F48" s="142"/>
      <c r="G48" s="142"/>
      <c r="H48" s="142"/>
      <c r="I48" s="142"/>
      <c r="J48" s="229"/>
    </row>
    <row r="49" spans="1:10" ht="20.100000000000001" customHeight="1">
      <c r="A49" s="216" t="s">
        <v>155</v>
      </c>
      <c r="B49" s="149" t="s">
        <v>2</v>
      </c>
      <c r="C49" s="149" t="s">
        <v>3</v>
      </c>
      <c r="D49" s="129" t="s">
        <v>4</v>
      </c>
      <c r="E49" s="193" t="s">
        <v>314</v>
      </c>
      <c r="F49" s="193"/>
      <c r="G49" s="149" t="s">
        <v>5</v>
      </c>
      <c r="H49" s="149" t="s">
        <v>6</v>
      </c>
      <c r="I49" s="149" t="s">
        <v>7</v>
      </c>
      <c r="J49" s="217" t="s">
        <v>9</v>
      </c>
    </row>
    <row r="50" spans="1:10" ht="20.100000000000001" customHeight="1">
      <c r="A50" s="218" t="s">
        <v>315</v>
      </c>
      <c r="B50" s="150" t="s">
        <v>156</v>
      </c>
      <c r="C50" s="150" t="s">
        <v>23</v>
      </c>
      <c r="D50" s="130" t="s">
        <v>157</v>
      </c>
      <c r="E50" s="194" t="s">
        <v>330</v>
      </c>
      <c r="F50" s="194"/>
      <c r="G50" s="150" t="s">
        <v>97</v>
      </c>
      <c r="H50" s="143">
        <v>1</v>
      </c>
      <c r="I50" s="132">
        <v>12000</v>
      </c>
      <c r="J50" s="219">
        <v>12000</v>
      </c>
    </row>
    <row r="51" spans="1:10" ht="20.100000000000001" customHeight="1">
      <c r="A51" s="230" t="s">
        <v>345</v>
      </c>
      <c r="B51" s="148" t="s">
        <v>361</v>
      </c>
      <c r="C51" s="148" t="s">
        <v>23</v>
      </c>
      <c r="D51" s="128" t="s">
        <v>362</v>
      </c>
      <c r="E51" s="196" t="s">
        <v>348</v>
      </c>
      <c r="F51" s="196"/>
      <c r="G51" s="148" t="s">
        <v>97</v>
      </c>
      <c r="H51" s="146">
        <v>1</v>
      </c>
      <c r="I51" s="147">
        <v>12000</v>
      </c>
      <c r="J51" s="231">
        <v>12000</v>
      </c>
    </row>
    <row r="52" spans="1:10" ht="20.100000000000001" customHeight="1">
      <c r="A52" s="222"/>
      <c r="B52" s="223"/>
      <c r="C52" s="223"/>
      <c r="D52" s="224"/>
      <c r="E52" s="223" t="s">
        <v>323</v>
      </c>
      <c r="F52" s="225">
        <v>0</v>
      </c>
      <c r="G52" s="223" t="s">
        <v>324</v>
      </c>
      <c r="H52" s="225">
        <v>0</v>
      </c>
      <c r="I52" s="223" t="s">
        <v>325</v>
      </c>
      <c r="J52" s="226">
        <v>0</v>
      </c>
    </row>
    <row r="53" spans="1:10" ht="20.100000000000001" customHeight="1" thickBot="1">
      <c r="A53" s="222"/>
      <c r="B53" s="223"/>
      <c r="C53" s="223"/>
      <c r="D53" s="224"/>
      <c r="E53" s="223" t="s">
        <v>326</v>
      </c>
      <c r="F53" s="225">
        <v>2745.6</v>
      </c>
      <c r="G53" s="223"/>
      <c r="H53" s="227" t="s">
        <v>327</v>
      </c>
      <c r="I53" s="227"/>
      <c r="J53" s="226">
        <v>14745.6</v>
      </c>
    </row>
    <row r="54" spans="1:10" ht="20.100000000000001" customHeight="1" thickTop="1">
      <c r="A54" s="228"/>
      <c r="B54" s="142"/>
      <c r="C54" s="142"/>
      <c r="D54" s="32"/>
      <c r="E54" s="142"/>
      <c r="F54" s="142"/>
      <c r="G54" s="142"/>
      <c r="H54" s="142"/>
      <c r="I54" s="142"/>
      <c r="J54" s="229"/>
    </row>
    <row r="55" spans="1:10" ht="20.100000000000001" customHeight="1">
      <c r="A55" s="216" t="s">
        <v>175</v>
      </c>
      <c r="B55" s="149" t="s">
        <v>2</v>
      </c>
      <c r="C55" s="149" t="s">
        <v>3</v>
      </c>
      <c r="D55" s="129" t="s">
        <v>4</v>
      </c>
      <c r="E55" s="193" t="s">
        <v>314</v>
      </c>
      <c r="F55" s="193"/>
      <c r="G55" s="149" t="s">
        <v>5</v>
      </c>
      <c r="H55" s="149" t="s">
        <v>6</v>
      </c>
      <c r="I55" s="149" t="s">
        <v>7</v>
      </c>
      <c r="J55" s="217" t="s">
        <v>9</v>
      </c>
    </row>
    <row r="56" spans="1:10" ht="20.100000000000001" customHeight="1">
      <c r="A56" s="218" t="s">
        <v>315</v>
      </c>
      <c r="B56" s="150" t="s">
        <v>176</v>
      </c>
      <c r="C56" s="150" t="s">
        <v>23</v>
      </c>
      <c r="D56" s="130" t="s">
        <v>177</v>
      </c>
      <c r="E56" s="194" t="s">
        <v>363</v>
      </c>
      <c r="F56" s="194"/>
      <c r="G56" s="150" t="s">
        <v>82</v>
      </c>
      <c r="H56" s="143">
        <v>1</v>
      </c>
      <c r="I56" s="132">
        <v>3608.94</v>
      </c>
      <c r="J56" s="219">
        <v>3608.94</v>
      </c>
    </row>
    <row r="57" spans="1:10" ht="25.5">
      <c r="A57" s="220" t="s">
        <v>317</v>
      </c>
      <c r="B57" s="151" t="s">
        <v>339</v>
      </c>
      <c r="C57" s="151" t="s">
        <v>53</v>
      </c>
      <c r="D57" s="131" t="s">
        <v>340</v>
      </c>
      <c r="E57" s="195" t="s">
        <v>330</v>
      </c>
      <c r="F57" s="195"/>
      <c r="G57" s="151" t="s">
        <v>337</v>
      </c>
      <c r="H57" s="144">
        <v>0.25</v>
      </c>
      <c r="I57" s="145">
        <v>23.68</v>
      </c>
      <c r="J57" s="221">
        <v>5.92</v>
      </c>
    </row>
    <row r="58" spans="1:10" ht="25.5">
      <c r="A58" s="220" t="s">
        <v>317</v>
      </c>
      <c r="B58" s="151" t="s">
        <v>364</v>
      </c>
      <c r="C58" s="151" t="s">
        <v>53</v>
      </c>
      <c r="D58" s="131" t="s">
        <v>365</v>
      </c>
      <c r="E58" s="195" t="s">
        <v>330</v>
      </c>
      <c r="F58" s="195"/>
      <c r="G58" s="151" t="s">
        <v>337</v>
      </c>
      <c r="H58" s="144">
        <v>0.25</v>
      </c>
      <c r="I58" s="145">
        <v>18.829999999999998</v>
      </c>
      <c r="J58" s="221">
        <v>4.7</v>
      </c>
    </row>
    <row r="59" spans="1:10" ht="38.25">
      <c r="A59" s="220" t="s">
        <v>317</v>
      </c>
      <c r="B59" s="151" t="s">
        <v>366</v>
      </c>
      <c r="C59" s="151" t="s">
        <v>53</v>
      </c>
      <c r="D59" s="131" t="s">
        <v>367</v>
      </c>
      <c r="E59" s="195" t="s">
        <v>344</v>
      </c>
      <c r="F59" s="195"/>
      <c r="G59" s="151" t="s">
        <v>55</v>
      </c>
      <c r="H59" s="144">
        <v>0.18</v>
      </c>
      <c r="I59" s="145">
        <v>702.02</v>
      </c>
      <c r="J59" s="221">
        <v>126.36</v>
      </c>
    </row>
    <row r="60" spans="1:10" ht="25.5" customHeight="1">
      <c r="A60" s="220" t="s">
        <v>317</v>
      </c>
      <c r="B60" s="151" t="s">
        <v>368</v>
      </c>
      <c r="C60" s="151" t="s">
        <v>53</v>
      </c>
      <c r="D60" s="131" t="s">
        <v>369</v>
      </c>
      <c r="E60" s="195" t="s">
        <v>370</v>
      </c>
      <c r="F60" s="195"/>
      <c r="G60" s="151" t="s">
        <v>55</v>
      </c>
      <c r="H60" s="144">
        <v>0.18</v>
      </c>
      <c r="I60" s="145">
        <v>74.37</v>
      </c>
      <c r="J60" s="221">
        <v>13.38</v>
      </c>
    </row>
    <row r="61" spans="1:10" ht="25.5">
      <c r="A61" s="230" t="s">
        <v>345</v>
      </c>
      <c r="B61" s="148" t="s">
        <v>371</v>
      </c>
      <c r="C61" s="148" t="s">
        <v>372</v>
      </c>
      <c r="D61" s="128" t="s">
        <v>373</v>
      </c>
      <c r="E61" s="196" t="s">
        <v>348</v>
      </c>
      <c r="F61" s="196"/>
      <c r="G61" s="148" t="s">
        <v>374</v>
      </c>
      <c r="H61" s="146">
        <v>1</v>
      </c>
      <c r="I61" s="147">
        <v>3458.58</v>
      </c>
      <c r="J61" s="231">
        <v>3458.58</v>
      </c>
    </row>
    <row r="62" spans="1:10" ht="20.100000000000001" customHeight="1">
      <c r="A62" s="222"/>
      <c r="B62" s="223"/>
      <c r="C62" s="223"/>
      <c r="D62" s="224"/>
      <c r="E62" s="223" t="s">
        <v>323</v>
      </c>
      <c r="F62" s="225">
        <v>14.002403846153847</v>
      </c>
      <c r="G62" s="223" t="s">
        <v>324</v>
      </c>
      <c r="H62" s="225">
        <v>16.29</v>
      </c>
      <c r="I62" s="223" t="s">
        <v>325</v>
      </c>
      <c r="J62" s="226">
        <v>30.290000000000003</v>
      </c>
    </row>
    <row r="63" spans="1:10" ht="20.100000000000001" customHeight="1" thickBot="1">
      <c r="A63" s="222"/>
      <c r="B63" s="223"/>
      <c r="C63" s="223"/>
      <c r="D63" s="224"/>
      <c r="E63" s="223" t="s">
        <v>326</v>
      </c>
      <c r="F63" s="225">
        <v>825.72</v>
      </c>
      <c r="G63" s="223"/>
      <c r="H63" s="227" t="s">
        <v>327</v>
      </c>
      <c r="I63" s="227"/>
      <c r="J63" s="226">
        <v>4434.66</v>
      </c>
    </row>
    <row r="64" spans="1:10" ht="20.100000000000001" customHeight="1" thickTop="1">
      <c r="A64" s="228"/>
      <c r="B64" s="142"/>
      <c r="C64" s="142"/>
      <c r="D64" s="32"/>
      <c r="E64" s="142"/>
      <c r="F64" s="142"/>
      <c r="G64" s="142"/>
      <c r="H64" s="142"/>
      <c r="I64" s="142"/>
      <c r="J64" s="229"/>
    </row>
    <row r="65" spans="1:10" ht="20.100000000000001" customHeight="1">
      <c r="A65" s="216" t="s">
        <v>183</v>
      </c>
      <c r="B65" s="149" t="s">
        <v>2</v>
      </c>
      <c r="C65" s="149" t="s">
        <v>3</v>
      </c>
      <c r="D65" s="129" t="s">
        <v>4</v>
      </c>
      <c r="E65" s="193" t="s">
        <v>314</v>
      </c>
      <c r="F65" s="193"/>
      <c r="G65" s="149" t="s">
        <v>5</v>
      </c>
      <c r="H65" s="149" t="s">
        <v>6</v>
      </c>
      <c r="I65" s="149" t="s">
        <v>7</v>
      </c>
      <c r="J65" s="217" t="s">
        <v>9</v>
      </c>
    </row>
    <row r="66" spans="1:10" ht="38.25">
      <c r="A66" s="218" t="s">
        <v>315</v>
      </c>
      <c r="B66" s="150" t="s">
        <v>561</v>
      </c>
      <c r="C66" s="150" t="s">
        <v>23</v>
      </c>
      <c r="D66" s="130" t="s">
        <v>562</v>
      </c>
      <c r="E66" s="194">
        <v>96</v>
      </c>
      <c r="F66" s="194"/>
      <c r="G66" s="150" t="s">
        <v>97</v>
      </c>
      <c r="H66" s="143">
        <v>1</v>
      </c>
      <c r="I66" s="132">
        <v>2864.13</v>
      </c>
      <c r="J66" s="219">
        <v>2864.13</v>
      </c>
    </row>
    <row r="67" spans="1:10" ht="25.5">
      <c r="A67" s="220" t="s">
        <v>317</v>
      </c>
      <c r="B67" s="151" t="s">
        <v>375</v>
      </c>
      <c r="C67" s="151" t="s">
        <v>40</v>
      </c>
      <c r="D67" s="131" t="s">
        <v>376</v>
      </c>
      <c r="E67" s="195" t="s">
        <v>377</v>
      </c>
      <c r="F67" s="195"/>
      <c r="G67" s="151" t="s">
        <v>55</v>
      </c>
      <c r="H67" s="144">
        <v>2.7E-2</v>
      </c>
      <c r="I67" s="145">
        <v>613.04</v>
      </c>
      <c r="J67" s="221">
        <v>16.55</v>
      </c>
    </row>
    <row r="68" spans="1:10" ht="25.5">
      <c r="A68" s="220" t="s">
        <v>317</v>
      </c>
      <c r="B68" s="151" t="s">
        <v>378</v>
      </c>
      <c r="C68" s="151" t="s">
        <v>40</v>
      </c>
      <c r="D68" s="131" t="s">
        <v>379</v>
      </c>
      <c r="E68" s="195" t="s">
        <v>380</v>
      </c>
      <c r="F68" s="195"/>
      <c r="G68" s="151" t="s">
        <v>381</v>
      </c>
      <c r="H68" s="144">
        <v>2.5</v>
      </c>
      <c r="I68" s="145">
        <v>3.74</v>
      </c>
      <c r="J68" s="221">
        <v>9.35</v>
      </c>
    </row>
    <row r="69" spans="1:10" ht="25.5">
      <c r="A69" s="220" t="s">
        <v>317</v>
      </c>
      <c r="B69" s="151" t="s">
        <v>382</v>
      </c>
      <c r="C69" s="151" t="s">
        <v>40</v>
      </c>
      <c r="D69" s="131" t="s">
        <v>383</v>
      </c>
      <c r="E69" s="195" t="s">
        <v>380</v>
      </c>
      <c r="F69" s="195"/>
      <c r="G69" s="151" t="s">
        <v>381</v>
      </c>
      <c r="H69" s="144">
        <v>2.5</v>
      </c>
      <c r="I69" s="145">
        <v>3.59</v>
      </c>
      <c r="J69" s="221">
        <v>8.9700000000000006</v>
      </c>
    </row>
    <row r="70" spans="1:10" ht="38.25">
      <c r="A70" s="220" t="s">
        <v>317</v>
      </c>
      <c r="B70" s="151" t="s">
        <v>384</v>
      </c>
      <c r="C70" s="151" t="s">
        <v>40</v>
      </c>
      <c r="D70" s="131" t="s">
        <v>385</v>
      </c>
      <c r="E70" s="195" t="s">
        <v>386</v>
      </c>
      <c r="F70" s="195"/>
      <c r="G70" s="151" t="s">
        <v>97</v>
      </c>
      <c r="H70" s="144">
        <v>1</v>
      </c>
      <c r="I70" s="145">
        <v>0</v>
      </c>
      <c r="J70" s="221">
        <v>0</v>
      </c>
    </row>
    <row r="71" spans="1:10" ht="20.100000000000001" customHeight="1">
      <c r="A71" s="230" t="s">
        <v>345</v>
      </c>
      <c r="B71" s="148" t="s">
        <v>387</v>
      </c>
      <c r="C71" s="148" t="s">
        <v>53</v>
      </c>
      <c r="D71" s="128" t="s">
        <v>388</v>
      </c>
      <c r="E71" s="196" t="s">
        <v>389</v>
      </c>
      <c r="F71" s="196"/>
      <c r="G71" s="148" t="s">
        <v>337</v>
      </c>
      <c r="H71" s="146">
        <v>2.5</v>
      </c>
      <c r="I71" s="147">
        <v>16.95</v>
      </c>
      <c r="J71" s="231">
        <v>42.37</v>
      </c>
    </row>
    <row r="72" spans="1:10" ht="20.100000000000001" customHeight="1">
      <c r="A72" s="230" t="s">
        <v>345</v>
      </c>
      <c r="B72" s="148" t="s">
        <v>390</v>
      </c>
      <c r="C72" s="148" t="s">
        <v>53</v>
      </c>
      <c r="D72" s="128" t="s">
        <v>391</v>
      </c>
      <c r="E72" s="196" t="s">
        <v>389</v>
      </c>
      <c r="F72" s="196"/>
      <c r="G72" s="148" t="s">
        <v>337</v>
      </c>
      <c r="H72" s="146">
        <v>2.5</v>
      </c>
      <c r="I72" s="147">
        <v>12.27</v>
      </c>
      <c r="J72" s="231">
        <v>30.67</v>
      </c>
    </row>
    <row r="73" spans="1:10" ht="25.5">
      <c r="A73" s="230" t="s">
        <v>345</v>
      </c>
      <c r="B73" s="148" t="s">
        <v>570</v>
      </c>
      <c r="C73" s="148" t="s">
        <v>40</v>
      </c>
      <c r="D73" s="128" t="s">
        <v>571</v>
      </c>
      <c r="E73" s="196" t="s">
        <v>348</v>
      </c>
      <c r="F73" s="196"/>
      <c r="G73" s="148" t="s">
        <v>97</v>
      </c>
      <c r="H73" s="146">
        <v>4</v>
      </c>
      <c r="I73" s="147">
        <v>269.89999999999998</v>
      </c>
      <c r="J73" s="231">
        <v>1079.5999999999999</v>
      </c>
    </row>
    <row r="74" spans="1:10" ht="38.25">
      <c r="A74" s="230" t="s">
        <v>345</v>
      </c>
      <c r="B74" s="148" t="s">
        <v>392</v>
      </c>
      <c r="C74" s="148" t="s">
        <v>53</v>
      </c>
      <c r="D74" s="128" t="s">
        <v>393</v>
      </c>
      <c r="E74" s="196" t="s">
        <v>348</v>
      </c>
      <c r="F74" s="196"/>
      <c r="G74" s="148" t="s">
        <v>82</v>
      </c>
      <c r="H74" s="146">
        <v>1</v>
      </c>
      <c r="I74" s="147">
        <v>1676.62</v>
      </c>
      <c r="J74" s="231">
        <v>1676.62</v>
      </c>
    </row>
    <row r="75" spans="1:10" ht="20.100000000000001" customHeight="1">
      <c r="A75" s="222"/>
      <c r="B75" s="223"/>
      <c r="C75" s="223"/>
      <c r="D75" s="224"/>
      <c r="E75" s="223" t="s">
        <v>323</v>
      </c>
      <c r="F75" s="225">
        <v>35.119267751479292</v>
      </c>
      <c r="G75" s="223" t="s">
        <v>324</v>
      </c>
      <c r="H75" s="225">
        <v>40.85</v>
      </c>
      <c r="I75" s="223" t="s">
        <v>325</v>
      </c>
      <c r="J75" s="226">
        <v>75.97</v>
      </c>
    </row>
    <row r="76" spans="1:10" ht="20.100000000000001" customHeight="1" thickBot="1">
      <c r="A76" s="222"/>
      <c r="B76" s="223"/>
      <c r="C76" s="223"/>
      <c r="D76" s="224"/>
      <c r="E76" s="223" t="s">
        <v>326</v>
      </c>
      <c r="F76" s="225">
        <v>655.30999999999995</v>
      </c>
      <c r="G76" s="223"/>
      <c r="H76" s="227" t="s">
        <v>327</v>
      </c>
      <c r="I76" s="227"/>
      <c r="J76" s="226">
        <v>3519.44</v>
      </c>
    </row>
    <row r="77" spans="1:10" ht="20.100000000000001" customHeight="1" thickTop="1">
      <c r="A77" s="228"/>
      <c r="B77" s="142"/>
      <c r="C77" s="142"/>
      <c r="D77" s="32"/>
      <c r="E77" s="142"/>
      <c r="F77" s="142"/>
      <c r="G77" s="142"/>
      <c r="H77" s="142"/>
      <c r="I77" s="142"/>
      <c r="J77" s="229"/>
    </row>
    <row r="78" spans="1:10" ht="20.100000000000001" customHeight="1">
      <c r="A78" s="216" t="s">
        <v>585</v>
      </c>
      <c r="B78" s="149" t="s">
        <v>2</v>
      </c>
      <c r="C78" s="149" t="s">
        <v>3</v>
      </c>
      <c r="D78" s="129" t="s">
        <v>4</v>
      </c>
      <c r="E78" s="193" t="s">
        <v>314</v>
      </c>
      <c r="F78" s="193"/>
      <c r="G78" s="149" t="s">
        <v>5</v>
      </c>
      <c r="H78" s="149" t="s">
        <v>6</v>
      </c>
      <c r="I78" s="149" t="s">
        <v>7</v>
      </c>
      <c r="J78" s="217" t="s">
        <v>9</v>
      </c>
    </row>
    <row r="79" spans="1:10" ht="20.100000000000001" customHeight="1">
      <c r="A79" s="218" t="s">
        <v>315</v>
      </c>
      <c r="B79" s="150" t="s">
        <v>279</v>
      </c>
      <c r="C79" s="150" t="s">
        <v>23</v>
      </c>
      <c r="D79" s="130" t="s">
        <v>280</v>
      </c>
      <c r="E79" s="194" t="s">
        <v>15</v>
      </c>
      <c r="F79" s="194"/>
      <c r="G79" s="150" t="s">
        <v>17</v>
      </c>
      <c r="H79" s="143">
        <v>1</v>
      </c>
      <c r="I79" s="132">
        <v>44.6</v>
      </c>
      <c r="J79" s="219">
        <v>44.6</v>
      </c>
    </row>
    <row r="80" spans="1:10" ht="25.5">
      <c r="A80" s="220" t="s">
        <v>317</v>
      </c>
      <c r="B80" s="151" t="s">
        <v>335</v>
      </c>
      <c r="C80" s="151" t="s">
        <v>15</v>
      </c>
      <c r="D80" s="131" t="s">
        <v>336</v>
      </c>
      <c r="E80" s="195" t="s">
        <v>300</v>
      </c>
      <c r="F80" s="195"/>
      <c r="G80" s="151" t="s">
        <v>337</v>
      </c>
      <c r="H80" s="144">
        <v>1</v>
      </c>
      <c r="I80" s="145">
        <v>17.07</v>
      </c>
      <c r="J80" s="221">
        <v>17.07</v>
      </c>
    </row>
    <row r="81" spans="1:10" ht="20.100000000000001" customHeight="1">
      <c r="A81" s="230" t="s">
        <v>345</v>
      </c>
      <c r="B81" s="148" t="s">
        <v>394</v>
      </c>
      <c r="C81" s="148" t="s">
        <v>15</v>
      </c>
      <c r="D81" s="128" t="s">
        <v>395</v>
      </c>
      <c r="E81" s="196" t="s">
        <v>348</v>
      </c>
      <c r="F81" s="196"/>
      <c r="G81" s="148" t="s">
        <v>55</v>
      </c>
      <c r="H81" s="146">
        <v>0.34499999999999997</v>
      </c>
      <c r="I81" s="147">
        <v>79.81</v>
      </c>
      <c r="J81" s="231">
        <v>27.53</v>
      </c>
    </row>
    <row r="82" spans="1:10" ht="20.100000000000001" customHeight="1">
      <c r="A82" s="222"/>
      <c r="B82" s="223"/>
      <c r="C82" s="223"/>
      <c r="D82" s="224"/>
      <c r="E82" s="223" t="s">
        <v>323</v>
      </c>
      <c r="F82" s="225">
        <v>4.9694896000000002</v>
      </c>
      <c r="G82" s="223" t="s">
        <v>324</v>
      </c>
      <c r="H82" s="225">
        <v>5.78</v>
      </c>
      <c r="I82" s="223" t="s">
        <v>325</v>
      </c>
      <c r="J82" s="226">
        <v>10.75</v>
      </c>
    </row>
    <row r="83" spans="1:10" ht="20.100000000000001" customHeight="1" thickBot="1">
      <c r="A83" s="222"/>
      <c r="B83" s="223"/>
      <c r="C83" s="223"/>
      <c r="D83" s="224"/>
      <c r="E83" s="223" t="s">
        <v>326</v>
      </c>
      <c r="F83" s="225">
        <v>10.199999999999999</v>
      </c>
      <c r="G83" s="223"/>
      <c r="H83" s="227" t="s">
        <v>327</v>
      </c>
      <c r="I83" s="227"/>
      <c r="J83" s="226">
        <v>54.8</v>
      </c>
    </row>
    <row r="84" spans="1:10" ht="20.100000000000001" customHeight="1" thickTop="1">
      <c r="A84" s="228"/>
      <c r="B84" s="142"/>
      <c r="C84" s="142"/>
      <c r="D84" s="32"/>
      <c r="E84" s="142"/>
      <c r="F84" s="142"/>
      <c r="G84" s="142"/>
      <c r="H84" s="142"/>
      <c r="I84" s="142"/>
      <c r="J84" s="229"/>
    </row>
    <row r="85" spans="1:10" ht="20.100000000000001" customHeight="1">
      <c r="A85" s="216" t="s">
        <v>588</v>
      </c>
      <c r="B85" s="149" t="s">
        <v>2</v>
      </c>
      <c r="C85" s="149" t="s">
        <v>3</v>
      </c>
      <c r="D85" s="129" t="s">
        <v>4</v>
      </c>
      <c r="E85" s="193" t="s">
        <v>314</v>
      </c>
      <c r="F85" s="193"/>
      <c r="G85" s="149" t="s">
        <v>5</v>
      </c>
      <c r="H85" s="149" t="s">
        <v>6</v>
      </c>
      <c r="I85" s="149" t="s">
        <v>7</v>
      </c>
      <c r="J85" s="217" t="s">
        <v>9</v>
      </c>
    </row>
    <row r="86" spans="1:10" ht="25.5">
      <c r="A86" s="218" t="s">
        <v>315</v>
      </c>
      <c r="B86" s="150" t="s">
        <v>282</v>
      </c>
      <c r="C86" s="150" t="s">
        <v>23</v>
      </c>
      <c r="D86" s="130" t="s">
        <v>283</v>
      </c>
      <c r="E86" s="194" t="s">
        <v>396</v>
      </c>
      <c r="F86" s="194"/>
      <c r="G86" s="150" t="s">
        <v>284</v>
      </c>
      <c r="H86" s="143">
        <v>1</v>
      </c>
      <c r="I86" s="132">
        <v>1202.8499999999999</v>
      </c>
      <c r="J86" s="219">
        <v>1202.8499999999999</v>
      </c>
    </row>
    <row r="87" spans="1:10" ht="25.5">
      <c r="A87" s="220" t="s">
        <v>317</v>
      </c>
      <c r="B87" s="151" t="s">
        <v>397</v>
      </c>
      <c r="C87" s="151" t="s">
        <v>40</v>
      </c>
      <c r="D87" s="131" t="s">
        <v>398</v>
      </c>
      <c r="E87" s="195" t="s">
        <v>399</v>
      </c>
      <c r="F87" s="195"/>
      <c r="G87" s="151" t="s">
        <v>400</v>
      </c>
      <c r="H87" s="144">
        <v>1</v>
      </c>
      <c r="I87" s="145">
        <v>965.62</v>
      </c>
      <c r="J87" s="221">
        <v>965.62</v>
      </c>
    </row>
    <row r="88" spans="1:10" ht="25.5">
      <c r="A88" s="220" t="s">
        <v>317</v>
      </c>
      <c r="B88" s="151" t="s">
        <v>401</v>
      </c>
      <c r="C88" s="151" t="s">
        <v>40</v>
      </c>
      <c r="D88" s="131" t="s">
        <v>402</v>
      </c>
      <c r="E88" s="195" t="s">
        <v>399</v>
      </c>
      <c r="F88" s="195"/>
      <c r="G88" s="151" t="s">
        <v>97</v>
      </c>
      <c r="H88" s="144">
        <v>1</v>
      </c>
      <c r="I88" s="145">
        <v>237.23</v>
      </c>
      <c r="J88" s="221">
        <v>237.23</v>
      </c>
    </row>
    <row r="89" spans="1:10" ht="20.100000000000001" customHeight="1">
      <c r="A89" s="222"/>
      <c r="B89" s="223"/>
      <c r="C89" s="223"/>
      <c r="D89" s="224"/>
      <c r="E89" s="223" t="s">
        <v>323</v>
      </c>
      <c r="F89" s="225">
        <v>0</v>
      </c>
      <c r="G89" s="223" t="s">
        <v>324</v>
      </c>
      <c r="H89" s="225">
        <v>0</v>
      </c>
      <c r="I89" s="223" t="s">
        <v>325</v>
      </c>
      <c r="J89" s="226">
        <v>0</v>
      </c>
    </row>
    <row r="90" spans="1:10" ht="20.100000000000001" customHeight="1" thickBot="1">
      <c r="A90" s="222"/>
      <c r="B90" s="223"/>
      <c r="C90" s="223"/>
      <c r="D90" s="224"/>
      <c r="E90" s="223" t="s">
        <v>326</v>
      </c>
      <c r="F90" s="225">
        <v>275.20999999999998</v>
      </c>
      <c r="G90" s="223"/>
      <c r="H90" s="227" t="s">
        <v>327</v>
      </c>
      <c r="I90" s="227"/>
      <c r="J90" s="226">
        <v>1478.06</v>
      </c>
    </row>
    <row r="91" spans="1:10" ht="20.100000000000001" customHeight="1" thickTop="1">
      <c r="A91" s="228"/>
      <c r="B91" s="142"/>
      <c r="C91" s="142"/>
      <c r="D91" s="32"/>
      <c r="E91" s="142"/>
      <c r="F91" s="142"/>
      <c r="G91" s="142"/>
      <c r="H91" s="142"/>
      <c r="I91" s="142"/>
      <c r="J91" s="229"/>
    </row>
    <row r="92" spans="1:10" ht="20.100000000000001" customHeight="1">
      <c r="A92" s="216" t="s">
        <v>290</v>
      </c>
      <c r="B92" s="149" t="s">
        <v>2</v>
      </c>
      <c r="C92" s="149" t="s">
        <v>3</v>
      </c>
      <c r="D92" s="129" t="s">
        <v>4</v>
      </c>
      <c r="E92" s="193" t="s">
        <v>314</v>
      </c>
      <c r="F92" s="193"/>
      <c r="G92" s="149" t="s">
        <v>5</v>
      </c>
      <c r="H92" s="149" t="s">
        <v>6</v>
      </c>
      <c r="I92" s="149" t="s">
        <v>7</v>
      </c>
      <c r="J92" s="217" t="s">
        <v>9</v>
      </c>
    </row>
    <row r="93" spans="1:10" ht="20.100000000000001" customHeight="1">
      <c r="A93" s="218" t="s">
        <v>315</v>
      </c>
      <c r="B93" s="150" t="s">
        <v>291</v>
      </c>
      <c r="C93" s="150" t="s">
        <v>23</v>
      </c>
      <c r="D93" s="130" t="s">
        <v>292</v>
      </c>
      <c r="E93" s="194" t="s">
        <v>396</v>
      </c>
      <c r="F93" s="194"/>
      <c r="G93" s="150" t="s">
        <v>293</v>
      </c>
      <c r="H93" s="143">
        <v>1</v>
      </c>
      <c r="I93" s="132">
        <v>1830.39</v>
      </c>
      <c r="J93" s="219">
        <v>1830.39</v>
      </c>
    </row>
    <row r="94" spans="1:10" ht="25.5">
      <c r="A94" s="220" t="s">
        <v>317</v>
      </c>
      <c r="B94" s="151" t="s">
        <v>339</v>
      </c>
      <c r="C94" s="151" t="s">
        <v>53</v>
      </c>
      <c r="D94" s="131" t="s">
        <v>340</v>
      </c>
      <c r="E94" s="195" t="s">
        <v>330</v>
      </c>
      <c r="F94" s="195"/>
      <c r="G94" s="151" t="s">
        <v>337</v>
      </c>
      <c r="H94" s="144">
        <v>0.5</v>
      </c>
      <c r="I94" s="145">
        <v>23.68</v>
      </c>
      <c r="J94" s="221">
        <v>11.84</v>
      </c>
    </row>
    <row r="95" spans="1:10" ht="25.5">
      <c r="A95" s="220" t="s">
        <v>317</v>
      </c>
      <c r="B95" s="151" t="s">
        <v>341</v>
      </c>
      <c r="C95" s="151" t="s">
        <v>53</v>
      </c>
      <c r="D95" s="131" t="s">
        <v>336</v>
      </c>
      <c r="E95" s="195" t="s">
        <v>330</v>
      </c>
      <c r="F95" s="195"/>
      <c r="G95" s="151" t="s">
        <v>337</v>
      </c>
      <c r="H95" s="144">
        <v>0.5</v>
      </c>
      <c r="I95" s="145">
        <v>18.8</v>
      </c>
      <c r="J95" s="221">
        <v>9.4</v>
      </c>
    </row>
    <row r="96" spans="1:10" ht="25.5">
      <c r="A96" s="220" t="s">
        <v>317</v>
      </c>
      <c r="B96" s="151" t="s">
        <v>403</v>
      </c>
      <c r="C96" s="151" t="s">
        <v>15</v>
      </c>
      <c r="D96" s="131" t="s">
        <v>404</v>
      </c>
      <c r="E96" s="195" t="s">
        <v>300</v>
      </c>
      <c r="F96" s="195"/>
      <c r="G96" s="151" t="s">
        <v>17</v>
      </c>
      <c r="H96" s="144">
        <v>0.69</v>
      </c>
      <c r="I96" s="145">
        <v>51.75</v>
      </c>
      <c r="J96" s="221">
        <v>35.700000000000003</v>
      </c>
    </row>
    <row r="97" spans="1:10" ht="25.5">
      <c r="A97" s="230" t="s">
        <v>345</v>
      </c>
      <c r="B97" s="148" t="s">
        <v>405</v>
      </c>
      <c r="C97" s="148" t="s">
        <v>53</v>
      </c>
      <c r="D97" s="128" t="s">
        <v>406</v>
      </c>
      <c r="E97" s="196" t="s">
        <v>348</v>
      </c>
      <c r="F97" s="196"/>
      <c r="G97" s="148" t="s">
        <v>82</v>
      </c>
      <c r="H97" s="146">
        <v>1</v>
      </c>
      <c r="I97" s="147">
        <v>1296.46</v>
      </c>
      <c r="J97" s="231">
        <v>1296.46</v>
      </c>
    </row>
    <row r="98" spans="1:10" ht="25.5">
      <c r="A98" s="230" t="s">
        <v>345</v>
      </c>
      <c r="B98" s="148" t="s">
        <v>407</v>
      </c>
      <c r="C98" s="148" t="s">
        <v>53</v>
      </c>
      <c r="D98" s="128" t="s">
        <v>408</v>
      </c>
      <c r="E98" s="196" t="s">
        <v>348</v>
      </c>
      <c r="F98" s="196"/>
      <c r="G98" s="148" t="s">
        <v>47</v>
      </c>
      <c r="H98" s="146">
        <v>2.4</v>
      </c>
      <c r="I98" s="147">
        <v>45.63</v>
      </c>
      <c r="J98" s="231">
        <v>109.51</v>
      </c>
    </row>
    <row r="99" spans="1:10" ht="25.5">
      <c r="A99" s="230" t="s">
        <v>345</v>
      </c>
      <c r="B99" s="148" t="s">
        <v>409</v>
      </c>
      <c r="C99" s="148" t="s">
        <v>53</v>
      </c>
      <c r="D99" s="128" t="s">
        <v>410</v>
      </c>
      <c r="E99" s="196" t="s">
        <v>348</v>
      </c>
      <c r="F99" s="196"/>
      <c r="G99" s="148" t="s">
        <v>47</v>
      </c>
      <c r="H99" s="146">
        <v>3.6</v>
      </c>
      <c r="I99" s="147">
        <v>102.08</v>
      </c>
      <c r="J99" s="231">
        <v>367.48</v>
      </c>
    </row>
    <row r="100" spans="1:10" ht="20.100000000000001" customHeight="1">
      <c r="A100" s="222"/>
      <c r="B100" s="223"/>
      <c r="C100" s="223"/>
      <c r="D100" s="224"/>
      <c r="E100" s="223" t="s">
        <v>323</v>
      </c>
      <c r="F100" s="225">
        <v>15.819156804733728</v>
      </c>
      <c r="G100" s="223" t="s">
        <v>324</v>
      </c>
      <c r="H100" s="225">
        <v>18.399999999999999</v>
      </c>
      <c r="I100" s="223" t="s">
        <v>325</v>
      </c>
      <c r="J100" s="226">
        <v>34.22</v>
      </c>
    </row>
    <row r="101" spans="1:10" ht="20.100000000000001" customHeight="1" thickBot="1">
      <c r="A101" s="232"/>
      <c r="B101" s="233"/>
      <c r="C101" s="233"/>
      <c r="D101" s="234"/>
      <c r="E101" s="233" t="s">
        <v>326</v>
      </c>
      <c r="F101" s="235">
        <v>418.79</v>
      </c>
      <c r="G101" s="233"/>
      <c r="H101" s="236" t="s">
        <v>327</v>
      </c>
      <c r="I101" s="236"/>
      <c r="J101" s="237">
        <v>2249.1799999999998</v>
      </c>
    </row>
    <row r="102" spans="1:10" ht="15" thickTop="1"/>
  </sheetData>
  <mergeCells count="80">
    <mergeCell ref="E97:F97"/>
    <mergeCell ref="E98:F98"/>
    <mergeCell ref="E99:F99"/>
    <mergeCell ref="H101:I101"/>
    <mergeCell ref="A1:J1"/>
    <mergeCell ref="A2:J2"/>
    <mergeCell ref="A3:J3"/>
    <mergeCell ref="A4:J4"/>
    <mergeCell ref="H90:I90"/>
    <mergeCell ref="E92:F92"/>
    <mergeCell ref="E93:F93"/>
    <mergeCell ref="E94:F94"/>
    <mergeCell ref="E95:F95"/>
    <mergeCell ref="E96:F96"/>
    <mergeCell ref="E81:F81"/>
    <mergeCell ref="H83:I83"/>
    <mergeCell ref="E85:F85"/>
    <mergeCell ref="E86:F86"/>
    <mergeCell ref="E87:F87"/>
    <mergeCell ref="E88:F88"/>
    <mergeCell ref="E73:F73"/>
    <mergeCell ref="E74:F74"/>
    <mergeCell ref="H76:I76"/>
    <mergeCell ref="E78:F78"/>
    <mergeCell ref="E79:F79"/>
    <mergeCell ref="E80:F80"/>
    <mergeCell ref="E67:F67"/>
    <mergeCell ref="E68:F68"/>
    <mergeCell ref="E69:F69"/>
    <mergeCell ref="E70:F70"/>
    <mergeCell ref="E71:F71"/>
    <mergeCell ref="E72:F72"/>
    <mergeCell ref="H47:I47"/>
    <mergeCell ref="E49:F49"/>
    <mergeCell ref="E66:F66"/>
    <mergeCell ref="E51:F51"/>
    <mergeCell ref="H53:I53"/>
    <mergeCell ref="E55:F55"/>
    <mergeCell ref="E56:F56"/>
    <mergeCell ref="E57:F57"/>
    <mergeCell ref="E58:F58"/>
    <mergeCell ref="E59:F59"/>
    <mergeCell ref="E60:F60"/>
    <mergeCell ref="E61:F61"/>
    <mergeCell ref="H63:I63"/>
    <mergeCell ref="E65:F65"/>
    <mergeCell ref="E50:F50"/>
    <mergeCell ref="E45:F45"/>
    <mergeCell ref="E36:F36"/>
    <mergeCell ref="E37:F37"/>
    <mergeCell ref="E38:F38"/>
    <mergeCell ref="E39:F39"/>
    <mergeCell ref="E40:F40"/>
    <mergeCell ref="E41:F41"/>
    <mergeCell ref="H25:I25"/>
    <mergeCell ref="E27:F27"/>
    <mergeCell ref="E42:F42"/>
    <mergeCell ref="E43:F43"/>
    <mergeCell ref="E44:F44"/>
    <mergeCell ref="E31:F31"/>
    <mergeCell ref="E32:F32"/>
    <mergeCell ref="E21:F21"/>
    <mergeCell ref="E22:F22"/>
    <mergeCell ref="E23:F23"/>
    <mergeCell ref="H34:I34"/>
    <mergeCell ref="H19:I19"/>
    <mergeCell ref="A5:J5"/>
    <mergeCell ref="A6:J6"/>
    <mergeCell ref="E7:F7"/>
    <mergeCell ref="E8:F8"/>
    <mergeCell ref="E9:F9"/>
    <mergeCell ref="E10:F10"/>
    <mergeCell ref="H12:I12"/>
    <mergeCell ref="E14:F14"/>
    <mergeCell ref="E15:F15"/>
    <mergeCell ref="E16:F16"/>
    <mergeCell ref="E17:F17"/>
    <mergeCell ref="E28:F28"/>
    <mergeCell ref="E29:F29"/>
    <mergeCell ref="E30:F30"/>
  </mergeCells>
  <pageMargins left="0.51181102362204722" right="0.51181102362204722" top="0.78740157480314965" bottom="0.78740157480314965" header="0.31496062992125984" footer="0.31496062992125984"/>
  <pageSetup paperSize="9" scale="53" orientation="portrait" r:id="rId1"/>
  <rowBreaks count="1" manualBreakCount="1">
    <brk id="53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view="pageBreakPreview" zoomScale="60" zoomScaleNormal="100" workbookViewId="0">
      <selection activeCell="F14" sqref="F14"/>
    </sheetView>
  </sheetViews>
  <sheetFormatPr defaultRowHeight="14.25"/>
  <cols>
    <col min="1" max="1" width="18.875" customWidth="1"/>
    <col min="2" max="7" width="13.75" customWidth="1"/>
    <col min="8" max="8" width="22.875" bestFit="1" customWidth="1"/>
  </cols>
  <sheetData>
    <row r="1" spans="1:8" ht="20.100000000000001" customHeight="1" thickTop="1">
      <c r="A1" s="166" t="s">
        <v>295</v>
      </c>
      <c r="B1" s="167"/>
      <c r="C1" s="167"/>
      <c r="D1" s="167"/>
      <c r="E1" s="167"/>
      <c r="F1" s="167"/>
      <c r="G1" s="167"/>
      <c r="H1" s="168"/>
    </row>
    <row r="2" spans="1:8" ht="20.100000000000001" customHeight="1">
      <c r="A2" s="169" t="s">
        <v>296</v>
      </c>
      <c r="B2" s="170"/>
      <c r="C2" s="170"/>
      <c r="D2" s="170"/>
      <c r="E2" s="170"/>
      <c r="F2" s="170"/>
      <c r="G2" s="170"/>
      <c r="H2" s="171"/>
    </row>
    <row r="3" spans="1:8" ht="20.100000000000001" customHeight="1">
      <c r="A3" s="172" t="s">
        <v>529</v>
      </c>
      <c r="B3" s="173"/>
      <c r="C3" s="173"/>
      <c r="D3" s="173"/>
      <c r="E3" s="173"/>
      <c r="F3" s="173"/>
      <c r="G3" s="173"/>
      <c r="H3" s="174"/>
    </row>
    <row r="4" spans="1:8" ht="20.100000000000001" customHeight="1" thickBot="1">
      <c r="A4" s="204" t="s">
        <v>530</v>
      </c>
      <c r="B4" s="205"/>
      <c r="C4" s="205"/>
      <c r="D4" s="205"/>
      <c r="E4" s="205"/>
      <c r="F4" s="205"/>
      <c r="G4" s="205"/>
      <c r="H4" s="206"/>
    </row>
    <row r="5" spans="1:8" ht="17.25" thickTop="1" thickBot="1">
      <c r="A5" s="197" t="s">
        <v>411</v>
      </c>
      <c r="B5" s="198"/>
      <c r="C5" s="198"/>
      <c r="D5" s="198"/>
      <c r="E5" s="198"/>
      <c r="F5" s="198"/>
      <c r="G5" s="198"/>
      <c r="H5" s="199"/>
    </row>
    <row r="6" spans="1:8" ht="24.75" thickBot="1">
      <c r="A6" s="33"/>
      <c r="B6" s="34"/>
      <c r="C6" s="34"/>
      <c r="D6" s="34"/>
      <c r="E6" s="34"/>
      <c r="F6" s="34"/>
      <c r="G6" s="35"/>
      <c r="H6" s="36" t="s">
        <v>412</v>
      </c>
    </row>
    <row r="7" spans="1:8">
      <c r="A7" s="37"/>
      <c r="B7" s="38" t="s">
        <v>413</v>
      </c>
      <c r="C7" s="39"/>
      <c r="D7" s="39"/>
      <c r="E7" s="39"/>
      <c r="F7" s="39"/>
      <c r="G7" s="40"/>
      <c r="H7" s="41">
        <v>4</v>
      </c>
    </row>
    <row r="8" spans="1:8">
      <c r="A8" s="42"/>
      <c r="B8" s="43" t="s">
        <v>414</v>
      </c>
      <c r="C8" s="44"/>
      <c r="D8" s="44"/>
      <c r="E8" s="44"/>
      <c r="F8" s="44"/>
      <c r="G8" s="45"/>
      <c r="H8" s="46">
        <v>1.23</v>
      </c>
    </row>
    <row r="9" spans="1:8" ht="16.5" thickBot="1">
      <c r="A9" s="47" t="s">
        <v>415</v>
      </c>
      <c r="B9" s="48"/>
      <c r="C9" s="48"/>
      <c r="D9" s="48"/>
      <c r="E9" s="48"/>
      <c r="F9" s="48"/>
      <c r="G9" s="49"/>
      <c r="H9" s="50">
        <f>H7+H8</f>
        <v>5.23</v>
      </c>
    </row>
    <row r="10" spans="1:8">
      <c r="A10" s="51" t="s">
        <v>416</v>
      </c>
      <c r="B10" s="39"/>
      <c r="C10" s="39"/>
      <c r="D10" s="39"/>
      <c r="E10" s="39"/>
      <c r="F10" s="39"/>
      <c r="G10" s="40"/>
      <c r="H10" s="41"/>
    </row>
    <row r="11" spans="1:8">
      <c r="A11" s="52" t="s">
        <v>417</v>
      </c>
      <c r="B11" s="53" t="s">
        <v>418</v>
      </c>
      <c r="C11" s="54"/>
      <c r="D11" s="54"/>
      <c r="E11" s="54"/>
      <c r="F11" s="54"/>
      <c r="G11" s="55"/>
      <c r="H11" s="46">
        <v>1.27</v>
      </c>
    </row>
    <row r="12" spans="1:8">
      <c r="A12" s="52" t="s">
        <v>419</v>
      </c>
      <c r="B12" s="53" t="s">
        <v>420</v>
      </c>
      <c r="C12" s="54"/>
      <c r="D12" s="54"/>
      <c r="E12" s="54"/>
      <c r="F12" s="54"/>
      <c r="G12" s="55"/>
      <c r="H12" s="46">
        <v>0.8</v>
      </c>
    </row>
    <row r="13" spans="1:8" ht="15.75">
      <c r="A13" s="56" t="s">
        <v>415</v>
      </c>
      <c r="B13" s="57"/>
      <c r="C13" s="57"/>
      <c r="D13" s="57"/>
      <c r="E13" s="57"/>
      <c r="F13" s="57"/>
      <c r="G13" s="58"/>
      <c r="H13" s="59">
        <f>H11+H12</f>
        <v>2.0700000000000003</v>
      </c>
    </row>
    <row r="14" spans="1:8" ht="24">
      <c r="A14" s="60" t="s">
        <v>421</v>
      </c>
      <c r="B14" s="54"/>
      <c r="C14" s="54"/>
      <c r="D14" s="54"/>
      <c r="E14" s="54"/>
      <c r="F14" s="54"/>
      <c r="G14" s="55"/>
      <c r="H14" s="61" t="s">
        <v>422</v>
      </c>
    </row>
    <row r="15" spans="1:8" ht="15.75">
      <c r="A15" s="62" t="s">
        <v>423</v>
      </c>
      <c r="B15" s="63" t="s">
        <v>424</v>
      </c>
      <c r="C15" s="57"/>
      <c r="D15" s="57"/>
      <c r="E15" s="57"/>
      <c r="F15" s="57"/>
      <c r="G15" s="58"/>
      <c r="H15" s="59">
        <f>H16+H17</f>
        <v>10.65</v>
      </c>
    </row>
    <row r="16" spans="1:8">
      <c r="A16" s="42" t="s">
        <v>425</v>
      </c>
      <c r="B16" s="53" t="s">
        <v>426</v>
      </c>
      <c r="C16" s="54"/>
      <c r="D16" s="54"/>
      <c r="E16" s="54"/>
      <c r="F16" s="54"/>
      <c r="G16" s="55"/>
      <c r="H16" s="46">
        <f>H25</f>
        <v>8.15</v>
      </c>
    </row>
    <row r="17" spans="1:8">
      <c r="A17" s="42" t="s">
        <v>427</v>
      </c>
      <c r="B17" s="53" t="s">
        <v>428</v>
      </c>
      <c r="C17" s="54"/>
      <c r="D17" s="54"/>
      <c r="E17" s="54"/>
      <c r="F17" s="54"/>
      <c r="G17" s="55"/>
      <c r="H17" s="46">
        <v>2.5</v>
      </c>
    </row>
    <row r="18" spans="1:8">
      <c r="A18" s="64" t="s">
        <v>429</v>
      </c>
      <c r="B18" s="65" t="s">
        <v>430</v>
      </c>
      <c r="C18" s="66"/>
      <c r="D18" s="66"/>
      <c r="E18" s="66"/>
      <c r="F18" s="66"/>
      <c r="G18" s="67"/>
      <c r="H18" s="68">
        <v>7.4</v>
      </c>
    </row>
    <row r="19" spans="1:8">
      <c r="A19" s="69"/>
      <c r="B19" s="70"/>
      <c r="C19" s="70"/>
      <c r="D19" s="70"/>
      <c r="E19" s="70"/>
      <c r="F19" s="70"/>
      <c r="G19" s="70"/>
      <c r="H19" s="71"/>
    </row>
    <row r="20" spans="1:8" ht="18.75">
      <c r="A20" s="72"/>
      <c r="H20" s="73"/>
    </row>
    <row r="21" spans="1:8" ht="18.75">
      <c r="A21" s="72"/>
      <c r="H21" s="74"/>
    </row>
    <row r="22" spans="1:8" ht="18.75">
      <c r="A22" s="75"/>
      <c r="B22" s="76"/>
      <c r="C22" s="76"/>
      <c r="D22" s="77"/>
      <c r="E22" s="77"/>
      <c r="F22" s="77"/>
      <c r="G22" s="77"/>
      <c r="H22" s="78"/>
    </row>
    <row r="23" spans="1:8">
      <c r="A23" s="72"/>
      <c r="H23" s="79"/>
    </row>
    <row r="24" spans="1:8" ht="16.5" thickBot="1">
      <c r="A24" s="80" t="s">
        <v>431</v>
      </c>
      <c r="B24" s="81"/>
      <c r="C24" s="81"/>
      <c r="D24" s="81"/>
      <c r="E24" s="81"/>
      <c r="F24" s="81"/>
      <c r="G24" s="81"/>
      <c r="H24" s="82"/>
    </row>
    <row r="25" spans="1:8">
      <c r="A25" s="37" t="s">
        <v>425</v>
      </c>
      <c r="B25" s="38" t="s">
        <v>426</v>
      </c>
      <c r="C25" s="39"/>
      <c r="D25" s="39"/>
      <c r="E25" s="39"/>
      <c r="F25" s="39"/>
      <c r="G25" s="40"/>
      <c r="H25" s="83">
        <f>H26+H27+H28</f>
        <v>8.15</v>
      </c>
    </row>
    <row r="26" spans="1:8">
      <c r="A26" s="84" t="s">
        <v>432</v>
      </c>
      <c r="B26" s="53" t="s">
        <v>433</v>
      </c>
      <c r="C26" s="54"/>
      <c r="D26" s="54"/>
      <c r="E26" s="54"/>
      <c r="F26" s="54"/>
      <c r="G26" s="55"/>
      <c r="H26" s="85">
        <v>0.65</v>
      </c>
    </row>
    <row r="27" spans="1:8">
      <c r="A27" s="42" t="s">
        <v>434</v>
      </c>
      <c r="B27" s="53" t="s">
        <v>435</v>
      </c>
      <c r="C27" s="54"/>
      <c r="D27" s="54"/>
      <c r="E27" s="54"/>
      <c r="F27" s="54"/>
      <c r="G27" s="55"/>
      <c r="H27" s="85">
        <v>3</v>
      </c>
    </row>
    <row r="28" spans="1:8" ht="15" thickBot="1">
      <c r="A28" s="86" t="s">
        <v>436</v>
      </c>
      <c r="B28" s="87" t="s">
        <v>437</v>
      </c>
      <c r="C28" s="88"/>
      <c r="D28" s="88"/>
      <c r="E28" s="88"/>
      <c r="F28" s="88"/>
      <c r="G28" s="89"/>
      <c r="H28" s="90">
        <v>4.5</v>
      </c>
    </row>
    <row r="29" spans="1:8" ht="16.5" thickBot="1">
      <c r="A29" s="91" t="s">
        <v>438</v>
      </c>
      <c r="B29" s="92"/>
      <c r="C29" s="92"/>
      <c r="D29" s="92"/>
      <c r="E29" s="92"/>
      <c r="F29" s="92"/>
      <c r="G29" s="92"/>
      <c r="H29" s="93"/>
    </row>
    <row r="30" spans="1:8">
      <c r="A30" s="37" t="s">
        <v>427</v>
      </c>
      <c r="B30" s="38" t="s">
        <v>439</v>
      </c>
      <c r="C30" s="39"/>
      <c r="D30" s="39"/>
      <c r="E30" s="39"/>
      <c r="F30" s="39"/>
      <c r="G30" s="40"/>
      <c r="H30" s="83">
        <f>H31</f>
        <v>2.5</v>
      </c>
    </row>
    <row r="31" spans="1:8" ht="15" thickBot="1">
      <c r="A31" s="94" t="s">
        <v>440</v>
      </c>
      <c r="B31" s="87" t="s">
        <v>433</v>
      </c>
      <c r="C31" s="88"/>
      <c r="D31" s="88"/>
      <c r="E31" s="88"/>
      <c r="F31" s="88"/>
      <c r="G31" s="89"/>
      <c r="H31" s="95">
        <v>2.5</v>
      </c>
    </row>
    <row r="32" spans="1:8">
      <c r="A32" s="72"/>
      <c r="H32" s="79"/>
    </row>
    <row r="33" spans="1:8">
      <c r="A33" s="72"/>
      <c r="H33" s="79"/>
    </row>
    <row r="34" spans="1:8" ht="63">
      <c r="A34" s="96" t="s">
        <v>441</v>
      </c>
      <c r="B34" s="97"/>
      <c r="C34" s="97"/>
      <c r="D34" s="97"/>
      <c r="E34" s="97"/>
      <c r="F34" s="97"/>
      <c r="G34" s="97"/>
      <c r="H34" s="98"/>
    </row>
    <row r="35" spans="1:8" ht="17.25">
      <c r="A35" s="99" t="s">
        <v>442</v>
      </c>
      <c r="B35" s="100"/>
      <c r="C35" s="101">
        <f>H7/100</f>
        <v>0.04</v>
      </c>
      <c r="D35" s="100"/>
      <c r="F35" s="102" t="s">
        <v>442</v>
      </c>
      <c r="G35" s="102"/>
      <c r="H35" s="103">
        <f>C35</f>
        <v>0.04</v>
      </c>
    </row>
    <row r="36" spans="1:8" ht="17.25">
      <c r="A36" s="99" t="s">
        <v>443</v>
      </c>
      <c r="B36" s="100"/>
      <c r="C36" s="101">
        <f>H12/100</f>
        <v>8.0000000000000002E-3</v>
      </c>
      <c r="D36" s="100"/>
      <c r="F36" s="102" t="s">
        <v>443</v>
      </c>
      <c r="G36" s="102"/>
      <c r="H36" s="103">
        <f>C36</f>
        <v>8.0000000000000002E-3</v>
      </c>
    </row>
    <row r="37" spans="1:8" ht="17.25">
      <c r="A37" s="99" t="s">
        <v>444</v>
      </c>
      <c r="B37" s="100"/>
      <c r="C37" s="101">
        <f>H11/100</f>
        <v>1.2699999999999999E-2</v>
      </c>
      <c r="D37" s="100"/>
      <c r="F37" s="102" t="s">
        <v>444</v>
      </c>
      <c r="G37" s="102"/>
      <c r="H37" s="103">
        <f>C37</f>
        <v>1.2699999999999999E-2</v>
      </c>
    </row>
    <row r="38" spans="1:8" ht="17.25">
      <c r="A38" s="99" t="s">
        <v>445</v>
      </c>
      <c r="B38" s="100"/>
      <c r="C38" s="104">
        <f>1+C35+C36+C37</f>
        <v>1.0607</v>
      </c>
      <c r="D38" s="100"/>
      <c r="F38" s="102" t="s">
        <v>445</v>
      </c>
      <c r="G38" s="102"/>
      <c r="H38" s="105">
        <f>1+H35+H36+H37</f>
        <v>1.0607</v>
      </c>
    </row>
    <row r="39" spans="1:8" ht="17.25">
      <c r="A39" s="99" t="s">
        <v>446</v>
      </c>
      <c r="B39" s="100"/>
      <c r="C39" s="101">
        <f>H8/100</f>
        <v>1.23E-2</v>
      </c>
      <c r="D39" s="100"/>
      <c r="F39" s="102" t="s">
        <v>446</v>
      </c>
      <c r="G39" s="102"/>
      <c r="H39" s="103">
        <f>C39</f>
        <v>1.23E-2</v>
      </c>
    </row>
    <row r="40" spans="1:8" ht="17.25">
      <c r="A40" s="99" t="s">
        <v>447</v>
      </c>
      <c r="B40" s="100"/>
      <c r="C40" s="104">
        <f>1+C39</f>
        <v>1.0123</v>
      </c>
      <c r="D40" s="100"/>
      <c r="F40" s="102" t="s">
        <v>447</v>
      </c>
      <c r="G40" s="102"/>
      <c r="H40" s="105">
        <f>1+H39</f>
        <v>1.0123</v>
      </c>
    </row>
    <row r="41" spans="1:8" ht="17.25">
      <c r="A41" s="99" t="s">
        <v>448</v>
      </c>
      <c r="B41" s="100"/>
      <c r="C41" s="101">
        <f>H18/100</f>
        <v>7.400000000000001E-2</v>
      </c>
      <c r="D41" s="100"/>
      <c r="F41" s="102" t="s">
        <v>448</v>
      </c>
      <c r="G41" s="102"/>
      <c r="H41" s="103">
        <f>C41</f>
        <v>7.400000000000001E-2</v>
      </c>
    </row>
    <row r="42" spans="1:8" ht="17.25">
      <c r="A42" s="99" t="s">
        <v>449</v>
      </c>
      <c r="B42" s="100"/>
      <c r="C42" s="104">
        <f>1+C41</f>
        <v>1.0740000000000001</v>
      </c>
      <c r="D42" s="100"/>
      <c r="F42" s="102" t="s">
        <v>449</v>
      </c>
      <c r="G42" s="102"/>
      <c r="H42" s="105">
        <f>1+H41</f>
        <v>1.0740000000000001</v>
      </c>
    </row>
    <row r="43" spans="1:8" ht="17.25">
      <c r="A43" s="99"/>
      <c r="B43" s="100"/>
      <c r="C43" s="100"/>
      <c r="D43" s="100"/>
      <c r="F43" s="102"/>
      <c r="G43" s="102"/>
      <c r="H43" s="106"/>
    </row>
    <row r="44" spans="1:8" ht="17.25">
      <c r="A44" s="99" t="s">
        <v>450</v>
      </c>
      <c r="B44" s="100"/>
      <c r="C44" s="101">
        <f>H15/100</f>
        <v>0.1065</v>
      </c>
      <c r="D44" s="100"/>
      <c r="F44" s="102" t="s">
        <v>450</v>
      </c>
      <c r="G44" s="102"/>
      <c r="H44" s="103">
        <f>C44-(H28/100)</f>
        <v>6.1499999999999999E-2</v>
      </c>
    </row>
    <row r="45" spans="1:8" ht="17.25">
      <c r="A45" s="99" t="s">
        <v>451</v>
      </c>
      <c r="B45" s="100"/>
      <c r="C45" s="104">
        <f>1-C44</f>
        <v>0.89349999999999996</v>
      </c>
      <c r="D45" s="100"/>
      <c r="F45" s="102" t="s">
        <v>451</v>
      </c>
      <c r="G45" s="102"/>
      <c r="H45" s="105">
        <f>1-H44</f>
        <v>0.9385</v>
      </c>
    </row>
    <row r="46" spans="1:8" ht="17.25">
      <c r="A46" s="99"/>
      <c r="B46" s="100"/>
      <c r="C46" s="100"/>
      <c r="D46" s="100"/>
      <c r="F46" s="102"/>
      <c r="G46" s="102"/>
      <c r="H46" s="106"/>
    </row>
    <row r="47" spans="1:8" ht="17.25">
      <c r="A47" s="107" t="s">
        <v>452</v>
      </c>
      <c r="B47" s="108"/>
      <c r="C47" s="109">
        <f>(C38*C40*C42)/C45-1</f>
        <v>0.29065904772244</v>
      </c>
      <c r="D47" s="100"/>
      <c r="F47" s="110" t="s">
        <v>453</v>
      </c>
      <c r="G47" s="111"/>
      <c r="H47" s="112">
        <f>(H38*H40*H42)/H45-1</f>
        <v>0.22877342476291962</v>
      </c>
    </row>
    <row r="48" spans="1:8" ht="15">
      <c r="A48" s="113"/>
      <c r="B48" s="102"/>
      <c r="C48" s="102"/>
      <c r="D48" s="102"/>
      <c r="F48" s="102"/>
      <c r="G48" s="102"/>
      <c r="H48" s="114" t="s">
        <v>454</v>
      </c>
    </row>
    <row r="49" spans="1:8" ht="15">
      <c r="A49" s="113"/>
      <c r="B49" s="102"/>
      <c r="C49" s="102"/>
      <c r="D49" s="102"/>
      <c r="E49" s="102"/>
      <c r="F49" s="200" t="s">
        <v>455</v>
      </c>
      <c r="G49" s="200"/>
      <c r="H49" s="201"/>
    </row>
    <row r="50" spans="1:8" ht="15" thickBot="1">
      <c r="A50" s="115"/>
      <c r="B50" s="116"/>
      <c r="C50" s="116"/>
      <c r="D50" s="116"/>
      <c r="E50" s="116"/>
      <c r="F50" s="202"/>
      <c r="G50" s="202"/>
      <c r="H50" s="203"/>
    </row>
  </sheetData>
  <mergeCells count="6">
    <mergeCell ref="A5:H5"/>
    <mergeCell ref="F49:H50"/>
    <mergeCell ref="A1:H1"/>
    <mergeCell ref="A2:H2"/>
    <mergeCell ref="A3:H3"/>
    <mergeCell ref="A4:H4"/>
  </mergeCells>
  <pageMargins left="0.511811024" right="0.511811024" top="0.78740157499999996" bottom="0.78740157499999996" header="0.31496062000000002" footer="0.31496062000000002"/>
  <pageSetup paperSize="9" scale="6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view="pageBreakPreview" zoomScale="60" zoomScaleNormal="100" workbookViewId="0">
      <selection activeCell="A7" sqref="A7:D7"/>
    </sheetView>
  </sheetViews>
  <sheetFormatPr defaultRowHeight="14.25"/>
  <cols>
    <col min="1" max="1" width="14.375" customWidth="1"/>
    <col min="2" max="2" width="67.875" customWidth="1"/>
    <col min="3" max="3" width="14.75" customWidth="1"/>
    <col min="4" max="4" width="16.25" customWidth="1"/>
  </cols>
  <sheetData>
    <row r="1" spans="1:4" ht="20.100000000000001" customHeight="1">
      <c r="A1" s="211" t="s">
        <v>456</v>
      </c>
      <c r="B1" s="170"/>
      <c r="C1" s="170"/>
      <c r="D1" s="212"/>
    </row>
    <row r="2" spans="1:4" ht="20.100000000000001" customHeight="1">
      <c r="A2" s="211" t="s">
        <v>457</v>
      </c>
      <c r="B2" s="170"/>
      <c r="C2" s="170"/>
      <c r="D2" s="212"/>
    </row>
    <row r="3" spans="1:4" ht="20.100000000000001" customHeight="1">
      <c r="A3" s="211" t="s">
        <v>529</v>
      </c>
      <c r="B3" s="170"/>
      <c r="C3" s="170"/>
      <c r="D3" s="212"/>
    </row>
    <row r="4" spans="1:4" ht="20.100000000000001" customHeight="1">
      <c r="A4" s="211" t="s">
        <v>530</v>
      </c>
      <c r="B4" s="170"/>
      <c r="C4" s="170"/>
      <c r="D4" s="212"/>
    </row>
    <row r="5" spans="1:4" ht="15">
      <c r="A5" s="213" t="s">
        <v>458</v>
      </c>
      <c r="B5" s="214"/>
      <c r="C5" s="214"/>
      <c r="D5" s="215"/>
    </row>
    <row r="6" spans="1:4" ht="15">
      <c r="A6" s="117" t="s">
        <v>459</v>
      </c>
      <c r="B6" s="117" t="s">
        <v>460</v>
      </c>
      <c r="C6" s="117" t="s">
        <v>461</v>
      </c>
      <c r="D6" s="117" t="s">
        <v>462</v>
      </c>
    </row>
    <row r="7" spans="1:4" ht="15">
      <c r="A7" s="207" t="s">
        <v>463</v>
      </c>
      <c r="B7" s="208"/>
      <c r="C7" s="208"/>
      <c r="D7" s="209"/>
    </row>
    <row r="8" spans="1:4">
      <c r="A8" s="118" t="s">
        <v>464</v>
      </c>
      <c r="B8" s="119" t="s">
        <v>465</v>
      </c>
      <c r="C8" s="120">
        <v>20</v>
      </c>
      <c r="D8" s="120">
        <v>20</v>
      </c>
    </row>
    <row r="9" spans="1:4">
      <c r="A9" s="118" t="s">
        <v>466</v>
      </c>
      <c r="B9" s="119" t="s">
        <v>467</v>
      </c>
      <c r="C9" s="120">
        <v>1.5</v>
      </c>
      <c r="D9" s="120">
        <v>1.5</v>
      </c>
    </row>
    <row r="10" spans="1:4">
      <c r="A10" s="118" t="s">
        <v>468</v>
      </c>
      <c r="B10" s="119" t="s">
        <v>469</v>
      </c>
      <c r="C10" s="120">
        <v>1</v>
      </c>
      <c r="D10" s="120">
        <v>1</v>
      </c>
    </row>
    <row r="11" spans="1:4">
      <c r="A11" s="118" t="s">
        <v>470</v>
      </c>
      <c r="B11" s="119" t="s">
        <v>471</v>
      </c>
      <c r="C11" s="120">
        <v>0.2</v>
      </c>
      <c r="D11" s="120">
        <v>0.2</v>
      </c>
    </row>
    <row r="12" spans="1:4">
      <c r="A12" s="118" t="s">
        <v>472</v>
      </c>
      <c r="B12" s="119" t="s">
        <v>473</v>
      </c>
      <c r="C12" s="120">
        <v>0.6</v>
      </c>
      <c r="D12" s="120">
        <v>0.6</v>
      </c>
    </row>
    <row r="13" spans="1:4">
      <c r="A13" s="118" t="s">
        <v>474</v>
      </c>
      <c r="B13" s="119" t="s">
        <v>475</v>
      </c>
      <c r="C13" s="120">
        <v>2.5</v>
      </c>
      <c r="D13" s="120">
        <v>2.5</v>
      </c>
    </row>
    <row r="14" spans="1:4">
      <c r="A14" s="118" t="s">
        <v>476</v>
      </c>
      <c r="B14" s="119" t="s">
        <v>477</v>
      </c>
      <c r="C14" s="120">
        <v>3</v>
      </c>
      <c r="D14" s="120">
        <v>3</v>
      </c>
    </row>
    <row r="15" spans="1:4">
      <c r="A15" s="118" t="s">
        <v>478</v>
      </c>
      <c r="B15" s="119" t="s">
        <v>479</v>
      </c>
      <c r="C15" s="120">
        <v>8</v>
      </c>
      <c r="D15" s="120">
        <v>8</v>
      </c>
    </row>
    <row r="16" spans="1:4">
      <c r="A16" s="118" t="s">
        <v>480</v>
      </c>
      <c r="B16" s="119" t="s">
        <v>481</v>
      </c>
      <c r="C16" s="120">
        <v>0</v>
      </c>
      <c r="D16" s="120">
        <v>0</v>
      </c>
    </row>
    <row r="17" spans="1:4" ht="15">
      <c r="A17" s="121" t="s">
        <v>482</v>
      </c>
      <c r="B17" s="122" t="s">
        <v>483</v>
      </c>
      <c r="C17" s="123">
        <f>SUM(C8:C16)</f>
        <v>36.799999999999997</v>
      </c>
      <c r="D17" s="123">
        <f>SUM(D8:D16)</f>
        <v>36.799999999999997</v>
      </c>
    </row>
    <row r="18" spans="1:4" ht="15">
      <c r="A18" s="207" t="s">
        <v>484</v>
      </c>
      <c r="B18" s="208"/>
      <c r="C18" s="208"/>
      <c r="D18" s="209"/>
    </row>
    <row r="19" spans="1:4">
      <c r="A19" s="118" t="s">
        <v>485</v>
      </c>
      <c r="B19" s="119" t="s">
        <v>486</v>
      </c>
      <c r="C19" s="120">
        <v>18.11</v>
      </c>
      <c r="D19" s="120">
        <v>0</v>
      </c>
    </row>
    <row r="20" spans="1:4">
      <c r="A20" s="118" t="s">
        <v>487</v>
      </c>
      <c r="B20" s="119" t="s">
        <v>488</v>
      </c>
      <c r="C20" s="120">
        <v>4.1500000000000004</v>
      </c>
      <c r="D20" s="120">
        <v>0</v>
      </c>
    </row>
    <row r="21" spans="1:4">
      <c r="A21" s="118" t="s">
        <v>489</v>
      </c>
      <c r="B21" s="119" t="s">
        <v>490</v>
      </c>
      <c r="C21" s="120">
        <v>0.89</v>
      </c>
      <c r="D21" s="120">
        <v>0.67</v>
      </c>
    </row>
    <row r="22" spans="1:4">
      <c r="A22" s="118" t="s">
        <v>491</v>
      </c>
      <c r="B22" s="119" t="s">
        <v>492</v>
      </c>
      <c r="C22" s="120">
        <v>10.98</v>
      </c>
      <c r="D22" s="120">
        <v>8.33</v>
      </c>
    </row>
    <row r="23" spans="1:4">
      <c r="A23" s="118" t="s">
        <v>493</v>
      </c>
      <c r="B23" s="119" t="s">
        <v>494</v>
      </c>
      <c r="C23" s="120">
        <v>7.0000000000000007E-2</v>
      </c>
      <c r="D23" s="120">
        <v>0.06</v>
      </c>
    </row>
    <row r="24" spans="1:4">
      <c r="A24" s="118" t="s">
        <v>495</v>
      </c>
      <c r="B24" s="119" t="s">
        <v>496</v>
      </c>
      <c r="C24" s="120">
        <v>0.73</v>
      </c>
      <c r="D24" s="120">
        <v>0.56000000000000005</v>
      </c>
    </row>
    <row r="25" spans="1:4">
      <c r="A25" s="118" t="s">
        <v>497</v>
      </c>
      <c r="B25" s="119" t="s">
        <v>498</v>
      </c>
      <c r="C25" s="120">
        <v>2.68</v>
      </c>
      <c r="D25" s="120">
        <v>0</v>
      </c>
    </row>
    <row r="26" spans="1:4">
      <c r="A26" s="118" t="s">
        <v>499</v>
      </c>
      <c r="B26" s="119" t="s">
        <v>500</v>
      </c>
      <c r="C26" s="120">
        <v>0.11</v>
      </c>
      <c r="D26" s="120">
        <v>0.08</v>
      </c>
    </row>
    <row r="27" spans="1:4">
      <c r="A27" s="118" t="s">
        <v>501</v>
      </c>
      <c r="B27" s="119" t="s">
        <v>502</v>
      </c>
      <c r="C27" s="120">
        <v>9.27</v>
      </c>
      <c r="D27" s="120">
        <v>7.03</v>
      </c>
    </row>
    <row r="28" spans="1:4">
      <c r="A28" s="118" t="s">
        <v>503</v>
      </c>
      <c r="B28" s="119" t="s">
        <v>504</v>
      </c>
      <c r="C28" s="120">
        <v>0.03</v>
      </c>
      <c r="D28" s="120">
        <v>0.03</v>
      </c>
    </row>
    <row r="29" spans="1:4" ht="15">
      <c r="A29" s="121" t="s">
        <v>505</v>
      </c>
      <c r="B29" s="122" t="s">
        <v>506</v>
      </c>
      <c r="C29" s="123">
        <f>SUM(C19:C28)</f>
        <v>47.019999999999996</v>
      </c>
      <c r="D29" s="123">
        <f>SUM(D19:D28)</f>
        <v>16.760000000000002</v>
      </c>
    </row>
    <row r="30" spans="1:4" ht="15">
      <c r="A30" s="207" t="s">
        <v>507</v>
      </c>
      <c r="B30" s="208"/>
      <c r="C30" s="208"/>
      <c r="D30" s="209"/>
    </row>
    <row r="31" spans="1:4">
      <c r="A31" s="118" t="s">
        <v>508</v>
      </c>
      <c r="B31" s="119" t="s">
        <v>509</v>
      </c>
      <c r="C31" s="120">
        <v>5.69</v>
      </c>
      <c r="D31" s="120">
        <v>4.32</v>
      </c>
    </row>
    <row r="32" spans="1:4">
      <c r="A32" s="118" t="s">
        <v>510</v>
      </c>
      <c r="B32" s="119" t="s">
        <v>511</v>
      </c>
      <c r="C32" s="120">
        <v>0.13</v>
      </c>
      <c r="D32" s="120">
        <v>0.1</v>
      </c>
    </row>
    <row r="33" spans="1:4">
      <c r="A33" s="118" t="s">
        <v>512</v>
      </c>
      <c r="B33" s="119" t="s">
        <v>513</v>
      </c>
      <c r="C33" s="120">
        <v>4.47</v>
      </c>
      <c r="D33" s="120">
        <v>3.39</v>
      </c>
    </row>
    <row r="34" spans="1:4">
      <c r="A34" s="118" t="s">
        <v>514</v>
      </c>
      <c r="B34" s="119" t="s">
        <v>515</v>
      </c>
      <c r="C34" s="120">
        <v>3.93</v>
      </c>
      <c r="D34" s="120">
        <v>2.98</v>
      </c>
    </row>
    <row r="35" spans="1:4">
      <c r="A35" s="118" t="s">
        <v>516</v>
      </c>
      <c r="B35" s="119" t="s">
        <v>517</v>
      </c>
      <c r="C35" s="120">
        <v>0.48</v>
      </c>
      <c r="D35" s="120">
        <v>0.36</v>
      </c>
    </row>
    <row r="36" spans="1:4" ht="15">
      <c r="A36" s="121" t="s">
        <v>518</v>
      </c>
      <c r="B36" s="122" t="s">
        <v>519</v>
      </c>
      <c r="C36" s="123">
        <f>SUM(C31:C35)</f>
        <v>14.7</v>
      </c>
      <c r="D36" s="123">
        <f>SUM(D31:D35)</f>
        <v>11.15</v>
      </c>
    </row>
    <row r="37" spans="1:4" ht="15">
      <c r="A37" s="207" t="s">
        <v>520</v>
      </c>
      <c r="B37" s="208"/>
      <c r="C37" s="208"/>
      <c r="D37" s="209"/>
    </row>
    <row r="38" spans="1:4">
      <c r="A38" s="118" t="s">
        <v>521</v>
      </c>
      <c r="B38" s="119" t="s">
        <v>522</v>
      </c>
      <c r="C38" s="120">
        <v>17.3</v>
      </c>
      <c r="D38" s="120">
        <v>6.17</v>
      </c>
    </row>
    <row r="39" spans="1:4" ht="25.5">
      <c r="A39" s="118" t="s">
        <v>523</v>
      </c>
      <c r="B39" s="124" t="s">
        <v>524</v>
      </c>
      <c r="C39" s="125">
        <v>0.5</v>
      </c>
      <c r="D39" s="125">
        <v>0.38</v>
      </c>
    </row>
    <row r="40" spans="1:4" ht="15">
      <c r="A40" s="121" t="s">
        <v>525</v>
      </c>
      <c r="B40" s="122" t="s">
        <v>526</v>
      </c>
      <c r="C40" s="123">
        <f>SUM(C38:C39)</f>
        <v>17.8</v>
      </c>
      <c r="D40" s="123">
        <f>SUM(D38:D39)</f>
        <v>6.55</v>
      </c>
    </row>
    <row r="41" spans="1:4" ht="15">
      <c r="A41" s="210" t="s">
        <v>527</v>
      </c>
      <c r="B41" s="210"/>
      <c r="C41" s="126">
        <f>(C17+C29+C36+C40)</f>
        <v>116.32</v>
      </c>
      <c r="D41" s="126">
        <f>D17+D29+D36+D40</f>
        <v>71.260000000000005</v>
      </c>
    </row>
    <row r="42" spans="1:4">
      <c r="A42" s="127"/>
      <c r="B42" s="127"/>
      <c r="C42" s="127"/>
      <c r="D42" s="127"/>
    </row>
    <row r="43" spans="1:4">
      <c r="A43" s="127" t="s">
        <v>528</v>
      </c>
      <c r="B43" s="127"/>
      <c r="C43" s="127"/>
      <c r="D43" s="127"/>
    </row>
  </sheetData>
  <mergeCells count="10">
    <mergeCell ref="A30:D30"/>
    <mergeCell ref="A37:D37"/>
    <mergeCell ref="A41:B41"/>
    <mergeCell ref="A1:D1"/>
    <mergeCell ref="A2:D2"/>
    <mergeCell ref="A3:D3"/>
    <mergeCell ref="A4:D4"/>
    <mergeCell ref="A5:D5"/>
    <mergeCell ref="A7:D7"/>
    <mergeCell ref="A18:D18"/>
  </mergeCells>
  <pageMargins left="0.511811024" right="0.511811024" top="0.78740157499999996" bottom="0.78740157499999996" header="0.31496062000000002" footer="0.31496062000000002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4</vt:i4>
      </vt:variant>
    </vt:vector>
  </HeadingPairs>
  <TitlesOfParts>
    <vt:vector size="9" baseType="lpstr">
      <vt:lpstr>Orçamento Sintético</vt:lpstr>
      <vt:lpstr>Cronograma</vt:lpstr>
      <vt:lpstr>CPU</vt:lpstr>
      <vt:lpstr>BDI</vt:lpstr>
      <vt:lpstr>LS</vt:lpstr>
      <vt:lpstr>Cronograma!Area_de_impressao</vt:lpstr>
      <vt:lpstr>'Orçamento Sintético'!Area_de_impressao</vt:lpstr>
      <vt:lpstr>CPU!Titulos_de_impressao</vt:lpstr>
      <vt:lpstr>'Orçamento Sintético'!Titulos_de_impressao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Lelina</cp:lastModifiedBy>
  <cp:revision>0</cp:revision>
  <cp:lastPrinted>2022-08-30T17:56:45Z</cp:lastPrinted>
  <dcterms:created xsi:type="dcterms:W3CDTF">2022-08-12T15:32:46Z</dcterms:created>
  <dcterms:modified xsi:type="dcterms:W3CDTF">2022-08-30T17:56:50Z</dcterms:modified>
</cp:coreProperties>
</file>