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gcon\OneDrive\Documentos\MG CONSTRUTORA\6 - MG CONSTRUTORA 2022\Ananindeua\EMEF Pe. Pietro\"/>
    </mc:Choice>
  </mc:AlternateContent>
  <bookViews>
    <workbookView xWindow="0" yWindow="0" windowWidth="23040" windowHeight="9072"/>
  </bookViews>
  <sheets>
    <sheet name="Orçamento Sintético" sheetId="1" r:id="rId1"/>
    <sheet name="Cronograma" sheetId="2" r:id="rId2"/>
    <sheet name="CPU" sheetId="3" r:id="rId3"/>
    <sheet name="BDI" sheetId="4" r:id="rId4"/>
    <sheet name="LS" sheetId="5" r:id="rId5"/>
  </sheets>
  <definedNames>
    <definedName name="_xlnm.Print_Titles" localSheetId="0">'Orçamento Sintético'!$1:$6</definedName>
  </definedNames>
  <calcPr calcId="162913"/>
</workbook>
</file>

<file path=xl/calcChain.xml><?xml version="1.0" encoding="utf-8"?>
<calcChain xmlns="http://schemas.openxmlformats.org/spreadsheetml/2006/main">
  <c r="H17" i="4" l="1"/>
  <c r="H201" i="1"/>
  <c r="I201" i="1" s="1"/>
  <c r="J201" i="1" s="1"/>
  <c r="J200" i="1"/>
  <c r="H199" i="1"/>
  <c r="I199" i="1" s="1"/>
  <c r="J199" i="1" s="1"/>
  <c r="H198" i="1"/>
  <c r="I198" i="1" s="1"/>
  <c r="J198" i="1" s="1"/>
  <c r="I197" i="1"/>
  <c r="J197" i="1" s="1"/>
  <c r="H197" i="1"/>
  <c r="J196" i="1"/>
  <c r="I195" i="1"/>
  <c r="J195" i="1" s="1"/>
  <c r="H195" i="1"/>
  <c r="H194" i="1"/>
  <c r="I194" i="1" s="1"/>
  <c r="J194" i="1" s="1"/>
  <c r="J193" i="1"/>
  <c r="H192" i="1"/>
  <c r="I192" i="1" s="1"/>
  <c r="J192" i="1" s="1"/>
  <c r="J191" i="1"/>
  <c r="H190" i="1"/>
  <c r="I190" i="1" s="1"/>
  <c r="J190" i="1" s="1"/>
  <c r="H189" i="1"/>
  <c r="I189" i="1" s="1"/>
  <c r="J189" i="1" s="1"/>
  <c r="H188" i="1"/>
  <c r="I188" i="1" s="1"/>
  <c r="J188" i="1" s="1"/>
  <c r="I187" i="1"/>
  <c r="J187" i="1" s="1"/>
  <c r="H187" i="1"/>
  <c r="H186" i="1"/>
  <c r="I186" i="1" s="1"/>
  <c r="J186" i="1" s="1"/>
  <c r="H185" i="1"/>
  <c r="I185" i="1" s="1"/>
  <c r="J185" i="1" s="1"/>
  <c r="H184" i="1"/>
  <c r="I184" i="1" s="1"/>
  <c r="J184" i="1" s="1"/>
  <c r="I183" i="1"/>
  <c r="J183" i="1" s="1"/>
  <c r="H183" i="1"/>
  <c r="H182" i="1"/>
  <c r="I182" i="1" s="1"/>
  <c r="J182" i="1" s="1"/>
  <c r="H181" i="1"/>
  <c r="I181" i="1" s="1"/>
  <c r="J181" i="1" s="1"/>
  <c r="H180" i="1"/>
  <c r="I180" i="1" s="1"/>
  <c r="J180" i="1" s="1"/>
  <c r="I179" i="1"/>
  <c r="J179" i="1" s="1"/>
  <c r="H179" i="1"/>
  <c r="H178" i="1"/>
  <c r="I178" i="1" s="1"/>
  <c r="J178" i="1" s="1"/>
  <c r="H177" i="1"/>
  <c r="I177" i="1" s="1"/>
  <c r="J177" i="1" s="1"/>
  <c r="J176" i="1"/>
  <c r="H175" i="1"/>
  <c r="I175" i="1" s="1"/>
  <c r="J175" i="1" s="1"/>
  <c r="H174" i="1"/>
  <c r="I174" i="1" s="1"/>
  <c r="J174" i="1" s="1"/>
  <c r="J173" i="1"/>
  <c r="H172" i="1"/>
  <c r="I172" i="1" s="1"/>
  <c r="J172" i="1" s="1"/>
  <c r="I171" i="1"/>
  <c r="J171" i="1" s="1"/>
  <c r="H171" i="1"/>
  <c r="H170" i="1"/>
  <c r="I170" i="1" s="1"/>
  <c r="J170" i="1" s="1"/>
  <c r="J169" i="1"/>
  <c r="H168" i="1"/>
  <c r="I168" i="1" s="1"/>
  <c r="J168" i="1" s="1"/>
  <c r="H167" i="1"/>
  <c r="I167" i="1" s="1"/>
  <c r="J167" i="1" s="1"/>
  <c r="H166" i="1"/>
  <c r="I166" i="1" s="1"/>
  <c r="J166" i="1" s="1"/>
  <c r="I165" i="1"/>
  <c r="J165" i="1" s="1"/>
  <c r="H165" i="1"/>
  <c r="H164" i="1"/>
  <c r="I164" i="1" s="1"/>
  <c r="J164" i="1" s="1"/>
  <c r="H163" i="1"/>
  <c r="I163" i="1" s="1"/>
  <c r="J163" i="1" s="1"/>
  <c r="H162" i="1"/>
  <c r="I162" i="1" s="1"/>
  <c r="J162" i="1" s="1"/>
  <c r="J161" i="1"/>
  <c r="H160" i="1"/>
  <c r="I160" i="1" s="1"/>
  <c r="J160" i="1" s="1"/>
  <c r="J159" i="1"/>
  <c r="J158" i="1"/>
  <c r="H157" i="1"/>
  <c r="I157" i="1" s="1"/>
  <c r="J157" i="1" s="1"/>
  <c r="H156" i="1"/>
  <c r="I156" i="1" s="1"/>
  <c r="J156" i="1" s="1"/>
  <c r="J155" i="1"/>
  <c r="J154" i="1"/>
  <c r="I153" i="1"/>
  <c r="J153" i="1" s="1"/>
  <c r="H153" i="1"/>
  <c r="H152" i="1"/>
  <c r="I152" i="1" s="1"/>
  <c r="J152" i="1" s="1"/>
  <c r="I151" i="1"/>
  <c r="J151" i="1" s="1"/>
  <c r="H151" i="1"/>
  <c r="H150" i="1"/>
  <c r="I150" i="1" s="1"/>
  <c r="J150" i="1" s="1"/>
  <c r="I149" i="1"/>
  <c r="J149" i="1" s="1"/>
  <c r="H149" i="1"/>
  <c r="H148" i="1"/>
  <c r="I148" i="1" s="1"/>
  <c r="J148" i="1" s="1"/>
  <c r="I147" i="1"/>
  <c r="J147" i="1" s="1"/>
  <c r="H147" i="1"/>
  <c r="H146" i="1"/>
  <c r="I146" i="1" s="1"/>
  <c r="J146" i="1" s="1"/>
  <c r="J145" i="1"/>
  <c r="H144" i="1"/>
  <c r="I144" i="1" s="1"/>
  <c r="J144" i="1" s="1"/>
  <c r="I143" i="1"/>
  <c r="J143" i="1" s="1"/>
  <c r="H143" i="1"/>
  <c r="H142" i="1"/>
  <c r="I142" i="1" s="1"/>
  <c r="J142" i="1" s="1"/>
  <c r="I141" i="1"/>
  <c r="J141" i="1" s="1"/>
  <c r="H141" i="1"/>
  <c r="H140" i="1"/>
  <c r="I140" i="1" s="1"/>
  <c r="J140" i="1" s="1"/>
  <c r="I139" i="1"/>
  <c r="J139" i="1" s="1"/>
  <c r="H139" i="1"/>
  <c r="H138" i="1"/>
  <c r="I138" i="1" s="1"/>
  <c r="J138" i="1" s="1"/>
  <c r="I137" i="1"/>
  <c r="J137" i="1" s="1"/>
  <c r="H137" i="1"/>
  <c r="H136" i="1"/>
  <c r="I136" i="1" s="1"/>
  <c r="J136" i="1" s="1"/>
  <c r="I135" i="1"/>
  <c r="J135" i="1" s="1"/>
  <c r="H135" i="1"/>
  <c r="H134" i="1"/>
  <c r="I134" i="1" s="1"/>
  <c r="J134" i="1" s="1"/>
  <c r="J133" i="1"/>
  <c r="H132" i="1"/>
  <c r="I132" i="1" s="1"/>
  <c r="J132" i="1" s="1"/>
  <c r="I131" i="1"/>
  <c r="J131" i="1" s="1"/>
  <c r="H131" i="1"/>
  <c r="H130" i="1"/>
  <c r="I130" i="1" s="1"/>
  <c r="J130" i="1" s="1"/>
  <c r="I129" i="1"/>
  <c r="J129" i="1" s="1"/>
  <c r="H129" i="1"/>
  <c r="H128" i="1"/>
  <c r="I128" i="1" s="1"/>
  <c r="J128" i="1" s="1"/>
  <c r="J127" i="1"/>
  <c r="H126" i="1"/>
  <c r="I126" i="1" s="1"/>
  <c r="J126" i="1" s="1"/>
  <c r="J125" i="1"/>
  <c r="H124" i="1"/>
  <c r="I124" i="1" s="1"/>
  <c r="J124" i="1" s="1"/>
  <c r="I123" i="1"/>
  <c r="J123" i="1" s="1"/>
  <c r="H123" i="1"/>
  <c r="H122" i="1"/>
  <c r="I122" i="1" s="1"/>
  <c r="J122" i="1" s="1"/>
  <c r="I121" i="1"/>
  <c r="J121" i="1" s="1"/>
  <c r="H121" i="1"/>
  <c r="H120" i="1"/>
  <c r="I120" i="1" s="1"/>
  <c r="J120" i="1" s="1"/>
  <c r="J119" i="1"/>
  <c r="J118" i="1"/>
  <c r="H118" i="1"/>
  <c r="I118" i="1" s="1"/>
  <c r="I117" i="1"/>
  <c r="J117" i="1" s="1"/>
  <c r="H117" i="1"/>
  <c r="H116" i="1"/>
  <c r="I116" i="1" s="1"/>
  <c r="J116" i="1" s="1"/>
  <c r="I115" i="1"/>
  <c r="J115" i="1" s="1"/>
  <c r="H115" i="1"/>
  <c r="H114" i="1"/>
  <c r="I114" i="1" s="1"/>
  <c r="J114" i="1" s="1"/>
  <c r="I113" i="1"/>
  <c r="J113" i="1" s="1"/>
  <c r="H113" i="1"/>
  <c r="H112" i="1"/>
  <c r="I112" i="1" s="1"/>
  <c r="J112" i="1" s="1"/>
  <c r="I111" i="1"/>
  <c r="J111" i="1" s="1"/>
  <c r="H111" i="1"/>
  <c r="J110" i="1"/>
  <c r="I109" i="1"/>
  <c r="J109" i="1" s="1"/>
  <c r="H109" i="1"/>
  <c r="H108" i="1"/>
  <c r="I108" i="1" s="1"/>
  <c r="J108" i="1" s="1"/>
  <c r="I107" i="1"/>
  <c r="J107" i="1" s="1"/>
  <c r="H107" i="1"/>
  <c r="H106" i="1"/>
  <c r="I106" i="1" s="1"/>
  <c r="J106" i="1" s="1"/>
  <c r="J105" i="1"/>
  <c r="H104" i="1"/>
  <c r="I104" i="1" s="1"/>
  <c r="J104" i="1" s="1"/>
  <c r="I103" i="1"/>
  <c r="J103" i="1" s="1"/>
  <c r="H103" i="1"/>
  <c r="H102" i="1"/>
  <c r="I102" i="1" s="1"/>
  <c r="J102" i="1" s="1"/>
  <c r="I101" i="1"/>
  <c r="J101" i="1" s="1"/>
  <c r="H101" i="1"/>
  <c r="J100" i="1"/>
  <c r="I99" i="1"/>
  <c r="J99" i="1" s="1"/>
  <c r="H99" i="1"/>
  <c r="H98" i="1"/>
  <c r="I98" i="1" s="1"/>
  <c r="J98" i="1" s="1"/>
  <c r="I97" i="1"/>
  <c r="J97" i="1" s="1"/>
  <c r="H97" i="1"/>
  <c r="J96" i="1"/>
  <c r="H96" i="1"/>
  <c r="I96" i="1" s="1"/>
  <c r="I95" i="1"/>
  <c r="J95" i="1" s="1"/>
  <c r="H95" i="1"/>
  <c r="J94" i="1"/>
  <c r="J93" i="1"/>
  <c r="H92" i="1"/>
  <c r="I92" i="1" s="1"/>
  <c r="J92" i="1" s="1"/>
  <c r="I91" i="1"/>
  <c r="J91" i="1" s="1"/>
  <c r="H91" i="1"/>
  <c r="H90" i="1"/>
  <c r="I90" i="1" s="1"/>
  <c r="J90" i="1" s="1"/>
  <c r="J89" i="1"/>
  <c r="H88" i="1"/>
  <c r="I88" i="1" s="1"/>
  <c r="J88" i="1" s="1"/>
  <c r="J87" i="1"/>
  <c r="H86" i="1"/>
  <c r="I86" i="1" s="1"/>
  <c r="J86" i="1" s="1"/>
  <c r="I85" i="1"/>
  <c r="J85" i="1" s="1"/>
  <c r="H85" i="1"/>
  <c r="J84" i="1"/>
  <c r="J83" i="1"/>
  <c r="H82" i="1"/>
  <c r="I82" i="1" s="1"/>
  <c r="J82" i="1" s="1"/>
  <c r="I81" i="1"/>
  <c r="J81" i="1" s="1"/>
  <c r="H81" i="1"/>
  <c r="J80" i="1"/>
  <c r="I79" i="1"/>
  <c r="J79" i="1" s="1"/>
  <c r="H79" i="1"/>
  <c r="H78" i="1"/>
  <c r="I78" i="1" s="1"/>
  <c r="J78" i="1" s="1"/>
  <c r="I77" i="1"/>
  <c r="J77" i="1" s="1"/>
  <c r="H77" i="1"/>
  <c r="J76" i="1"/>
  <c r="I75" i="1"/>
  <c r="J75" i="1" s="1"/>
  <c r="H75" i="1"/>
  <c r="J74" i="1"/>
  <c r="I73" i="1"/>
  <c r="J73" i="1" s="1"/>
  <c r="H73" i="1"/>
  <c r="H72" i="1"/>
  <c r="I72" i="1" s="1"/>
  <c r="J72" i="1" s="1"/>
  <c r="I71" i="1"/>
  <c r="J71" i="1" s="1"/>
  <c r="H71" i="1"/>
  <c r="H70" i="1"/>
  <c r="I70" i="1" s="1"/>
  <c r="J70" i="1" s="1"/>
  <c r="J69" i="1"/>
  <c r="H68" i="1"/>
  <c r="I68" i="1" s="1"/>
  <c r="J68" i="1" s="1"/>
  <c r="I67" i="1"/>
  <c r="J67" i="1" s="1"/>
  <c r="H67" i="1"/>
  <c r="H66" i="1"/>
  <c r="I66" i="1" s="1"/>
  <c r="J66" i="1" s="1"/>
  <c r="I65" i="1"/>
  <c r="J65" i="1" s="1"/>
  <c r="H65" i="1"/>
  <c r="J64" i="1"/>
  <c r="H64" i="1"/>
  <c r="I64" i="1" s="1"/>
  <c r="I63" i="1"/>
  <c r="J63" i="1" s="1"/>
  <c r="H63" i="1"/>
  <c r="J62" i="1"/>
  <c r="J61" i="1"/>
  <c r="H60" i="1"/>
  <c r="I60" i="1" s="1"/>
  <c r="J60" i="1" s="1"/>
  <c r="I59" i="1"/>
  <c r="J59" i="1" s="1"/>
  <c r="H59" i="1"/>
  <c r="J58" i="1"/>
  <c r="I57" i="1"/>
  <c r="J57" i="1" s="1"/>
  <c r="H57" i="1"/>
  <c r="H56" i="1"/>
  <c r="I56" i="1" s="1"/>
  <c r="J56" i="1" s="1"/>
  <c r="J55" i="1"/>
  <c r="H54" i="1"/>
  <c r="I54" i="1" s="1"/>
  <c r="J54" i="1" s="1"/>
  <c r="I53" i="1"/>
  <c r="J53" i="1" s="1"/>
  <c r="H53" i="1"/>
  <c r="H52" i="1"/>
  <c r="I52" i="1" s="1"/>
  <c r="J52" i="1" s="1"/>
  <c r="J51" i="1"/>
  <c r="J50" i="1"/>
  <c r="I49" i="1"/>
  <c r="J49" i="1" s="1"/>
  <c r="H49" i="1"/>
  <c r="J48" i="1"/>
  <c r="H48" i="1"/>
  <c r="I48" i="1" s="1"/>
  <c r="I47" i="1"/>
  <c r="J47" i="1" s="1"/>
  <c r="H47" i="1"/>
  <c r="J46" i="1"/>
  <c r="I45" i="1"/>
  <c r="J45" i="1" s="1"/>
  <c r="H45" i="1"/>
  <c r="H44" i="1"/>
  <c r="I44" i="1" s="1"/>
  <c r="J44" i="1" s="1"/>
  <c r="J43" i="1"/>
  <c r="H42" i="1"/>
  <c r="I42" i="1" s="1"/>
  <c r="J42" i="1" s="1"/>
  <c r="I41" i="1"/>
  <c r="J41" i="1" s="1"/>
  <c r="H41" i="1"/>
  <c r="J40" i="1"/>
  <c r="I39" i="1"/>
  <c r="J39" i="1" s="1"/>
  <c r="H39" i="1"/>
  <c r="H38" i="1"/>
  <c r="I38" i="1" s="1"/>
  <c r="J38" i="1" s="1"/>
  <c r="I37" i="1"/>
  <c r="J37" i="1" s="1"/>
  <c r="H37" i="1"/>
  <c r="H36" i="1"/>
  <c r="I36" i="1" s="1"/>
  <c r="J36" i="1" s="1"/>
  <c r="J35" i="1"/>
  <c r="J34" i="1"/>
  <c r="I33" i="1"/>
  <c r="J33" i="1" s="1"/>
  <c r="H33" i="1"/>
  <c r="H32" i="1"/>
  <c r="I32" i="1" s="1"/>
  <c r="J32" i="1" s="1"/>
  <c r="J31" i="1"/>
  <c r="H30" i="1"/>
  <c r="I30" i="1" s="1"/>
  <c r="J30" i="1" s="1"/>
  <c r="I29" i="1"/>
  <c r="J29" i="1" s="1"/>
  <c r="H29" i="1"/>
  <c r="J28" i="1"/>
  <c r="J27" i="1"/>
  <c r="H26" i="1"/>
  <c r="I26" i="1" s="1"/>
  <c r="J26" i="1" s="1"/>
  <c r="I25" i="1"/>
  <c r="J25" i="1" s="1"/>
  <c r="H25" i="1"/>
  <c r="J24" i="1"/>
  <c r="I23" i="1"/>
  <c r="J23" i="1" s="1"/>
  <c r="H23" i="1"/>
  <c r="J22" i="1"/>
  <c r="H22" i="1"/>
  <c r="I22" i="1" s="1"/>
  <c r="I21" i="1"/>
  <c r="J21" i="1" s="1"/>
  <c r="H21" i="1"/>
  <c r="J20" i="1"/>
  <c r="I19" i="1"/>
  <c r="J19" i="1" s="1"/>
  <c r="H19" i="1"/>
  <c r="H18" i="1"/>
  <c r="I18" i="1" s="1"/>
  <c r="J18" i="1" s="1"/>
  <c r="I17" i="1"/>
  <c r="J17" i="1" s="1"/>
  <c r="H17" i="1"/>
  <c r="J16" i="1"/>
  <c r="I15" i="1"/>
  <c r="J15" i="1" s="1"/>
  <c r="H15" i="1"/>
  <c r="H14" i="1"/>
  <c r="I14" i="1" s="1"/>
  <c r="J14" i="1" s="1"/>
  <c r="I13" i="1"/>
  <c r="J13" i="1" s="1"/>
  <c r="H13" i="1"/>
  <c r="H12" i="1"/>
  <c r="I12" i="1" s="1"/>
  <c r="J12" i="1" s="1"/>
  <c r="I11" i="1"/>
  <c r="J11" i="1" s="1"/>
  <c r="H11" i="1"/>
  <c r="H10" i="1"/>
  <c r="I10" i="1" s="1"/>
  <c r="J10" i="1" s="1"/>
  <c r="I9" i="1"/>
  <c r="J9" i="1" s="1"/>
  <c r="H9" i="1"/>
  <c r="H8" i="1"/>
  <c r="I8" i="1" s="1"/>
  <c r="J8" i="1" s="1"/>
  <c r="J7" i="1"/>
  <c r="C41" i="4" l="1"/>
  <c r="H41" i="4" s="1"/>
  <c r="H42" i="4" s="1"/>
  <c r="C39" i="4"/>
  <c r="H39" i="4" s="1"/>
  <c r="H40" i="4" s="1"/>
  <c r="C37" i="4"/>
  <c r="H37" i="4" s="1"/>
  <c r="C36" i="4"/>
  <c r="H36" i="4" s="1"/>
  <c r="C35" i="4"/>
  <c r="H35" i="4" s="1"/>
  <c r="H30" i="4"/>
  <c r="H25" i="4"/>
  <c r="H16" i="4" s="1"/>
  <c r="H15" i="4" s="1"/>
  <c r="C44" i="4" s="1"/>
  <c r="H13" i="4"/>
  <c r="H9" i="4"/>
  <c r="H38" i="4" l="1"/>
  <c r="C40" i="4"/>
  <c r="C42" i="4"/>
  <c r="H44" i="4"/>
  <c r="H45" i="4" s="1"/>
  <c r="C45" i="4"/>
  <c r="C38" i="4"/>
  <c r="C47" i="4" s="1"/>
  <c r="H47" i="4" l="1"/>
  <c r="D40" i="5" l="1"/>
  <c r="C40" i="5"/>
  <c r="D36" i="5"/>
  <c r="C36" i="5"/>
  <c r="D29" i="5"/>
  <c r="C29" i="5"/>
  <c r="D17" i="5"/>
  <c r="D41" i="5" s="1"/>
  <c r="C17" i="5"/>
  <c r="C41" i="5" s="1"/>
</calcChain>
</file>

<file path=xl/sharedStrings.xml><?xml version="1.0" encoding="utf-8"?>
<sst xmlns="http://schemas.openxmlformats.org/spreadsheetml/2006/main" count="1360" uniqueCount="790">
  <si>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</si>
  <si>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</si>
  <si>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</si>
  <si>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</si>
  <si>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</si>
  <si>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</si>
  <si>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</si>
  <si>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</si>
  <si>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</si>
  <si>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</si>
  <si>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</si>
  <si>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</si>
  <si>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SERVIÇOS PRELIMINARES</t>
  </si>
  <si>
    <t xml:space="preserve"> 1.1 </t>
  </si>
  <si>
    <t xml:space="preserve"> 010786 </t>
  </si>
  <si>
    <t>SEDOP</t>
  </si>
  <si>
    <t>Aluguel e montagem de andaime metálico</t>
  </si>
  <si>
    <t>M²/Mê</t>
  </si>
  <si>
    <t xml:space="preserve"> 1.2 </t>
  </si>
  <si>
    <t xml:space="preserve"> 010005 </t>
  </si>
  <si>
    <t>Barracão de madeira/Almoxarifado</t>
  </si>
  <si>
    <t>m²</t>
  </si>
  <si>
    <t xml:space="preserve"> 1.3 </t>
  </si>
  <si>
    <t xml:space="preserve"> C0017 </t>
  </si>
  <si>
    <t>Próprio</t>
  </si>
  <si>
    <t>Licenças, taxas da obra e projetos executivo</t>
  </si>
  <si>
    <t>Cj</t>
  </si>
  <si>
    <t xml:space="preserve"> 1.4 </t>
  </si>
  <si>
    <t xml:space="preserve"> 010008 </t>
  </si>
  <si>
    <t>Limpeza do terreno</t>
  </si>
  <si>
    <t xml:space="preserve"> 1.5 </t>
  </si>
  <si>
    <t xml:space="preserve"> 011329 </t>
  </si>
  <si>
    <t>Furo de sondagem - até 15m</t>
  </si>
  <si>
    <t>UN</t>
  </si>
  <si>
    <t xml:space="preserve"> 1.6 </t>
  </si>
  <si>
    <t xml:space="preserve"> 010009 </t>
  </si>
  <si>
    <t>Locação da obra a trena</t>
  </si>
  <si>
    <t xml:space="preserve"> 1.7 </t>
  </si>
  <si>
    <t xml:space="preserve"> 011340 </t>
  </si>
  <si>
    <t>Placa de obra em lona com plotagem de gráfica</t>
  </si>
  <si>
    <t xml:space="preserve"> 1.8 </t>
  </si>
  <si>
    <t xml:space="preserve"> 2 </t>
  </si>
  <si>
    <t>DEMOLIÇÕES E RETIRADAS:</t>
  </si>
  <si>
    <t xml:space="preserve"> 2.1 </t>
  </si>
  <si>
    <t xml:space="preserve"> 020016 </t>
  </si>
  <si>
    <t>Demolição manual de alvenaria de tijolo</t>
  </si>
  <si>
    <t>m³</t>
  </si>
  <si>
    <t xml:space="preserve"> 2.2 </t>
  </si>
  <si>
    <t xml:space="preserve"> 021534 </t>
  </si>
  <si>
    <t>Retirada de forro em PVC, incl. barroteamento</t>
  </si>
  <si>
    <t xml:space="preserve"> 2.3 </t>
  </si>
  <si>
    <t xml:space="preserve"> 020307 </t>
  </si>
  <si>
    <t>Retirada de telhas de barro</t>
  </si>
  <si>
    <t xml:space="preserve"> 3 </t>
  </si>
  <si>
    <t>MOVIMENTO DE TERRA:</t>
  </si>
  <si>
    <t xml:space="preserve"> 3.1 </t>
  </si>
  <si>
    <t xml:space="preserve"> 030011 </t>
  </si>
  <si>
    <t>Aterro incluindo carga, descarga, transporte e apiloamento</t>
  </si>
  <si>
    <t xml:space="preserve"> 3.2 </t>
  </si>
  <si>
    <t xml:space="preserve"> 030010 </t>
  </si>
  <si>
    <t>Escavação manual ate 1.50m de profundidade</t>
  </si>
  <si>
    <t xml:space="preserve"> 3.3 </t>
  </si>
  <si>
    <t xml:space="preserve"> 030254 </t>
  </si>
  <si>
    <t>Reaterro compactado</t>
  </si>
  <si>
    <t xml:space="preserve"> 4 </t>
  </si>
  <si>
    <t>FUNDAÇÕES:</t>
  </si>
  <si>
    <t xml:space="preserve"> 4.1 </t>
  </si>
  <si>
    <t xml:space="preserve"> 040284 </t>
  </si>
  <si>
    <t>Baldrame em concreto armado c/ cinta de amarração</t>
  </si>
  <si>
    <t xml:space="preserve"> 4.2 </t>
  </si>
  <si>
    <t xml:space="preserve"> 040283 </t>
  </si>
  <si>
    <t>Bloco em concreto armado p/ fundaçao (incl. forma)</t>
  </si>
  <si>
    <t xml:space="preserve"> 5 </t>
  </si>
  <si>
    <t>ESTRUTURA:</t>
  </si>
  <si>
    <t xml:space="preserve"> 5.1 </t>
  </si>
  <si>
    <t xml:space="preserve"> 5.1.1 </t>
  </si>
  <si>
    <t xml:space="preserve"> 050736 </t>
  </si>
  <si>
    <t>Concreto c/ seixo FCK=30 MPA (incl. lançamento e adensamento)</t>
  </si>
  <si>
    <t xml:space="preserve"> 5.1.2 </t>
  </si>
  <si>
    <t xml:space="preserve"> 050771 </t>
  </si>
  <si>
    <t>Laje pré-moldada treliçada (Incl. capiamento)</t>
  </si>
  <si>
    <t xml:space="preserve"> 6 </t>
  </si>
  <si>
    <t>PAREDES E PAINEIS:</t>
  </si>
  <si>
    <t xml:space="preserve"> 6.1 </t>
  </si>
  <si>
    <t xml:space="preserve"> 060046 </t>
  </si>
  <si>
    <t>Alvenaria tijolo de barro a cutelo</t>
  </si>
  <si>
    <t xml:space="preserve"> 6.2 </t>
  </si>
  <si>
    <t xml:space="preserve"> 060045 </t>
  </si>
  <si>
    <t>Alvenaria tijolo de barro a singelo</t>
  </si>
  <si>
    <t xml:space="preserve"> 7 </t>
  </si>
  <si>
    <t>COBERTURA:</t>
  </si>
  <si>
    <t xml:space="preserve"> 7.1 </t>
  </si>
  <si>
    <t xml:space="preserve"> 7.1.1 </t>
  </si>
  <si>
    <t xml:space="preserve"> 070308 </t>
  </si>
  <si>
    <t>Encaibramento e ripamento</t>
  </si>
  <si>
    <t xml:space="preserve"> 7.1.2 </t>
  </si>
  <si>
    <t xml:space="preserve"> 071361 </t>
  </si>
  <si>
    <t>Estrutura metálica p/ cobertura - 2 águas-vão 20m</t>
  </si>
  <si>
    <t xml:space="preserve"> 7.1.3 </t>
  </si>
  <si>
    <t xml:space="preserve"> 071492 </t>
  </si>
  <si>
    <t>Estrutura metálica p/ cobertura em arco-vão 20m</t>
  </si>
  <si>
    <t xml:space="preserve"> 7.1.4 </t>
  </si>
  <si>
    <t xml:space="preserve"> 070194 </t>
  </si>
  <si>
    <t>Tesoura em mad. de lei p/ vao de  8.0m</t>
  </si>
  <si>
    <t xml:space="preserve"> 7.2 </t>
  </si>
  <si>
    <t xml:space="preserve"> 7.2.1 </t>
  </si>
  <si>
    <t xml:space="preserve"> 071465 </t>
  </si>
  <si>
    <t>Cobertura - telha em aço galvanizado e=0,5mm</t>
  </si>
  <si>
    <t xml:space="preserve"> 7.2.2 </t>
  </si>
  <si>
    <t xml:space="preserve"> 070058 </t>
  </si>
  <si>
    <t>Cobertura - telha plan</t>
  </si>
  <si>
    <t xml:space="preserve"> 7.3 </t>
  </si>
  <si>
    <t xml:space="preserve"> 7.3.1 </t>
  </si>
  <si>
    <t xml:space="preserve"> 070277 </t>
  </si>
  <si>
    <t>Calha em chapa galvanizada</t>
  </si>
  <si>
    <t>M</t>
  </si>
  <si>
    <t xml:space="preserve"> 7.3.2 </t>
  </si>
  <si>
    <t xml:space="preserve"> 071466 </t>
  </si>
  <si>
    <t>Cumeeira em aço galvanizado</t>
  </si>
  <si>
    <t xml:space="preserve"> 8 </t>
  </si>
  <si>
    <t>IMPERMEABILIZAÇÕES /TRATAMENTOS:</t>
  </si>
  <si>
    <t xml:space="preserve"> 8.1 </t>
  </si>
  <si>
    <t xml:space="preserve"> 080314 </t>
  </si>
  <si>
    <t>Impermeabilização asfáltica para concreto e alvenaria (3 demãos)</t>
  </si>
  <si>
    <t xml:space="preserve"> 8.2 </t>
  </si>
  <si>
    <t xml:space="preserve"> 080152 </t>
  </si>
  <si>
    <t>Impermeabilização de jardineiras</t>
  </si>
  <si>
    <t xml:space="preserve"> 8.3 </t>
  </si>
  <si>
    <t xml:space="preserve"> 080293 </t>
  </si>
  <si>
    <t>Impermeabilização para baldrame</t>
  </si>
  <si>
    <t xml:space="preserve"> 9 </t>
  </si>
  <si>
    <t>ESQUADRIAS:</t>
  </si>
  <si>
    <t xml:space="preserve"> 9.1 </t>
  </si>
  <si>
    <t xml:space="preserve"> 9.1.1 </t>
  </si>
  <si>
    <t xml:space="preserve"> 090805 </t>
  </si>
  <si>
    <t>Alizar em madeira de lei</t>
  </si>
  <si>
    <t xml:space="preserve"> 9.1.2 </t>
  </si>
  <si>
    <t xml:space="preserve"> 090809 </t>
  </si>
  <si>
    <t>Caixilho em madeira de lei</t>
  </si>
  <si>
    <t xml:space="preserve"> 9.1.3 </t>
  </si>
  <si>
    <t>Porta em madeira lambrizada</t>
  </si>
  <si>
    <t xml:space="preserve"> 9.2 </t>
  </si>
  <si>
    <t xml:space="preserve"> 9.2.1 </t>
  </si>
  <si>
    <t>Grade de ferro em metalom  (incl. pint.anti-corrosiva)</t>
  </si>
  <si>
    <t xml:space="preserve"> 9.2.2 </t>
  </si>
  <si>
    <t>Portão de ferro em metalom (incl. pintura anti corrosiva)</t>
  </si>
  <si>
    <t xml:space="preserve"> 9.3 </t>
  </si>
  <si>
    <t xml:space="preserve"> 9.3.1 </t>
  </si>
  <si>
    <t>Esquadria c/ venezianas de aluminio  natural c/ ferragens</t>
  </si>
  <si>
    <t xml:space="preserve"> 9.3.2 </t>
  </si>
  <si>
    <t xml:space="preserve"> 091512 </t>
  </si>
  <si>
    <t>Esquadria de correr em vidro temperado de 8mm</t>
  </si>
  <si>
    <t xml:space="preserve"> 10 </t>
  </si>
  <si>
    <t>FERRAGENS:</t>
  </si>
  <si>
    <t xml:space="preserve"> 10.1 </t>
  </si>
  <si>
    <t xml:space="preserve"> 10.1.1 </t>
  </si>
  <si>
    <t xml:space="preserve"> 100816 </t>
  </si>
  <si>
    <t>Fechadura para porta de banheiro</t>
  </si>
  <si>
    <t xml:space="preserve"> 10.1.2 </t>
  </si>
  <si>
    <t xml:space="preserve"> 100817 </t>
  </si>
  <si>
    <t>Fechadura para porta externa</t>
  </si>
  <si>
    <t xml:space="preserve"> 10.1.3 </t>
  </si>
  <si>
    <t xml:space="preserve"> 100818 </t>
  </si>
  <si>
    <t>Fechadura para porta interna</t>
  </si>
  <si>
    <t xml:space="preserve"> 10.1.4 </t>
  </si>
  <si>
    <t xml:space="preserve"> 10.1.5 </t>
  </si>
  <si>
    <t xml:space="preserve"> 10.1.6 </t>
  </si>
  <si>
    <t xml:space="preserve"> 11 </t>
  </si>
  <si>
    <t>REVESTIMENTOS:</t>
  </si>
  <si>
    <t xml:space="preserve"> 11.1 </t>
  </si>
  <si>
    <t xml:space="preserve"> 110143 </t>
  </si>
  <si>
    <t>Chapisco de cimento e areia no traço 1:3</t>
  </si>
  <si>
    <t xml:space="preserve"> 11.2 </t>
  </si>
  <si>
    <t xml:space="preserve"> 110763 </t>
  </si>
  <si>
    <t>Reboco com argamassa 1:6:Adit. Plast.</t>
  </si>
  <si>
    <t xml:space="preserve"> 11.3 </t>
  </si>
  <si>
    <t xml:space="preserve"> 110644 </t>
  </si>
  <si>
    <t>Revestimento Cerâmico Padrão Médio</t>
  </si>
  <si>
    <t xml:space="preserve"> 12 </t>
  </si>
  <si>
    <t>RODAPES, SOLEIRAS E PEITORIS:</t>
  </si>
  <si>
    <t xml:space="preserve"> 12.1 </t>
  </si>
  <si>
    <t xml:space="preserve"> 120734 </t>
  </si>
  <si>
    <t>Soleira e peitoril - granito preto - e=2cm</t>
  </si>
  <si>
    <t xml:space="preserve"> 13 </t>
  </si>
  <si>
    <t>PISOS:</t>
  </si>
  <si>
    <t xml:space="preserve"> 13.1 </t>
  </si>
  <si>
    <t xml:space="preserve"> 130492 </t>
  </si>
  <si>
    <t>Calçada (incl.alicerce, baldrame e concreto c/ junta seca)</t>
  </si>
  <si>
    <t xml:space="preserve"> 13.2 </t>
  </si>
  <si>
    <t xml:space="preserve"> 130507 </t>
  </si>
  <si>
    <t>Camada impermeabilizadora e=10cm c/ seixo</t>
  </si>
  <si>
    <t xml:space="preserve"> 13.3 </t>
  </si>
  <si>
    <t xml:space="preserve"> 130626 </t>
  </si>
  <si>
    <t>Piso de alta resistência e=8mm c/ resina incl. camada regularizadora</t>
  </si>
  <si>
    <t xml:space="preserve"> 14 </t>
  </si>
  <si>
    <t>FORROS:</t>
  </si>
  <si>
    <t xml:space="preserve"> 14.1 </t>
  </si>
  <si>
    <t xml:space="preserve"> 140348 </t>
  </si>
  <si>
    <t>Barroteamento em madeira de lei p/ forro PVC</t>
  </si>
  <si>
    <t xml:space="preserve"> 14.2 </t>
  </si>
  <si>
    <t xml:space="preserve"> 141336 </t>
  </si>
  <si>
    <t>Forro em lambri de PVC</t>
  </si>
  <si>
    <t xml:space="preserve"> 15 </t>
  </si>
  <si>
    <t>PINTURAS:</t>
  </si>
  <si>
    <t xml:space="preserve"> 15.1 </t>
  </si>
  <si>
    <t>ESMALTE:</t>
  </si>
  <si>
    <t xml:space="preserve"> 15.1.1 </t>
  </si>
  <si>
    <t xml:space="preserve"> 150377 </t>
  </si>
  <si>
    <t>Esmalte s/ madeira c/ selador sem massa</t>
  </si>
  <si>
    <t xml:space="preserve"> 15.1.2 </t>
  </si>
  <si>
    <t xml:space="preserve"> 150491 </t>
  </si>
  <si>
    <t>Esmalte sobre grade de ferro (superf. aparelhada)</t>
  </si>
  <si>
    <t xml:space="preserve"> 15.2 </t>
  </si>
  <si>
    <t>ACRÍLICA:</t>
  </si>
  <si>
    <t xml:space="preserve"> 15.2.1 </t>
  </si>
  <si>
    <t xml:space="preserve"> 150253 </t>
  </si>
  <si>
    <t>Acrilica fosca int./ext. c/massa e selador - 3 demaos</t>
  </si>
  <si>
    <t xml:space="preserve"> 15.3 </t>
  </si>
  <si>
    <t>OUTRAS PINTURAS:</t>
  </si>
  <si>
    <t xml:space="preserve"> 15.3.1 </t>
  </si>
  <si>
    <t xml:space="preserve"> 150207 </t>
  </si>
  <si>
    <t>Acrílica para piso</t>
  </si>
  <si>
    <t xml:space="preserve"> 15.3.2 </t>
  </si>
  <si>
    <t xml:space="preserve"> 150131 </t>
  </si>
  <si>
    <t>Anti-ferruginosa (estrutura metálica de coberturas)</t>
  </si>
  <si>
    <t xml:space="preserve"> 15.3.3 </t>
  </si>
  <si>
    <t xml:space="preserve"> 150286 </t>
  </si>
  <si>
    <t>Pintura s/ telha ceramica</t>
  </si>
  <si>
    <t xml:space="preserve"> 16 </t>
  </si>
  <si>
    <t>INSTALAÇÕES ELÉTRICAS</t>
  </si>
  <si>
    <t xml:space="preserve"> 16.1 </t>
  </si>
  <si>
    <t>QUADROS E CAIXAS:</t>
  </si>
  <si>
    <t xml:space="preserve"> 16.1.1 </t>
  </si>
  <si>
    <t xml:space="preserve"> 170881 </t>
  </si>
  <si>
    <t>Caixa plástica 4"x2"</t>
  </si>
  <si>
    <t xml:space="preserve"> 16.1.2 </t>
  </si>
  <si>
    <t xml:space="preserve"> 171417 </t>
  </si>
  <si>
    <t>Caixa plástica octogonal</t>
  </si>
  <si>
    <t xml:space="preserve"> 16.1.3 </t>
  </si>
  <si>
    <t xml:space="preserve"> 170321 </t>
  </si>
  <si>
    <t>SBC</t>
  </si>
  <si>
    <t>Centro de distribuiçao p/ 12 disjuntores (c/ barramento)</t>
  </si>
  <si>
    <t xml:space="preserve"> 16.1.4 </t>
  </si>
  <si>
    <t xml:space="preserve"> 170887 </t>
  </si>
  <si>
    <t>Centro de distribuição p/ 16 disjuntores (c/ barramento)</t>
  </si>
  <si>
    <t xml:space="preserve"> 16.1.5 </t>
  </si>
  <si>
    <t xml:space="preserve"> 170889 </t>
  </si>
  <si>
    <t>Centro de distribuição p/ 36 disjuntores  (c/ barramento)</t>
  </si>
  <si>
    <t xml:space="preserve"> 16.2 </t>
  </si>
  <si>
    <t>DISJUNTORES:</t>
  </si>
  <si>
    <t xml:space="preserve"> 16.2.1 </t>
  </si>
  <si>
    <t xml:space="preserve"> 170892 </t>
  </si>
  <si>
    <t>Disjuntor 10 DR 2P- 25A 10 mA - PADRÃO DIN</t>
  </si>
  <si>
    <t xml:space="preserve"> 16.2.2 </t>
  </si>
  <si>
    <t xml:space="preserve"> 170330 </t>
  </si>
  <si>
    <t>Disjuntor 1P - 40 e 50A - PADRÃO DIN</t>
  </si>
  <si>
    <t xml:space="preserve"> 16.2.3 </t>
  </si>
  <si>
    <t xml:space="preserve"> 170362 </t>
  </si>
  <si>
    <t>Disjuntor 2P - 6 a 32A - PADRÃO DIN</t>
  </si>
  <si>
    <t xml:space="preserve"> 16.2.4 </t>
  </si>
  <si>
    <t xml:space="preserve"> 170900 </t>
  </si>
  <si>
    <t>Disjuntor 3P - 125A a 225A - PADRÃO DIN</t>
  </si>
  <si>
    <t xml:space="preserve"> 16.3 </t>
  </si>
  <si>
    <t>ELETRODUTOS,CONDULETES E CALHAS:</t>
  </si>
  <si>
    <t xml:space="preserve"> 16.3.1 </t>
  </si>
  <si>
    <t xml:space="preserve"> 171021 </t>
  </si>
  <si>
    <t>Eletroduto de F°G° de 2 1/2"</t>
  </si>
  <si>
    <t xml:space="preserve"> 16.3.2 </t>
  </si>
  <si>
    <t xml:space="preserve"> 170078 </t>
  </si>
  <si>
    <t>Eletroduto PVC Rígido de 1"</t>
  </si>
  <si>
    <t xml:space="preserve"> 16.3.3 </t>
  </si>
  <si>
    <t xml:space="preserve"> 170074 </t>
  </si>
  <si>
    <t>Eletroduto PVC Rígido de 2 1/2"</t>
  </si>
  <si>
    <t xml:space="preserve"> 16.3.4 </t>
  </si>
  <si>
    <t xml:space="preserve"> 170076 </t>
  </si>
  <si>
    <t>Eletroduto PVC Rígido de 3/4"</t>
  </si>
  <si>
    <t xml:space="preserve"> 16.4 </t>
  </si>
  <si>
    <t>CABOS:</t>
  </si>
  <si>
    <t xml:space="preserve"> 16.4.1 </t>
  </si>
  <si>
    <t xml:space="preserve"> 170743 </t>
  </si>
  <si>
    <t>Cabo de cobre   2,5mm2 - 1 KV</t>
  </si>
  <si>
    <t xml:space="preserve"> 16.4.2 </t>
  </si>
  <si>
    <t xml:space="preserve"> 170744 </t>
  </si>
  <si>
    <t>Cabo de cobre   4mm2 - 1 KV</t>
  </si>
  <si>
    <t xml:space="preserve"> 16.4.3 </t>
  </si>
  <si>
    <t xml:space="preserve"> 170745 </t>
  </si>
  <si>
    <t>Cabo de cobre   6mm2 - 1  KV</t>
  </si>
  <si>
    <t xml:space="preserve"> 16.4.4 </t>
  </si>
  <si>
    <t xml:space="preserve"> 170747 </t>
  </si>
  <si>
    <t>Cabo de cobre  16mm2 - 1 KV</t>
  </si>
  <si>
    <t xml:space="preserve"> 16.4.5 </t>
  </si>
  <si>
    <t xml:space="preserve"> 170749 </t>
  </si>
  <si>
    <t>Cabo de cobre  35mm2 - 1 KV</t>
  </si>
  <si>
    <t xml:space="preserve"> 16.4.6 </t>
  </si>
  <si>
    <t xml:space="preserve"> 170750 </t>
  </si>
  <si>
    <t>Cabo de cobre  50mm2 - 1 KV</t>
  </si>
  <si>
    <t xml:space="preserve"> 16.4.7 </t>
  </si>
  <si>
    <t xml:space="preserve"> 171272 </t>
  </si>
  <si>
    <t>Cabo de cobre nú 35mm²</t>
  </si>
  <si>
    <t xml:space="preserve"> 16.4.8 </t>
  </si>
  <si>
    <t xml:space="preserve"> 171273 </t>
  </si>
  <si>
    <t>Cabo de cobre nú 50mm²</t>
  </si>
  <si>
    <t xml:space="preserve"> 16.5 </t>
  </si>
  <si>
    <t>PONTOS, TOMADAS E INTERRUPTORES:</t>
  </si>
  <si>
    <t xml:space="preserve"> 16.5.1 </t>
  </si>
  <si>
    <t xml:space="preserve"> 170332 </t>
  </si>
  <si>
    <t>Interruptor 1 tecla simples (s/fiaçao)</t>
  </si>
  <si>
    <t xml:space="preserve"> 16.5.2 </t>
  </si>
  <si>
    <t xml:space="preserve"> 170334 </t>
  </si>
  <si>
    <t>Interruptor 2 teclas simples (s/fiaçao)</t>
  </si>
  <si>
    <t xml:space="preserve"> 16.5.3 </t>
  </si>
  <si>
    <t xml:space="preserve"> 170338 </t>
  </si>
  <si>
    <t>Interruptor 3 teclas simples (s/fiaçao)</t>
  </si>
  <si>
    <t xml:space="preserve"> 16.5.4 </t>
  </si>
  <si>
    <t xml:space="preserve"> 170081 </t>
  </si>
  <si>
    <t>Ponto de luz / força (c/tubul., cx. e fiaçao) ate 200W</t>
  </si>
  <si>
    <t xml:space="preserve"> 16.5.5 </t>
  </si>
  <si>
    <t xml:space="preserve"> 170339 </t>
  </si>
  <si>
    <t>Tomada 2P+T 10A (s/fiaçao)</t>
  </si>
  <si>
    <t xml:space="preserve"> 16.6 </t>
  </si>
  <si>
    <t>LUMINÁRIAS:</t>
  </si>
  <si>
    <t xml:space="preserve"> 16.6.1 </t>
  </si>
  <si>
    <t xml:space="preserve"> 170975 </t>
  </si>
  <si>
    <t>Refletor aluminio c/ lâmp mista 250W E-27</t>
  </si>
  <si>
    <t xml:space="preserve"> 16.7 </t>
  </si>
  <si>
    <t>ALIMENTAÇÃO, MEDIÇÃO, PROTEÇÃO E MOTORES:</t>
  </si>
  <si>
    <t xml:space="preserve"> 16.7.1 </t>
  </si>
  <si>
    <t xml:space="preserve"> 170381 </t>
  </si>
  <si>
    <t>Cordoalha de cobre nu - seçao 35 a 50mm2 - isoladores</t>
  </si>
  <si>
    <t xml:space="preserve"> 16.7.2 </t>
  </si>
  <si>
    <t xml:space="preserve"> 170382 </t>
  </si>
  <si>
    <t>Cordoalha de cobre nu - seçao 70 a 90mm2 - isoladores</t>
  </si>
  <si>
    <t xml:space="preserve"> 16.7.3 </t>
  </si>
  <si>
    <t xml:space="preserve"> 170378 </t>
  </si>
  <si>
    <t>Pára-Raio latao cromado tipo Franklin (s/acess.)</t>
  </si>
  <si>
    <t xml:space="preserve"> 16.7.4 </t>
  </si>
  <si>
    <t xml:space="preserve"> 170656 </t>
  </si>
  <si>
    <t>Poste concr.300-DN, h=11m(incl.base concr.ciclópico)</t>
  </si>
  <si>
    <t xml:space="preserve"> 16.7.5 </t>
  </si>
  <si>
    <t xml:space="preserve"> 170695 </t>
  </si>
  <si>
    <t>Subestação aérea c/ transformador 150 KVA (incl.poste, acessorios e cabine de mediçao)</t>
  </si>
  <si>
    <t xml:space="preserve"> 16.8 </t>
  </si>
  <si>
    <t>ACESSÓRIOS E CONEXÕES (I)</t>
  </si>
  <si>
    <t xml:space="preserve"> 16.8.1 </t>
  </si>
  <si>
    <t xml:space="preserve"> 171136 </t>
  </si>
  <si>
    <t>Braçadeira tipo chavite 1"</t>
  </si>
  <si>
    <t xml:space="preserve"> 16.8.2 </t>
  </si>
  <si>
    <t xml:space="preserve"> 171123 </t>
  </si>
  <si>
    <t>Conector de emenda para cabo 35 mm²</t>
  </si>
  <si>
    <t xml:space="preserve"> 16.8.3 </t>
  </si>
  <si>
    <t xml:space="preserve"> 171109 </t>
  </si>
  <si>
    <t>Conector para haste de aterramento de 3/4"</t>
  </si>
  <si>
    <t xml:space="preserve"> 16.8.4 </t>
  </si>
  <si>
    <t xml:space="preserve"> 171110 </t>
  </si>
  <si>
    <t>Conector para haste de aterramento de 5/8"</t>
  </si>
  <si>
    <t xml:space="preserve"> 16.8.5 </t>
  </si>
  <si>
    <t xml:space="preserve"> 171112 </t>
  </si>
  <si>
    <t>Conector prensa fios 10 a 20</t>
  </si>
  <si>
    <t xml:space="preserve"> 16.8.6 </t>
  </si>
  <si>
    <t xml:space="preserve"> 171262 </t>
  </si>
  <si>
    <t>Curva  90° p/ elet. F°G° 2" (IE)</t>
  </si>
  <si>
    <t xml:space="preserve"> 16.8.7 </t>
  </si>
  <si>
    <t xml:space="preserve"> 171268 </t>
  </si>
  <si>
    <t>Curva  90° p/ elet. PVC 2" (IE)</t>
  </si>
  <si>
    <t xml:space="preserve"> 16.8.8 </t>
  </si>
  <si>
    <t xml:space="preserve"> 171049 </t>
  </si>
  <si>
    <t>Luva p/ elet. PVC de 2" (IE)</t>
  </si>
  <si>
    <t xml:space="preserve"> 16.8.9 </t>
  </si>
  <si>
    <t xml:space="preserve"> 171066 </t>
  </si>
  <si>
    <t>Suporte isolador simples</t>
  </si>
  <si>
    <t xml:space="preserve"> 16.8.10 </t>
  </si>
  <si>
    <t xml:space="preserve"> 171074 </t>
  </si>
  <si>
    <t>Terminal de compressão em latão  35mm²</t>
  </si>
  <si>
    <t xml:space="preserve"> 16.8.11 </t>
  </si>
  <si>
    <t xml:space="preserve"> 171071 </t>
  </si>
  <si>
    <t>Terminal de compressão em latão 16mm²</t>
  </si>
  <si>
    <t xml:space="preserve"> 16.9 </t>
  </si>
  <si>
    <t>ACESSÓRIOS E CONEXÕES (II)</t>
  </si>
  <si>
    <t xml:space="preserve"> 16.9.1 </t>
  </si>
  <si>
    <t xml:space="preserve"> 171143 </t>
  </si>
  <si>
    <t>Base para mastro 1 1/2"</t>
  </si>
  <si>
    <t xml:space="preserve"> 16.9.2 </t>
  </si>
  <si>
    <t xml:space="preserve"> 171144 </t>
  </si>
  <si>
    <t>Base para relé fotoelétrico</t>
  </si>
  <si>
    <t xml:space="preserve"> 16.9.3 </t>
  </si>
  <si>
    <t xml:space="preserve"> 171147 </t>
  </si>
  <si>
    <t>Braçadeira tipo cunha c/ parafuso</t>
  </si>
  <si>
    <t xml:space="preserve"> 16.9.4 </t>
  </si>
  <si>
    <t xml:space="preserve"> 171301 </t>
  </si>
  <si>
    <t>Bucha e arruela de alumínio de     3/4"</t>
  </si>
  <si>
    <t xml:space="preserve"> 16.9.5 </t>
  </si>
  <si>
    <t xml:space="preserve"> 171163 </t>
  </si>
  <si>
    <t>Haste de Aço cobreada 3/4"x3m c/ conector</t>
  </si>
  <si>
    <t xml:space="preserve"> 16.9.6 </t>
  </si>
  <si>
    <t xml:space="preserve"> 171165 </t>
  </si>
  <si>
    <t>Haste de Aço cobreada 5/8"x3,0m c/ conector</t>
  </si>
  <si>
    <t xml:space="preserve"> 16.9.7 </t>
  </si>
  <si>
    <t xml:space="preserve"> 171299 </t>
  </si>
  <si>
    <t>Ponto de solda exotérmica</t>
  </si>
  <si>
    <t>PT</t>
  </si>
  <si>
    <t xml:space="preserve"> 16.9.8 </t>
  </si>
  <si>
    <t xml:space="preserve"> 171415 </t>
  </si>
  <si>
    <t>Unidut múltiplo Ø 3/4"</t>
  </si>
  <si>
    <t xml:space="preserve"> 17 </t>
  </si>
  <si>
    <t>INSTALAÇÕES DE AR CONDICIONADO:</t>
  </si>
  <si>
    <t xml:space="preserve"> 17.1 </t>
  </si>
  <si>
    <t>PONTOS</t>
  </si>
  <si>
    <t xml:space="preserve"> 17.1.1 </t>
  </si>
  <si>
    <t xml:space="preserve"> 231335 </t>
  </si>
  <si>
    <t>Dreno para caixa ar condicionado de parede h=3,0m</t>
  </si>
  <si>
    <t xml:space="preserve"> 17.1.2 </t>
  </si>
  <si>
    <t xml:space="preserve"> 230262 </t>
  </si>
  <si>
    <t>Ponto p/ar condicionado(tubul.,cj.airstop e fiaçao)</t>
  </si>
  <si>
    <t xml:space="preserve"> 18 </t>
  </si>
  <si>
    <t>INSTALAÇÕES HIDR0SSANITÁRIAS:</t>
  </si>
  <si>
    <t xml:space="preserve"> 18.1 </t>
  </si>
  <si>
    <t>AGUA FRIA: TUBOS,VÁLVULAS E REGISTROS</t>
  </si>
  <si>
    <t xml:space="preserve"> 18.1.1 </t>
  </si>
  <si>
    <t xml:space="preserve"> 180299 </t>
  </si>
  <si>
    <t>Ponto de agua (incl. tubos e conexoes)</t>
  </si>
  <si>
    <t xml:space="preserve"> 18.2 </t>
  </si>
  <si>
    <t>ESGOTO: TUBOS,FOSSAS,SUMIDOUROS E CAIXAS</t>
  </si>
  <si>
    <t xml:space="preserve"> 18.2.1 </t>
  </si>
  <si>
    <t xml:space="preserve"> 180678 </t>
  </si>
  <si>
    <t>Caixa em alvenaria de  60x60x60cm c/ tpo. concreto</t>
  </si>
  <si>
    <t xml:space="preserve"> 18.2.2 </t>
  </si>
  <si>
    <t xml:space="preserve"> 180687 </t>
  </si>
  <si>
    <t>Caixa em alvenaria de 100x100x100cm c/ tpo. concreto</t>
  </si>
  <si>
    <t xml:space="preserve"> 18.2.3 </t>
  </si>
  <si>
    <t xml:space="preserve"> 180417 </t>
  </si>
  <si>
    <t>Filtro anaerobico conc.arm. d=1.4m p=1.8m</t>
  </si>
  <si>
    <t xml:space="preserve"> 18.2.4 </t>
  </si>
  <si>
    <t xml:space="preserve"> 180548 </t>
  </si>
  <si>
    <t>Fossa septica em concreto armado - cap=150 pessoas</t>
  </si>
  <si>
    <t xml:space="preserve"> 18.2.5 </t>
  </si>
  <si>
    <t xml:space="preserve"> 180214 </t>
  </si>
  <si>
    <t>Ponto de esgoto (incl. tubos, conexoes,cx. e ralos)</t>
  </si>
  <si>
    <t xml:space="preserve"> 18.2.6 </t>
  </si>
  <si>
    <t xml:space="preserve"> 180540 </t>
  </si>
  <si>
    <t>Sumidouro em alvenaria c/ tpo.em concreto - cap=150 pessoas</t>
  </si>
  <si>
    <t xml:space="preserve"> 18.2.7 </t>
  </si>
  <si>
    <t xml:space="preserve"> 180650 </t>
  </si>
  <si>
    <t>Tubo em PVC - 200mm (LS)</t>
  </si>
  <si>
    <t xml:space="preserve"> 18.3 </t>
  </si>
  <si>
    <t>AGUAS PLUVIAIS:</t>
  </si>
  <si>
    <t xml:space="preserve"> 18.3.1 </t>
  </si>
  <si>
    <t xml:space="preserve"> 180592 </t>
  </si>
  <si>
    <t>Condutor em PVC rigido soldavel - 100mm</t>
  </si>
  <si>
    <t xml:space="preserve"> 18.3.2 </t>
  </si>
  <si>
    <t xml:space="preserve"> 180315 </t>
  </si>
  <si>
    <t>Condutor em PVC rigido soldavel 150mm</t>
  </si>
  <si>
    <t xml:space="preserve"> 19 </t>
  </si>
  <si>
    <t>INSTALAÇÕES DE PROTEÇÃO/COMBATE A INCÊNDIO:</t>
  </si>
  <si>
    <t xml:space="preserve"> 19.1 </t>
  </si>
  <si>
    <t xml:space="preserve"> 201507 </t>
  </si>
  <si>
    <t>Extintor de incêndio ABC -  6Kg</t>
  </si>
  <si>
    <t xml:space="preserve"> 19.2 </t>
  </si>
  <si>
    <t xml:space="preserve"> 058110 </t>
  </si>
  <si>
    <t>CENTRAL DE ALARME DE INCENDIO INTELBRAS CIE 1125 ENDERECAVEL</t>
  </si>
  <si>
    <t xml:space="preserve"> 20 </t>
  </si>
  <si>
    <t>APARELHOS, LOUÇAS, METAIS E ACESSÓRIOS SANITÁRIOS:</t>
  </si>
  <si>
    <t xml:space="preserve"> 20.1 </t>
  </si>
  <si>
    <t xml:space="preserve"> 191522 </t>
  </si>
  <si>
    <t>Acabamento p/ registro de gaveta</t>
  </si>
  <si>
    <t xml:space="preserve"> 20.2 </t>
  </si>
  <si>
    <t xml:space="preserve"> 191523 </t>
  </si>
  <si>
    <t>Acabamento p/ registro de pressão</t>
  </si>
  <si>
    <t xml:space="preserve"> 20.3 </t>
  </si>
  <si>
    <t xml:space="preserve"> 190609 </t>
  </si>
  <si>
    <t>Bacia sifonada c/cx. descarga acoplada c/ assento</t>
  </si>
  <si>
    <t xml:space="preserve"> 20.4 </t>
  </si>
  <si>
    <t xml:space="preserve"> 190716 </t>
  </si>
  <si>
    <t>Barra em aço inox (PCD)</t>
  </si>
  <si>
    <t xml:space="preserve"> 20.5 </t>
  </si>
  <si>
    <t xml:space="preserve"> 190218 </t>
  </si>
  <si>
    <t>Chuveiro em PVC</t>
  </si>
  <si>
    <t xml:space="preserve"> 20.6 </t>
  </si>
  <si>
    <t xml:space="preserve"> 190787 </t>
  </si>
  <si>
    <t>Cuba de louça de embutir</t>
  </si>
  <si>
    <t xml:space="preserve"> 20.7 </t>
  </si>
  <si>
    <t xml:space="preserve"> 190691 </t>
  </si>
  <si>
    <t>Ducha higienica cromada</t>
  </si>
  <si>
    <t xml:space="preserve"> 20.8 </t>
  </si>
  <si>
    <t xml:space="preserve"> 190790 </t>
  </si>
  <si>
    <t>Engate plástico</t>
  </si>
  <si>
    <t xml:space="preserve"> 20.9 </t>
  </si>
  <si>
    <t xml:space="preserve"> 190797 </t>
  </si>
  <si>
    <t>Porta papel higiênico - Polipropileno</t>
  </si>
  <si>
    <t xml:space="preserve"> 20.10 </t>
  </si>
  <si>
    <t xml:space="preserve"> 190795 </t>
  </si>
  <si>
    <t>Porta toalha de papel - Polipropileno</t>
  </si>
  <si>
    <t xml:space="preserve"> 20.11 </t>
  </si>
  <si>
    <t xml:space="preserve"> 190794 </t>
  </si>
  <si>
    <t>Saboneteira c/ reservatório - Polipropileno</t>
  </si>
  <si>
    <t xml:space="preserve"> 20.12 </t>
  </si>
  <si>
    <t xml:space="preserve"> 190852 </t>
  </si>
  <si>
    <t>Sifão PVC pia / lavatório - plástico</t>
  </si>
  <si>
    <t xml:space="preserve"> 20.13 </t>
  </si>
  <si>
    <t xml:space="preserve"> 190097 </t>
  </si>
  <si>
    <t>Torneira cromada de 1/2" p/ jardim</t>
  </si>
  <si>
    <t xml:space="preserve"> 20.14 </t>
  </si>
  <si>
    <t xml:space="preserve"> 191517 </t>
  </si>
  <si>
    <t>Torneira de metal cromada de 1/2" ou 3/4" p/ lavatório</t>
  </si>
  <si>
    <t xml:space="preserve"> 21 </t>
  </si>
  <si>
    <t>SERRALHERIA:</t>
  </si>
  <si>
    <t xml:space="preserve"> 21.1 </t>
  </si>
  <si>
    <t xml:space="preserve"> C0018 </t>
  </si>
  <si>
    <t>Placa de inauguração metálica 0,47x0,57m</t>
  </si>
  <si>
    <t>UND</t>
  </si>
  <si>
    <t xml:space="preserve"> 22 </t>
  </si>
  <si>
    <t>ELEMENTOS DE ESCOLA:</t>
  </si>
  <si>
    <t xml:space="preserve"> 22.1 </t>
  </si>
  <si>
    <t xml:space="preserve"> 250532 </t>
  </si>
  <si>
    <t>Banco em concreto c/2 mod.2,75x0,4m (det.12)</t>
  </si>
  <si>
    <t xml:space="preserve"> 22.2 </t>
  </si>
  <si>
    <t xml:space="preserve"> 250523 </t>
  </si>
  <si>
    <t>Prateleiras em mad. de lei (l= 0,3m; e= 3cm)</t>
  </si>
  <si>
    <t xml:space="preserve"> 23 </t>
  </si>
  <si>
    <t>OUTROS ELEMENTOS</t>
  </si>
  <si>
    <t xml:space="preserve"> 23.1 </t>
  </si>
  <si>
    <t xml:space="preserve"> 1777 </t>
  </si>
  <si>
    <t>ORSE</t>
  </si>
  <si>
    <t>Prateleira em compensado, revestida com laminado</t>
  </si>
  <si>
    <t xml:space="preserve"> 23.2 </t>
  </si>
  <si>
    <t xml:space="preserve"> 150104 </t>
  </si>
  <si>
    <t>ESPELHO EM CRISTAL 4mm MOLDURA ALUMINIO-COMPENSADO 9mm</t>
  </si>
  <si>
    <t xml:space="preserve"> 23.3 </t>
  </si>
  <si>
    <t xml:space="preserve"> 251293 </t>
  </si>
  <si>
    <t>Tampo em granito verde Ubatuba</t>
  </si>
  <si>
    <t>Total Geral</t>
  </si>
  <si>
    <t>PREFEITURA MUNICIPAL DE ANANINDEUA - PMA</t>
  </si>
  <si>
    <t>Cronograma Físico e Financeiro</t>
  </si>
  <si>
    <t>Total Por Etapa</t>
  </si>
  <si>
    <t/>
  </si>
  <si>
    <t>100,00%
974,43</t>
  </si>
  <si>
    <t>100,00%
4.643,92</t>
  </si>
  <si>
    <t>100,00%
673.210,81</t>
  </si>
  <si>
    <t>Porcentagem</t>
  </si>
  <si>
    <t>Custo</t>
  </si>
  <si>
    <t>Porcentagem Acumulado</t>
  </si>
  <si>
    <t>100,0%</t>
  </si>
  <si>
    <t>Custo Acumulado</t>
  </si>
  <si>
    <t>1º Mês</t>
  </si>
  <si>
    <t>2º Mês</t>
  </si>
  <si>
    <t>3º Mês</t>
  </si>
  <si>
    <t>4º Mês</t>
  </si>
  <si>
    <t>5º Mês</t>
  </si>
  <si>
    <t>6º Mês</t>
  </si>
  <si>
    <t>7º Mês</t>
  </si>
  <si>
    <t>8º Mês</t>
  </si>
  <si>
    <t>OBRA: AMPLIAÇÃO DA ESCOLA PADRE PIETRO</t>
  </si>
  <si>
    <t>ANANINDEUA - PA</t>
  </si>
  <si>
    <t>Composições Analíticas com Preço Unitário</t>
  </si>
  <si>
    <t>Composições Principais</t>
  </si>
  <si>
    <t>Tipo</t>
  </si>
  <si>
    <t>Composição</t>
  </si>
  <si>
    <t>SERP - SERVIÇOS PRELIMINARES</t>
  </si>
  <si>
    <t>Insumo</t>
  </si>
  <si>
    <t xml:space="preserve"> INS-377002 </t>
  </si>
  <si>
    <t>LICENÇAS, TAXAS DA OBRA E PROJETO EXECUTIVO</t>
  </si>
  <si>
    <t>Serviços</t>
  </si>
  <si>
    <t>MO sem LS =&gt;</t>
  </si>
  <si>
    <t>LS =&gt;</t>
  </si>
  <si>
    <t>MO com LS =&gt;</t>
  </si>
  <si>
    <t>Valor do BDI =&gt;</t>
  </si>
  <si>
    <t>Valor com BDI =&gt;</t>
  </si>
  <si>
    <t>SEDI - SERVIÇOS DIVERSOS</t>
  </si>
  <si>
    <t>Composição Auxiliar</t>
  </si>
  <si>
    <t xml:space="preserve"> 241318 </t>
  </si>
  <si>
    <t>Placa de inauguração  em aço inox/letras bx. relevo- (40 x 30cm)</t>
  </si>
  <si>
    <t>PREFEITURA MUNICIPAL DE ANANINDEUA</t>
  </si>
  <si>
    <t>ENCARGOS SOCIAIS SOBRE A MÃO DE OBRA (SEM DESONERAÇÃO)</t>
  </si>
  <si>
    <t>CÓDIGO</t>
  </si>
  <si>
    <t xml:space="preserve"> 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</si>
  <si>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</si>
  <si>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</si>
  <si>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</si>
  <si>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</si>
  <si>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</si>
  <si>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</si>
  <si>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</si>
  <si>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</si>
  <si>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</si>
  <si>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</si>
  <si>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</si>
  <si>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</si>
  <si>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</si>
  <si>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</si>
  <si>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</si>
  <si>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</si>
  <si>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</si>
  <si>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</si>
  <si>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</si>
  <si>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</si>
  <si>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</si>
  <si>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</si>
  <si>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dos Encargos Sociais Básicos</t>
  </si>
  <si>
    <t>GRUPO B</t>
  </si>
  <si>
    <t>B1</t>
  </si>
  <si>
    <t>Repouso Semanal Remunerado</t>
  </si>
  <si>
    <t>B2</t>
  </si>
  <si>
    <t>Feriados</t>
  </si>
  <si>
    <t>B3</t>
  </si>
  <si>
    <t>Auxílio - Enfremidade</t>
  </si>
  <si>
    <t>B4</t>
  </si>
  <si>
    <t>13º Salário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</si>
  <si>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</si>
  <si>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</si>
  <si>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</si>
  <si>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</si>
  <si>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</si>
  <si>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</si>
  <si>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</si>
  <si>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</si>
  <si>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</si>
  <si>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</si>
  <si>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</si>
  <si>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</si>
  <si>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</si>
  <si>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</si>
  <si>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GRUPO C</t>
  </si>
  <si>
    <t>C1</t>
  </si>
  <si>
    <t>Aviso Prévio Indenizado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</si>
  <si>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</si>
  <si>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</si>
  <si>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</si>
  <si>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</si>
  <si>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</si>
  <si>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</si>
  <si>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</si>
  <si>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</si>
  <si>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</si>
  <si>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recebem incidências de A</t>
  </si>
  <si>
    <t>GRUPO D</t>
  </si>
  <si>
    <t>D1</t>
  </si>
  <si>
    <t>Reincidência de Grupo A</t>
  </si>
  <si>
    <t>D2</t>
  </si>
  <si>
    <t>Reincidência de Grupo A sobre Aviso Prévio Trabalho e
Reincidência do FGTS sobre Aviso Prévio Indenizado</t>
  </si>
  <si>
    <t>D</t>
  </si>
  <si>
    <t>Total de Reincidência de um Grupo sobre o outro</t>
  </si>
  <si>
    <t>TOTAL (A+B+C+D+E)</t>
  </si>
  <si>
    <t>Fonte: Informação Dias de Chuva - INMET</t>
  </si>
  <si>
    <t>QUADRO DE COMPOSIÇÃO DE TAXA DE BDI</t>
  </si>
  <si>
    <t>PORCENTAGEM (%) ADOTADA PELA MÉDIA DOS QUARTIS</t>
  </si>
  <si>
    <t>Administração Central da Obra - AC</t>
  </si>
  <si>
    <t>DESPESAS FINANCEIRAS -DF</t>
  </si>
  <si>
    <t>Sub Total</t>
  </si>
  <si>
    <t>VARIÁVEIS ACRESCIDAS DE ACORDO COM DIÁRIO OFICIAL DA UNIÃO DO DIA 20 DE SETEMBRO DE 2011</t>
  </si>
  <si>
    <t>R</t>
  </si>
  <si>
    <t>Risco - R</t>
  </si>
  <si>
    <t>S+G</t>
  </si>
  <si>
    <t>Seguro - S/Garantia - G</t>
  </si>
  <si>
    <t>DISCRIMINAÇÃO DOS CUSTOS INDIRETOS</t>
  </si>
  <si>
    <t>PORCENTAGEM (%) ADOTADA</t>
  </si>
  <si>
    <t>TOTAL- I</t>
  </si>
  <si>
    <t>CUSTOS TRIBUTÁRIOS</t>
  </si>
  <si>
    <t>TF</t>
  </si>
  <si>
    <t>TRIBUTOS FEDERAIS</t>
  </si>
  <si>
    <t>TM</t>
  </si>
  <si>
    <t>TRIBUTOS MUNICIPAIS</t>
  </si>
  <si>
    <t>L</t>
  </si>
  <si>
    <t xml:space="preserve"> LUCRO)</t>
  </si>
  <si>
    <t>DEMONSTRAÇÃO DOS TRIBUTOS FEDERAL</t>
  </si>
  <si>
    <t>PIS</t>
  </si>
  <si>
    <t>PROGRAMAÇÃO DE INTEGRAÇÃO SOCIAL</t>
  </si>
  <si>
    <t>CONFINS</t>
  </si>
  <si>
    <t>FINANC. DA SEGURIDADE SOCIAL</t>
  </si>
  <si>
    <t>CPRB</t>
  </si>
  <si>
    <t>Variável de Desoneração de 4,5%</t>
  </si>
  <si>
    <t>DEMONSTRAÇÃO DOS TRIBUTOS MUNICIPAL</t>
  </si>
  <si>
    <t>TRIBUTO MUNICIPAL</t>
  </si>
  <si>
    <t>ISS</t>
  </si>
  <si>
    <t>DEMONSTRAÇÕES DAS VARIÁVEIS DA FORMULAS ADOTADA PELO TCU</t>
  </si>
  <si>
    <t>AC =</t>
  </si>
  <si>
    <t>S+G =</t>
  </si>
  <si>
    <t>R =</t>
  </si>
  <si>
    <t>(1+AC+S+R+G)=</t>
  </si>
  <si>
    <t>DF=</t>
  </si>
  <si>
    <t>(1+DF)=</t>
  </si>
  <si>
    <t>L=</t>
  </si>
  <si>
    <t>(1+L)=</t>
  </si>
  <si>
    <t>I=</t>
  </si>
  <si>
    <t>(1-I)=</t>
  </si>
  <si>
    <t>BDI=</t>
  </si>
  <si>
    <t>BDI= BDI - MENOS 4,50%</t>
  </si>
  <si>
    <t xml:space="preserve"> &lt; 24,23% (OK)</t>
  </si>
  <si>
    <t>Verificações: com a retirada de 4,5% de CPRB. O valor terá que ser menor que 24,23%</t>
  </si>
  <si>
    <t xml:space="preserve"> 011350 </t>
  </si>
  <si>
    <t>Tapume metálico</t>
  </si>
  <si>
    <t>CONCRETO:</t>
  </si>
  <si>
    <t>TELHAMENTO:</t>
  </si>
  <si>
    <t>CALHAS / CUMEEIRAS:</t>
  </si>
  <si>
    <t>MADEIRA:</t>
  </si>
  <si>
    <t xml:space="preserve"> 090641 </t>
  </si>
  <si>
    <t>FERRO:</t>
  </si>
  <si>
    <t xml:space="preserve"> 090825 </t>
  </si>
  <si>
    <t xml:space="preserve"> 090822 </t>
  </si>
  <si>
    <t>OUTROS MATERIAIS:</t>
  </si>
  <si>
    <t xml:space="preserve"> 091380 </t>
  </si>
  <si>
    <t>P/ PORTAS:</t>
  </si>
  <si>
    <t xml:space="preserve"> 11603 </t>
  </si>
  <si>
    <t>Conjunto de ferragens para porta interna em madeira, de abrir, para banheiro, uma folha, acabamento amarelo - colonial, padrão médio</t>
  </si>
  <si>
    <t>cj</t>
  </si>
  <si>
    <t xml:space="preserve"> 11595 </t>
  </si>
  <si>
    <t>Conjunto de ferragens para porta externa em madeira, de abrir, uma folha, acabamento aço inox, padrão médio</t>
  </si>
  <si>
    <t xml:space="preserve"> 11600 </t>
  </si>
  <si>
    <t>Conjunto de ferragens para porta interna em madeira, de abrir, uma folha, acabamento aço inox, padrão médio</t>
  </si>
  <si>
    <t xml:space="preserve"> 110762 </t>
  </si>
  <si>
    <t>Emboço com argamassa 1:6:Adit. Plast.</t>
  </si>
  <si>
    <t xml:space="preserve"> 11.4 </t>
  </si>
  <si>
    <t xml:space="preserve"> 18.3.3 </t>
  </si>
  <si>
    <t xml:space="preserve"> 057314 </t>
  </si>
  <si>
    <t>CAIXA CAPTACAO COM GRELHA FERRO FUNDIDO 30X30cm</t>
  </si>
  <si>
    <t xml:space="preserve"> 24 </t>
  </si>
  <si>
    <t>SERVIÇOS COMPLEMENTARES</t>
  </si>
  <si>
    <t xml:space="preserve"> 24.1 </t>
  </si>
  <si>
    <t xml:space="preserve"> 270220 </t>
  </si>
  <si>
    <t>Limpeza geral e entrega da obra</t>
  </si>
  <si>
    <t>100,00%
166.235,33</t>
  </si>
  <si>
    <t>100,00%
9.571,94</t>
  </si>
  <si>
    <t>100,00%
220.948,14</t>
  </si>
  <si>
    <t>50,00%
55.443,39</t>
  </si>
  <si>
    <t>50,00%
37.425,41</t>
  </si>
  <si>
    <t>50,00%
54.543,35</t>
  </si>
  <si>
    <t>33,00%
253.732,37</t>
  </si>
  <si>
    <t>34,00%
261.421,23</t>
  </si>
  <si>
    <t>50,00%
24.599,65</t>
  </si>
  <si>
    <t>50,00%
63.962,09</t>
  </si>
  <si>
    <t>100,00%
6.479,28</t>
  </si>
  <si>
    <t>25,00%
40.589,45</t>
  </si>
  <si>
    <t>50,00%
1.466,94</t>
  </si>
  <si>
    <t>25,00%
100.763,33</t>
  </si>
  <si>
    <t>50,00%
18.182,95</t>
  </si>
  <si>
    <t>50,00%
77.988,49</t>
  </si>
  <si>
    <t>20,00%
61.340,21</t>
  </si>
  <si>
    <t>50,00%
2.252,10</t>
  </si>
  <si>
    <t>20,00%
30.754,58</t>
  </si>
  <si>
    <t>100,00%
4.078,46</t>
  </si>
  <si>
    <t>33,00%
6.095,13</t>
  </si>
  <si>
    <t>34,00%
6.279,83</t>
  </si>
  <si>
    <t>100,00%
1.021,54</t>
  </si>
  <si>
    <t>100,00%
4.868,37</t>
  </si>
  <si>
    <t>50,00%
26.710,65</t>
  </si>
  <si>
    <t>100,00%
13.232,21</t>
  </si>
  <si>
    <t>100,00%
110.886,78</t>
  </si>
  <si>
    <t>100,00%
74.850,82</t>
  </si>
  <si>
    <t>100,00%
109.086,70</t>
  </si>
  <si>
    <t>100,00%
768.885,96</t>
  </si>
  <si>
    <t>100,00%
49.199,29</t>
  </si>
  <si>
    <t>100,00%
127.924,18</t>
  </si>
  <si>
    <t>100,00%
162.357,78</t>
  </si>
  <si>
    <t>100,00%
2.933,88</t>
  </si>
  <si>
    <t>100,00%
403.053,33</t>
  </si>
  <si>
    <t>100,00%
36.365,90</t>
  </si>
  <si>
    <t>100,00%
155.976,97</t>
  </si>
  <si>
    <t>100,00%
306.701,07</t>
  </si>
  <si>
    <t>100,00%
4.504,20</t>
  </si>
  <si>
    <t>100,00%
153.772,90</t>
  </si>
  <si>
    <t>100,00%
18.470,10</t>
  </si>
  <si>
    <t>15,25%</t>
  </si>
  <si>
    <t>3,13%</t>
  </si>
  <si>
    <t>12,49%</t>
  </si>
  <si>
    <t>20,43%</t>
  </si>
  <si>
    <t>19,95%</t>
  </si>
  <si>
    <t>9,64%</t>
  </si>
  <si>
    <t>12,3%</t>
  </si>
  <si>
    <t>6,81%</t>
  </si>
  <si>
    <t>452.198,80</t>
  </si>
  <si>
    <t>92.868,80</t>
  </si>
  <si>
    <t>370.300,77</t>
  </si>
  <si>
    <t>605.685,38</t>
  </si>
  <si>
    <t>591.376,75</t>
  </si>
  <si>
    <t>285.903,24</t>
  </si>
  <si>
    <t>364.676,89</t>
  </si>
  <si>
    <t>201.815,79</t>
  </si>
  <si>
    <t>18,38%</t>
  </si>
  <si>
    <t>30,87%</t>
  </si>
  <si>
    <t>51,3%</t>
  </si>
  <si>
    <t>71,25%</t>
  </si>
  <si>
    <t>80,89%</t>
  </si>
  <si>
    <t>93,19%</t>
  </si>
  <si>
    <t>545.067,60</t>
  </si>
  <si>
    <t>915.368,37</t>
  </si>
  <si>
    <t>1.521.053,75</t>
  </si>
  <si>
    <t>2.112.430,50</t>
  </si>
  <si>
    <t>2.398.333,74</t>
  </si>
  <si>
    <t>2.763.010,63</t>
  </si>
  <si>
    <t>2.964.826,43</t>
  </si>
  <si>
    <t>SECRETARIA MUNICIPAL DE EDUCAÇÃO</t>
  </si>
  <si>
    <t>SECRETARIA MUNICIPAL EDUCAÇÃO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</si>
</sst>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00000"/>
    <numFmt numFmtId="165" formatCode="_(* #,##0.00_);_(* \(#,##0.00\);_(* &quot;-&quot;??_);_(@_)"/>
    <numFmt numFmtId="166" formatCode="#,##0.00\ %"/>
  </numFmts>
  <fonts count="34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1"/>
    </font>
    <font>
      <sz val="10"/>
      <name val="Swis721 Lt BT"/>
      <family val="2"/>
    </font>
    <font>
      <b/>
      <sz val="12"/>
      <name val="Arial"/>
      <family val="2"/>
    </font>
    <font>
      <sz val="9"/>
      <color rgb="FF000000"/>
      <name val="Ari"/>
    </font>
    <font>
      <b/>
      <sz val="9"/>
      <color rgb="FFFFFFFF"/>
      <name val="Ari"/>
    </font>
    <font>
      <b/>
      <sz val="9"/>
      <color rgb="FF000000"/>
      <name val="Ari"/>
    </font>
    <font>
      <b/>
      <sz val="12"/>
      <color rgb="FF000000"/>
      <name val="Ari"/>
    </font>
    <font>
      <b/>
      <sz val="14"/>
      <color rgb="FF000000"/>
      <name val="Calibri"/>
      <family val="2"/>
    </font>
    <font>
      <b/>
      <sz val="14"/>
      <color rgb="FF333399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4"/>
      <color rgb="FFFFFFFF"/>
      <name val="Calibri"/>
      <family val="2"/>
    </font>
    <font>
      <b/>
      <sz val="12"/>
      <name val="Ari"/>
    </font>
    <font>
      <sz val="9"/>
      <name val="Ari"/>
    </font>
    <font>
      <b/>
      <sz val="12"/>
      <name val="Calibri"/>
      <family val="2"/>
    </font>
    <font>
      <sz val="13"/>
      <name val="Calibri"/>
      <family val="2"/>
    </font>
    <font>
      <sz val="1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D8ECF6"/>
      </patternFill>
    </fill>
    <fill>
      <patternFill patternType="solid">
        <f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</fills>
  <borders count="88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55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CCCCC"/>
      </bottom>
      <diagonal/>
    </border>
    <border>
      <left style="thin">
        <color auto="1"/>
      </left>
      <right style="thin">
        <color auto="1"/>
      </right>
      <top/>
      <bottom style="thick">
        <color rgb="FFFF5500"/>
      </bottom>
      <diagonal/>
    </border>
    <border>
      <left style="thin">
        <color auto="1"/>
      </left>
      <right style="thin">
        <color auto="1"/>
      </right>
      <top style="thin">
        <color rgb="FFCCCCCC"/>
      </top>
      <bottom style="thin">
        <color rgb="FFCCCCCC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rgb="FFCCCCCC"/>
      </bottom>
      <diagonal/>
    </border>
    <border>
      <left style="thin">
        <color auto="1"/>
      </left>
      <right style="thick">
        <color auto="1"/>
      </right>
      <top style="thin">
        <color rgb="FFCCCCCC"/>
      </top>
      <bottom style="thin">
        <color rgb="FFCCCCCC"/>
      </bottom>
      <diagonal/>
    </border>
    <border>
      <left style="thin">
        <color auto="1"/>
      </left>
      <right style="thick">
        <color auto="1"/>
      </right>
      <top/>
      <bottom style="thick">
        <color rgb="FFFF55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ck">
        <color rgb="FFFF5500"/>
      </bottom>
      <diagonal/>
    </border>
  </borders>
  <cellStyleXfs count="9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" fillId="0" borderId="0"/>
    <xf numFmtId="0" fontId="16" fillId="0" borderId="0"/>
    <xf numFmtId="43" fontId="1" fillId="0" borderId="0" applyFont="0" applyFill="0" applyBorder="0" applyAlignment="0" applyProtection="0"/>
    <xf numFmtId="9" fontId="13" fillId="0" borderId="0" applyFill="0" applyBorder="0" applyAlignment="0" applyProtection="0"/>
    <xf numFmtId="0" fontId="13" fillId="0" borderId="0"/>
  </cellStyleXfs>
  <cellXfs count="248">
    <xf numFmtId="0" fontId="0" fillId="0" borderId="0" xfId="0"/>
    <xf numFmtId="0" fontId="4" fillId="3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center" vertical="center" wrapText="1"/>
    </xf>
    <xf numFmtId="44" fontId="6" fillId="5" borderId="15" xfId="2" applyFont="1" applyFill="1" applyBorder="1" applyAlignment="1">
      <alignment horizontal="center" vertical="center" wrapText="1"/>
    </xf>
    <xf numFmtId="10" fontId="6" fillId="5" borderId="16" xfId="3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top" wrapText="1"/>
    </xf>
    <xf numFmtId="0" fontId="2" fillId="9" borderId="2" xfId="0" applyFont="1" applyFill="1" applyBorder="1" applyAlignment="1">
      <alignment horizontal="right" vertical="top" wrapText="1"/>
    </xf>
    <xf numFmtId="0" fontId="2" fillId="9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8" fillId="9" borderId="9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 wrapText="1"/>
    </xf>
    <xf numFmtId="0" fontId="9" fillId="8" borderId="38" xfId="0" applyFont="1" applyFill="1" applyBorder="1" applyAlignment="1">
      <alignment horizontal="center" vertical="center" wrapText="1"/>
    </xf>
    <xf numFmtId="0" fontId="7" fillId="8" borderId="39" xfId="0" applyFont="1" applyFill="1" applyBorder="1" applyAlignment="1">
      <alignment horizontal="center" vertical="center" wrapText="1"/>
    </xf>
    <xf numFmtId="0" fontId="9" fillId="8" borderId="40" xfId="0" applyFont="1" applyFill="1" applyBorder="1" applyAlignment="1">
      <alignment horizontal="center" vertical="center" wrapText="1"/>
    </xf>
    <xf numFmtId="0" fontId="7" fillId="8" borderId="41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vertical="center" wrapText="1"/>
    </xf>
    <xf numFmtId="0" fontId="7" fillId="8" borderId="44" xfId="0" applyFont="1" applyFill="1" applyBorder="1" applyAlignment="1">
      <alignment horizontal="center" vertical="center" wrapText="1"/>
    </xf>
    <xf numFmtId="0" fontId="7" fillId="8" borderId="45" xfId="0" applyFont="1" applyFill="1" applyBorder="1" applyAlignment="1">
      <alignment horizontal="center" vertical="center" wrapText="1"/>
    </xf>
    <xf numFmtId="0" fontId="9" fillId="8" borderId="46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left" vertical="top" wrapText="1"/>
    </xf>
    <xf numFmtId="0" fontId="9" fillId="9" borderId="2" xfId="0" applyFont="1" applyFill="1" applyBorder="1" applyAlignment="1">
      <alignment horizontal="right" vertical="top" wrapText="1"/>
    </xf>
    <xf numFmtId="0" fontId="9" fillId="9" borderId="2" xfId="0" applyFont="1" applyFill="1" applyBorder="1" applyAlignment="1">
      <alignment horizontal="center" vertical="top" wrapText="1"/>
    </xf>
    <xf numFmtId="164" fontId="9" fillId="9" borderId="2" xfId="0" applyNumberFormat="1" applyFont="1" applyFill="1" applyBorder="1" applyAlignment="1">
      <alignment horizontal="right" vertical="top" wrapText="1"/>
    </xf>
    <xf numFmtId="4" fontId="9" fillId="9" borderId="2" xfId="0" applyNumberFormat="1" applyFont="1" applyFill="1" applyBorder="1" applyAlignment="1">
      <alignment horizontal="right" vertical="top" wrapText="1"/>
    </xf>
    <xf numFmtId="0" fontId="10" fillId="7" borderId="2" xfId="0" applyFont="1" applyFill="1" applyBorder="1" applyAlignment="1">
      <alignment horizontal="left" vertical="top" wrapText="1"/>
    </xf>
    <xf numFmtId="0" fontId="10" fillId="7" borderId="2" xfId="0" applyFont="1" applyFill="1" applyBorder="1" applyAlignment="1">
      <alignment horizontal="right" vertical="top" wrapText="1"/>
    </xf>
    <xf numFmtId="0" fontId="10" fillId="7" borderId="2" xfId="0" applyFont="1" applyFill="1" applyBorder="1" applyAlignment="1">
      <alignment horizontal="center" vertical="top" wrapText="1"/>
    </xf>
    <xf numFmtId="164" fontId="10" fillId="7" borderId="2" xfId="0" applyNumberFormat="1" applyFont="1" applyFill="1" applyBorder="1" applyAlignment="1">
      <alignment horizontal="right" vertical="top" wrapText="1"/>
    </xf>
    <xf numFmtId="4" fontId="10" fillId="7" borderId="2" xfId="0" applyNumberFormat="1" applyFont="1" applyFill="1" applyBorder="1" applyAlignment="1">
      <alignment horizontal="right" vertical="top" wrapText="1"/>
    </xf>
    <xf numFmtId="0" fontId="9" fillId="9" borderId="1" xfId="0" applyFont="1" applyFill="1" applyBorder="1" applyAlignment="1">
      <alignment horizontal="left" vertical="top" wrapText="1"/>
    </xf>
    <xf numFmtId="0" fontId="10" fillId="6" borderId="2" xfId="0" applyFont="1" applyFill="1" applyBorder="1" applyAlignment="1">
      <alignment horizontal="left" vertical="top" wrapText="1"/>
    </xf>
    <xf numFmtId="0" fontId="10" fillId="6" borderId="2" xfId="0" applyFont="1" applyFill="1" applyBorder="1" applyAlignment="1">
      <alignment horizontal="right" vertical="top" wrapText="1"/>
    </xf>
    <xf numFmtId="0" fontId="10" fillId="6" borderId="2" xfId="0" applyFont="1" applyFill="1" applyBorder="1" applyAlignment="1">
      <alignment horizontal="center" vertical="top" wrapText="1"/>
    </xf>
    <xf numFmtId="164" fontId="10" fillId="6" borderId="2" xfId="0" applyNumberFormat="1" applyFont="1" applyFill="1" applyBorder="1" applyAlignment="1">
      <alignment horizontal="right" vertical="top" wrapText="1"/>
    </xf>
    <xf numFmtId="4" fontId="10" fillId="6" borderId="2" xfId="0" applyNumberFormat="1" applyFont="1" applyFill="1" applyBorder="1" applyAlignment="1">
      <alignment horizontal="right" vertical="top" wrapText="1"/>
    </xf>
    <xf numFmtId="0" fontId="2" fillId="9" borderId="56" xfId="0" applyFont="1" applyFill="1" applyBorder="1" applyAlignment="1">
      <alignment horizontal="left" vertical="top" wrapText="1"/>
    </xf>
    <xf numFmtId="0" fontId="2" fillId="9" borderId="57" xfId="0" applyFont="1" applyFill="1" applyBorder="1" applyAlignment="1">
      <alignment horizontal="right" vertical="top" wrapText="1"/>
    </xf>
    <xf numFmtId="0" fontId="9" fillId="9" borderId="56" xfId="0" applyFont="1" applyFill="1" applyBorder="1" applyAlignment="1">
      <alignment horizontal="left" vertical="top" wrapText="1"/>
    </xf>
    <xf numFmtId="4" fontId="9" fillId="9" borderId="57" xfId="0" applyNumberFormat="1" applyFont="1" applyFill="1" applyBorder="1" applyAlignment="1">
      <alignment horizontal="right" vertical="top" wrapText="1"/>
    </xf>
    <xf numFmtId="0" fontId="10" fillId="7" borderId="56" xfId="0" applyFont="1" applyFill="1" applyBorder="1" applyAlignment="1">
      <alignment horizontal="left" vertical="top" wrapText="1"/>
    </xf>
    <xf numFmtId="4" fontId="10" fillId="7" borderId="57" xfId="0" applyNumberFormat="1" applyFont="1" applyFill="1" applyBorder="1" applyAlignment="1">
      <alignment horizontal="right" vertical="top" wrapText="1"/>
    </xf>
    <xf numFmtId="0" fontId="10" fillId="9" borderId="54" xfId="0" applyFont="1" applyFill="1" applyBorder="1" applyAlignment="1">
      <alignment horizontal="right" vertical="top" wrapText="1"/>
    </xf>
    <xf numFmtId="0" fontId="10" fillId="9" borderId="0" xfId="0" applyFont="1" applyFill="1" applyBorder="1" applyAlignment="1">
      <alignment horizontal="right" vertical="top" wrapText="1"/>
    </xf>
    <xf numFmtId="4" fontId="10" fillId="9" borderId="0" xfId="0" applyNumberFormat="1" applyFont="1" applyFill="1" applyBorder="1" applyAlignment="1">
      <alignment horizontal="right" vertical="top" wrapText="1"/>
    </xf>
    <xf numFmtId="4" fontId="10" fillId="9" borderId="55" xfId="0" applyNumberFormat="1" applyFont="1" applyFill="1" applyBorder="1" applyAlignment="1">
      <alignment horizontal="right" vertical="top" wrapText="1"/>
    </xf>
    <xf numFmtId="0" fontId="9" fillId="9" borderId="58" xfId="0" applyFont="1" applyFill="1" applyBorder="1" applyAlignment="1">
      <alignment horizontal="left" vertical="top" wrapText="1"/>
    </xf>
    <xf numFmtId="0" fontId="9" fillId="9" borderId="59" xfId="0" applyFont="1" applyFill="1" applyBorder="1" applyAlignment="1">
      <alignment horizontal="left" vertical="top" wrapText="1"/>
    </xf>
    <xf numFmtId="0" fontId="10" fillId="6" borderId="56" xfId="0" applyFont="1" applyFill="1" applyBorder="1" applyAlignment="1">
      <alignment horizontal="left" vertical="top" wrapText="1"/>
    </xf>
    <xf numFmtId="4" fontId="10" fillId="6" borderId="57" xfId="0" applyNumberFormat="1" applyFont="1" applyFill="1" applyBorder="1" applyAlignment="1">
      <alignment horizontal="right" vertical="top" wrapText="1"/>
    </xf>
    <xf numFmtId="0" fontId="10" fillId="9" borderId="60" xfId="0" applyFont="1" applyFill="1" applyBorder="1" applyAlignment="1">
      <alignment horizontal="right" vertical="top" wrapText="1"/>
    </xf>
    <xf numFmtId="0" fontId="10" fillId="9" borderId="61" xfId="0" applyFont="1" applyFill="1" applyBorder="1" applyAlignment="1">
      <alignment horizontal="right" vertical="top" wrapText="1"/>
    </xf>
    <xf numFmtId="4" fontId="10" fillId="9" borderId="61" xfId="0" applyNumberFormat="1" applyFont="1" applyFill="1" applyBorder="1" applyAlignment="1">
      <alignment horizontal="right" vertical="top" wrapText="1"/>
    </xf>
    <xf numFmtId="4" fontId="10" fillId="9" borderId="62" xfId="0" applyNumberFormat="1" applyFont="1" applyFill="1" applyBorder="1" applyAlignment="1">
      <alignment horizontal="right" vertical="top" wrapText="1"/>
    </xf>
    <xf numFmtId="0" fontId="12" fillId="0" borderId="9" xfId="4" applyFont="1" applyFill="1" applyBorder="1" applyAlignment="1">
      <alignment horizontal="center" vertical="center"/>
    </xf>
    <xf numFmtId="0" fontId="13" fillId="0" borderId="9" xfId="4" applyBorder="1" applyAlignment="1">
      <alignment horizontal="center" vertical="center"/>
    </xf>
    <xf numFmtId="0" fontId="13" fillId="0" borderId="9" xfId="4" applyBorder="1" applyAlignment="1">
      <alignment vertical="center"/>
    </xf>
    <xf numFmtId="43" fontId="0" fillId="0" borderId="9" xfId="1" applyFont="1" applyBorder="1" applyAlignment="1">
      <alignment horizontal="center" vertical="center"/>
    </xf>
    <xf numFmtId="0" fontId="12" fillId="0" borderId="9" xfId="4" applyFont="1" applyBorder="1" applyAlignment="1">
      <alignment horizontal="center" vertical="center"/>
    </xf>
    <xf numFmtId="0" fontId="12" fillId="0" borderId="9" xfId="4" applyFont="1" applyBorder="1" applyAlignment="1">
      <alignment vertical="center"/>
    </xf>
    <xf numFmtId="165" fontId="12" fillId="0" borderId="9" xfId="4" applyNumberFormat="1" applyFont="1" applyBorder="1" applyAlignment="1">
      <alignment horizontal="center" vertical="center"/>
    </xf>
    <xf numFmtId="0" fontId="13" fillId="0" borderId="9" xfId="4" applyBorder="1" applyAlignment="1">
      <alignment vertical="center" wrapText="1"/>
    </xf>
    <xf numFmtId="165" fontId="13" fillId="0" borderId="9" xfId="4" applyNumberFormat="1" applyBorder="1" applyAlignment="1">
      <alignment horizontal="center" vertical="center"/>
    </xf>
    <xf numFmtId="165" fontId="12" fillId="11" borderId="9" xfId="4" applyNumberFormat="1" applyFont="1" applyFill="1" applyBorder="1" applyAlignment="1">
      <alignment horizontal="center" vertical="center"/>
    </xf>
    <xf numFmtId="0" fontId="13" fillId="0" borderId="0" xfId="4" applyAlignment="1">
      <alignment vertical="center"/>
    </xf>
    <xf numFmtId="0" fontId="13" fillId="0" borderId="0" xfId="4" applyAlignment="1">
      <alignment horizontal="center" vertical="center"/>
    </xf>
    <xf numFmtId="0" fontId="18" fillId="0" borderId="60" xfId="0" applyFont="1" applyBorder="1" applyAlignment="1">
      <alignment vertical="center" wrapText="1"/>
    </xf>
    <xf numFmtId="0" fontId="18" fillId="0" borderId="61" xfId="0" applyFont="1" applyBorder="1" applyAlignment="1">
      <alignment vertical="center" wrapText="1"/>
    </xf>
    <xf numFmtId="0" fontId="18" fillId="0" borderId="65" xfId="0" applyFont="1" applyBorder="1" applyAlignment="1">
      <alignment vertical="center" wrapText="1"/>
    </xf>
    <xf numFmtId="0" fontId="19" fillId="13" borderId="53" xfId="0" applyFont="1" applyFill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/>
    </xf>
    <xf numFmtId="0" fontId="20" fillId="0" borderId="67" xfId="0" applyFont="1" applyBorder="1"/>
    <xf numFmtId="0" fontId="20" fillId="0" borderId="68" xfId="0" applyFont="1" applyBorder="1"/>
    <xf numFmtId="0" fontId="20" fillId="0" borderId="69" xfId="0" applyFont="1" applyBorder="1"/>
    <xf numFmtId="2" fontId="18" fillId="0" borderId="70" xfId="0" applyNumberFormat="1" applyFont="1" applyBorder="1" applyAlignment="1">
      <alignment horizontal="center"/>
    </xf>
    <xf numFmtId="0" fontId="18" fillId="0" borderId="71" xfId="0" applyFont="1" applyBorder="1" applyAlignment="1">
      <alignment horizontal="center"/>
    </xf>
    <xf numFmtId="0" fontId="20" fillId="0" borderId="31" xfId="0" applyFont="1" applyBorder="1"/>
    <xf numFmtId="0" fontId="20" fillId="0" borderId="32" xfId="0" applyFont="1" applyBorder="1"/>
    <xf numFmtId="0" fontId="20" fillId="0" borderId="33" xfId="0" applyFont="1" applyBorder="1"/>
    <xf numFmtId="2" fontId="18" fillId="0" borderId="72" xfId="0" applyNumberFormat="1" applyFont="1" applyBorder="1" applyAlignment="1">
      <alignment horizontal="center"/>
    </xf>
    <xf numFmtId="0" fontId="21" fillId="14" borderId="73" xfId="0" applyFont="1" applyFill="1" applyBorder="1"/>
    <xf numFmtId="0" fontId="21" fillId="14" borderId="74" xfId="0" applyFont="1" applyFill="1" applyBorder="1"/>
    <xf numFmtId="0" fontId="21" fillId="14" borderId="75" xfId="0" applyFont="1" applyFill="1" applyBorder="1"/>
    <xf numFmtId="2" fontId="21" fillId="14" borderId="76" xfId="0" applyNumberFormat="1" applyFont="1" applyFill="1" applyBorder="1" applyAlignment="1">
      <alignment horizontal="center"/>
    </xf>
    <xf numFmtId="0" fontId="20" fillId="0" borderId="77" xfId="0" applyFont="1" applyBorder="1"/>
    <xf numFmtId="0" fontId="20" fillId="0" borderId="71" xfId="0" applyFont="1" applyBorder="1" applyAlignment="1">
      <alignment horizontal="center"/>
    </xf>
    <xf numFmtId="0" fontId="18" fillId="0" borderId="31" xfId="0" applyFont="1" applyBorder="1"/>
    <xf numFmtId="0" fontId="18" fillId="0" borderId="32" xfId="0" applyFont="1" applyBorder="1"/>
    <xf numFmtId="0" fontId="18" fillId="0" borderId="33" xfId="0" applyFont="1" applyBorder="1"/>
    <xf numFmtId="0" fontId="21" fillId="14" borderId="78" xfId="0" applyFont="1" applyFill="1" applyBorder="1"/>
    <xf numFmtId="0" fontId="21" fillId="14" borderId="32" xfId="0" applyFont="1" applyFill="1" applyBorder="1"/>
    <xf numFmtId="0" fontId="21" fillId="14" borderId="33" xfId="0" applyFont="1" applyFill="1" applyBorder="1"/>
    <xf numFmtId="2" fontId="21" fillId="14" borderId="72" xfId="0" applyNumberFormat="1" applyFont="1" applyFill="1" applyBorder="1" applyAlignment="1">
      <alignment horizontal="center"/>
    </xf>
    <xf numFmtId="0" fontId="18" fillId="0" borderId="78" xfId="0" applyFont="1" applyBorder="1"/>
    <xf numFmtId="0" fontId="18" fillId="0" borderId="72" xfId="0" applyFont="1" applyBorder="1" applyAlignment="1">
      <alignment horizontal="center" vertical="center" wrapText="1"/>
    </xf>
    <xf numFmtId="0" fontId="21" fillId="14" borderId="71" xfId="0" applyFont="1" applyFill="1" applyBorder="1" applyAlignment="1">
      <alignment horizontal="center"/>
    </xf>
    <xf numFmtId="0" fontId="21" fillId="14" borderId="31" xfId="0" applyFont="1" applyFill="1" applyBorder="1"/>
    <xf numFmtId="2" fontId="20" fillId="14" borderId="71" xfId="0" applyNumberFormat="1" applyFont="1" applyFill="1" applyBorder="1" applyAlignment="1">
      <alignment horizontal="center"/>
    </xf>
    <xf numFmtId="0" fontId="20" fillId="14" borderId="31" xfId="0" applyFont="1" applyFill="1" applyBorder="1"/>
    <xf numFmtId="0" fontId="20" fillId="14" borderId="32" xfId="0" applyFont="1" applyFill="1" applyBorder="1"/>
    <xf numFmtId="0" fontId="20" fillId="14" borderId="33" xfId="0" applyFont="1" applyFill="1" applyBorder="1"/>
    <xf numFmtId="2" fontId="20" fillId="14" borderId="72" xfId="0" applyNumberFormat="1" applyFont="1" applyFill="1" applyBorder="1" applyAlignment="1">
      <alignment horizontal="center"/>
    </xf>
    <xf numFmtId="0" fontId="13" fillId="0" borderId="79" xfId="0" applyFont="1" applyBorder="1"/>
    <xf numFmtId="0" fontId="13" fillId="0" borderId="80" xfId="0" applyFont="1" applyBorder="1"/>
    <xf numFmtId="0" fontId="13" fillId="0" borderId="81" xfId="0" applyFont="1" applyBorder="1"/>
    <xf numFmtId="0" fontId="13" fillId="0" borderId="54" xfId="0" applyFont="1" applyBorder="1"/>
    <xf numFmtId="0" fontId="13" fillId="0" borderId="0" xfId="0" applyFont="1"/>
    <xf numFmtId="43" fontId="22" fillId="0" borderId="55" xfId="6" applyFont="1" applyFill="1" applyBorder="1"/>
    <xf numFmtId="2" fontId="23" fillId="0" borderId="55" xfId="0" applyNumberFormat="1" applyFont="1" applyBorder="1"/>
    <xf numFmtId="0" fontId="24" fillId="15" borderId="54" xfId="0" applyFont="1" applyFill="1" applyBorder="1"/>
    <xf numFmtId="0" fontId="24" fillId="15" borderId="0" xfId="0" applyFont="1" applyFill="1"/>
    <xf numFmtId="0" fontId="25" fillId="15" borderId="0" xfId="0" applyFont="1" applyFill="1"/>
    <xf numFmtId="165" fontId="26" fillId="15" borderId="55" xfId="0" applyNumberFormat="1" applyFont="1" applyFill="1" applyBorder="1"/>
    <xf numFmtId="0" fontId="13" fillId="0" borderId="55" xfId="0" applyFont="1" applyBorder="1"/>
    <xf numFmtId="0" fontId="27" fillId="0" borderId="60" xfId="0" applyFont="1" applyBorder="1" applyAlignment="1">
      <alignment vertical="center"/>
    </xf>
    <xf numFmtId="0" fontId="27" fillId="0" borderId="61" xfId="0" applyFont="1" applyBorder="1" applyAlignment="1">
      <alignment vertical="center"/>
    </xf>
    <xf numFmtId="0" fontId="27" fillId="0" borderId="62" xfId="0" applyFont="1" applyBorder="1" applyAlignment="1">
      <alignment vertical="center"/>
    </xf>
    <xf numFmtId="2" fontId="20" fillId="0" borderId="70" xfId="0" applyNumberFormat="1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2" fontId="28" fillId="0" borderId="72" xfId="0" applyNumberFormat="1" applyFont="1" applyBorder="1" applyAlignment="1">
      <alignment horizontal="center" vertical="center"/>
    </xf>
    <xf numFmtId="0" fontId="18" fillId="0" borderId="82" xfId="0" applyFont="1" applyBorder="1" applyAlignment="1">
      <alignment horizontal="center"/>
    </xf>
    <xf numFmtId="0" fontId="18" fillId="0" borderId="83" xfId="0" applyFont="1" applyBorder="1"/>
    <xf numFmtId="0" fontId="18" fillId="0" borderId="74" xfId="0" applyFont="1" applyBorder="1"/>
    <xf numFmtId="0" fontId="18" fillId="0" borderId="75" xfId="0" applyFont="1" applyBorder="1"/>
    <xf numFmtId="2" fontId="28" fillId="0" borderId="84" xfId="0" applyNumberFormat="1" applyFont="1" applyBorder="1" applyAlignment="1">
      <alignment horizontal="center" vertical="center"/>
    </xf>
    <xf numFmtId="0" fontId="27" fillId="0" borderId="35" xfId="0" applyFont="1" applyBorder="1" applyAlignment="1">
      <alignment vertical="center"/>
    </xf>
    <xf numFmtId="0" fontId="27" fillId="0" borderId="36" xfId="0" applyFont="1" applyBorder="1" applyAlignment="1">
      <alignment vertical="center"/>
    </xf>
    <xf numFmtId="0" fontId="27" fillId="0" borderId="37" xfId="0" applyFont="1" applyBorder="1" applyAlignment="1">
      <alignment vertical="center"/>
    </xf>
    <xf numFmtId="0" fontId="18" fillId="0" borderId="85" xfId="0" applyFont="1" applyBorder="1" applyAlignment="1">
      <alignment horizontal="center" vertical="center"/>
    </xf>
    <xf numFmtId="2" fontId="18" fillId="0" borderId="76" xfId="0" applyNumberFormat="1" applyFont="1" applyBorder="1" applyAlignment="1">
      <alignment horizontal="center" vertical="center"/>
    </xf>
    <xf numFmtId="0" fontId="29" fillId="0" borderId="54" xfId="0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0" borderId="55" xfId="0" applyFont="1" applyBorder="1" applyAlignment="1">
      <alignment vertical="center" wrapText="1"/>
    </xf>
    <xf numFmtId="0" fontId="30" fillId="0" borderId="54" xfId="0" applyFont="1" applyBorder="1"/>
    <xf numFmtId="0" fontId="30" fillId="0" borderId="0" xfId="0" applyFont="1"/>
    <xf numFmtId="10" fontId="30" fillId="0" borderId="0" xfId="7" applyNumberFormat="1" applyFont="1" applyFill="1" applyBorder="1"/>
    <xf numFmtId="0" fontId="31" fillId="0" borderId="0" xfId="0" applyFont="1"/>
    <xf numFmtId="10" fontId="31" fillId="0" borderId="55" xfId="7" applyNumberFormat="1" applyFont="1" applyFill="1" applyBorder="1"/>
    <xf numFmtId="10" fontId="32" fillId="0" borderId="0" xfId="0" applyNumberFormat="1" applyFont="1"/>
    <xf numFmtId="10" fontId="33" fillId="0" borderId="55" xfId="0" applyNumberFormat="1" applyFont="1" applyBorder="1"/>
    <xf numFmtId="0" fontId="31" fillId="0" borderId="55" xfId="0" applyFont="1" applyBorder="1"/>
    <xf numFmtId="0" fontId="32" fillId="16" borderId="78" xfId="0" applyFont="1" applyFill="1" applyBorder="1" applyAlignment="1">
      <alignment horizontal="right"/>
    </xf>
    <xf numFmtId="0" fontId="32" fillId="16" borderId="32" xfId="0" applyFont="1" applyFill="1" applyBorder="1"/>
    <xf numFmtId="10" fontId="32" fillId="16" borderId="33" xfId="0" applyNumberFormat="1" applyFont="1" applyFill="1" applyBorder="1"/>
    <xf numFmtId="0" fontId="33" fillId="0" borderId="31" xfId="0" applyFont="1" applyBorder="1"/>
    <xf numFmtId="0" fontId="33" fillId="0" borderId="32" xfId="0" applyFont="1" applyBorder="1"/>
    <xf numFmtId="10" fontId="33" fillId="0" borderId="86" xfId="0" applyNumberFormat="1" applyFont="1" applyBorder="1"/>
    <xf numFmtId="0" fontId="31" fillId="0" borderId="54" xfId="0" applyFont="1" applyBorder="1"/>
    <xf numFmtId="0" fontId="31" fillId="0" borderId="55" xfId="0" applyFont="1" applyBorder="1" applyAlignment="1">
      <alignment horizontal="right"/>
    </xf>
    <xf numFmtId="0" fontId="13" fillId="15" borderId="60" xfId="8" applyFill="1" applyBorder="1"/>
    <xf numFmtId="0" fontId="13" fillId="15" borderId="61" xfId="8" applyFill="1" applyBorder="1"/>
    <xf numFmtId="0" fontId="0" fillId="0" borderId="0" xfId="0" applyAlignment="1">
      <alignment vertical="center"/>
    </xf>
    <xf numFmtId="44" fontId="0" fillId="0" borderId="0" xfId="2" applyFont="1" applyAlignment="1">
      <alignment horizontal="center" vertical="center"/>
    </xf>
    <xf numFmtId="10" fontId="0" fillId="0" borderId="0" xfId="3" applyNumberFormat="1" applyFont="1" applyAlignment="1">
      <alignment horizontal="center" vertical="center"/>
    </xf>
    <xf numFmtId="4" fontId="6" fillId="5" borderId="15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7" fillId="8" borderId="9" xfId="0" applyFont="1" applyFill="1" applyBorder="1" applyAlignment="1">
      <alignment horizontal="left" vertical="center" wrapText="1"/>
    </xf>
    <xf numFmtId="4" fontId="7" fillId="8" borderId="9" xfId="0" applyNumberFormat="1" applyFont="1" applyFill="1" applyBorder="1" applyAlignment="1">
      <alignment horizontal="center" vertical="center" wrapText="1"/>
    </xf>
    <xf numFmtId="44" fontId="7" fillId="8" borderId="9" xfId="2" applyFont="1" applyFill="1" applyBorder="1" applyAlignment="1">
      <alignment horizontal="center" vertical="center" wrapText="1"/>
    </xf>
    <xf numFmtId="166" fontId="7" fillId="8" borderId="9" xfId="0" applyNumberFormat="1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left" vertical="center" wrapText="1"/>
    </xf>
    <xf numFmtId="4" fontId="9" fillId="9" borderId="9" xfId="0" applyNumberFormat="1" applyFont="1" applyFill="1" applyBorder="1" applyAlignment="1">
      <alignment horizontal="center" vertical="center" wrapText="1"/>
    </xf>
    <xf numFmtId="44" fontId="9" fillId="9" borderId="9" xfId="2" applyFont="1" applyFill="1" applyBorder="1" applyAlignment="1">
      <alignment horizontal="center" vertical="center" wrapText="1"/>
    </xf>
    <xf numFmtId="166" fontId="9" fillId="9" borderId="9" xfId="0" applyNumberFormat="1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left" vertical="center" wrapText="1"/>
    </xf>
    <xf numFmtId="0" fontId="2" fillId="9" borderId="15" xfId="0" applyFont="1" applyFill="1" applyBorder="1" applyAlignment="1">
      <alignment horizontal="left" vertical="center" wrapText="1"/>
    </xf>
    <xf numFmtId="0" fontId="7" fillId="8" borderId="14" xfId="0" applyFont="1" applyFill="1" applyBorder="1" applyAlignment="1">
      <alignment horizontal="left" vertical="center" wrapText="1"/>
    </xf>
    <xf numFmtId="0" fontId="7" fillId="8" borderId="15" xfId="0" applyFont="1" applyFill="1" applyBorder="1" applyAlignment="1">
      <alignment horizontal="left" vertical="center" wrapText="1"/>
    </xf>
    <xf numFmtId="0" fontId="7" fillId="8" borderId="8" xfId="0" applyFont="1" applyFill="1" applyBorder="1" applyAlignment="1">
      <alignment horizontal="left" vertical="center" wrapText="1"/>
    </xf>
    <xf numFmtId="0" fontId="9" fillId="8" borderId="87" xfId="0" applyFont="1" applyFill="1" applyBorder="1" applyAlignment="1">
      <alignment horizontal="center" vertical="center" wrapText="1"/>
    </xf>
    <xf numFmtId="44" fontId="15" fillId="9" borderId="15" xfId="2" applyFont="1" applyFill="1" applyBorder="1" applyAlignment="1">
      <alignment horizontal="center" vertical="center" wrapText="1"/>
    </xf>
    <xf numFmtId="0" fontId="14" fillId="0" borderId="20" xfId="4" applyFont="1" applyBorder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14" fillId="0" borderId="22" xfId="4" applyFont="1" applyBorder="1" applyAlignment="1">
      <alignment horizontal="center" vertical="center"/>
    </xf>
    <xf numFmtId="0" fontId="14" fillId="0" borderId="23" xfId="4" applyFont="1" applyBorder="1" applyAlignment="1">
      <alignment horizontal="center" vertical="center"/>
    </xf>
    <xf numFmtId="0" fontId="14" fillId="0" borderId="24" xfId="4" applyFont="1" applyBorder="1" applyAlignment="1">
      <alignment horizontal="center" vertical="center"/>
    </xf>
    <xf numFmtId="0" fontId="14" fillId="0" borderId="25" xfId="4" applyFont="1" applyBorder="1" applyAlignment="1">
      <alignment horizontal="center" vertical="center"/>
    </xf>
    <xf numFmtId="0" fontId="14" fillId="0" borderId="23" xfId="4" applyFont="1" applyBorder="1" applyAlignment="1">
      <alignment horizontal="center" vertical="center" wrapText="1"/>
    </xf>
    <xf numFmtId="0" fontId="14" fillId="0" borderId="24" xfId="4" applyFont="1" applyBorder="1" applyAlignment="1">
      <alignment horizontal="center" vertical="center" wrapText="1"/>
    </xf>
    <xf numFmtId="0" fontId="14" fillId="0" borderId="25" xfId="4" applyFont="1" applyBorder="1" applyAlignment="1">
      <alignment horizontal="center" vertical="center" wrapText="1"/>
    </xf>
    <xf numFmtId="0" fontId="14" fillId="0" borderId="26" xfId="4" applyFont="1" applyBorder="1" applyAlignment="1">
      <alignment horizontal="center" vertical="center"/>
    </xf>
    <xf numFmtId="0" fontId="14" fillId="0" borderId="27" xfId="4" applyFont="1" applyBorder="1" applyAlignment="1">
      <alignment horizontal="center" vertical="center"/>
    </xf>
    <xf numFmtId="0" fontId="14" fillId="0" borderId="28" xfId="4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8" fillId="9" borderId="14" xfId="0" applyFont="1" applyFill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 wrapText="1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4" fillId="0" borderId="5" xfId="4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4" fillId="0" borderId="0" xfId="4" applyFont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 wrapText="1"/>
    </xf>
    <xf numFmtId="0" fontId="14" fillId="0" borderId="0" xfId="4" applyFont="1" applyBorder="1" applyAlignment="1">
      <alignment horizontal="center" vertical="center" wrapText="1"/>
    </xf>
    <xf numFmtId="0" fontId="14" fillId="0" borderId="7" xfId="4" applyFont="1" applyBorder="1" applyAlignment="1">
      <alignment horizontal="center" vertical="center" wrapText="1"/>
    </xf>
    <xf numFmtId="0" fontId="2" fillId="9" borderId="42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2" fillId="9" borderId="43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top" wrapText="1"/>
    </xf>
    <xf numFmtId="0" fontId="9" fillId="9" borderId="2" xfId="0" applyFont="1" applyFill="1" applyBorder="1" applyAlignment="1">
      <alignment horizontal="left" vertical="top" wrapText="1"/>
    </xf>
    <xf numFmtId="0" fontId="10" fillId="6" borderId="2" xfId="0" applyFont="1" applyFill="1" applyBorder="1" applyAlignment="1">
      <alignment horizontal="left" vertical="top" wrapText="1"/>
    </xf>
    <xf numFmtId="0" fontId="10" fillId="9" borderId="61" xfId="0" applyFont="1" applyFill="1" applyBorder="1" applyAlignment="1">
      <alignment horizontal="right" vertical="top" wrapText="1"/>
    </xf>
    <xf numFmtId="0" fontId="14" fillId="0" borderId="47" xfId="4" applyFont="1" applyBorder="1" applyAlignment="1">
      <alignment horizontal="center" vertical="center"/>
    </xf>
    <xf numFmtId="0" fontId="14" fillId="0" borderId="48" xfId="4" applyFont="1" applyBorder="1" applyAlignment="1">
      <alignment horizontal="center" vertical="center"/>
    </xf>
    <xf numFmtId="0" fontId="14" fillId="0" borderId="49" xfId="4" applyFont="1" applyBorder="1" applyAlignment="1">
      <alignment horizontal="center" vertical="center"/>
    </xf>
    <xf numFmtId="0" fontId="14" fillId="0" borderId="50" xfId="4" applyFont="1" applyBorder="1" applyAlignment="1">
      <alignment horizontal="center" vertical="center"/>
    </xf>
    <xf numFmtId="0" fontId="14" fillId="0" borderId="51" xfId="4" applyFont="1" applyBorder="1" applyAlignment="1">
      <alignment horizontal="center" vertical="center"/>
    </xf>
    <xf numFmtId="0" fontId="14" fillId="0" borderId="50" xfId="4" applyFont="1" applyBorder="1" applyAlignment="1">
      <alignment horizontal="center" vertical="center" wrapText="1"/>
    </xf>
    <xf numFmtId="0" fontId="14" fillId="0" borderId="51" xfId="4" applyFont="1" applyBorder="1" applyAlignment="1">
      <alignment horizontal="center" vertical="center" wrapText="1"/>
    </xf>
    <xf numFmtId="0" fontId="14" fillId="0" borderId="52" xfId="4" applyFont="1" applyBorder="1" applyAlignment="1">
      <alignment horizontal="center" vertical="center"/>
    </xf>
    <xf numFmtId="0" fontId="14" fillId="0" borderId="53" xfId="4" applyFont="1" applyBorder="1" applyAlignment="1">
      <alignment horizontal="center" vertical="center"/>
    </xf>
    <xf numFmtId="0" fontId="2" fillId="9" borderId="54" xfId="0" applyFont="1" applyFill="1" applyBorder="1" applyAlignment="1">
      <alignment horizontal="center" wrapText="1"/>
    </xf>
    <xf numFmtId="0" fontId="0" fillId="0" borderId="0" xfId="0" applyBorder="1"/>
    <xf numFmtId="0" fontId="0" fillId="0" borderId="55" xfId="0" applyBorder="1"/>
    <xf numFmtId="0" fontId="10" fillId="7" borderId="2" xfId="0" applyFont="1" applyFill="1" applyBorder="1" applyAlignment="1">
      <alignment horizontal="left" vertical="top" wrapText="1"/>
    </xf>
    <xf numFmtId="0" fontId="10" fillId="9" borderId="0" xfId="0" applyFont="1" applyFill="1" applyBorder="1" applyAlignment="1">
      <alignment horizontal="right" vertical="top" wrapText="1"/>
    </xf>
    <xf numFmtId="0" fontId="31" fillId="0" borderId="0" xfId="0" applyFont="1" applyAlignment="1">
      <alignment horizontal="left" wrapText="1"/>
    </xf>
    <xf numFmtId="0" fontId="31" fillId="0" borderId="55" xfId="0" applyFont="1" applyBorder="1" applyAlignment="1">
      <alignment horizontal="left" wrapText="1"/>
    </xf>
    <xf numFmtId="0" fontId="31" fillId="0" borderId="61" xfId="0" applyFont="1" applyBorder="1" applyAlignment="1">
      <alignment horizontal="left" wrapText="1"/>
    </xf>
    <xf numFmtId="0" fontId="31" fillId="0" borderId="62" xfId="0" applyFont="1" applyBorder="1" applyAlignment="1">
      <alignment horizontal="left" wrapText="1"/>
    </xf>
    <xf numFmtId="0" fontId="14" fillId="0" borderId="63" xfId="4" applyFont="1" applyBorder="1" applyAlignment="1">
      <alignment horizontal="center" vertical="center"/>
    </xf>
    <xf numFmtId="0" fontId="14" fillId="0" borderId="64" xfId="4" applyFont="1" applyBorder="1" applyAlignment="1">
      <alignment horizontal="center" vertical="center"/>
    </xf>
    <xf numFmtId="0" fontId="17" fillId="12" borderId="60" xfId="5" applyFont="1" applyFill="1" applyBorder="1" applyAlignment="1">
      <alignment horizontal="center" vertical="center" wrapText="1"/>
    </xf>
    <xf numFmtId="0" fontId="17" fillId="12" borderId="61" xfId="5" applyFont="1" applyFill="1" applyBorder="1" applyAlignment="1">
      <alignment horizontal="center" vertical="center" wrapText="1"/>
    </xf>
    <xf numFmtId="0" fontId="17" fillId="12" borderId="62" xfId="5" applyFont="1" applyFill="1" applyBorder="1" applyAlignment="1">
      <alignment horizontal="center" vertical="center" wrapText="1"/>
    </xf>
    <xf numFmtId="0" fontId="12" fillId="0" borderId="31" xfId="4" applyFont="1" applyBorder="1" applyAlignment="1">
      <alignment horizontal="center" vertical="center"/>
    </xf>
    <xf numFmtId="0" fontId="12" fillId="0" borderId="32" xfId="4" applyFont="1" applyBorder="1" applyAlignment="1">
      <alignment horizontal="center" vertical="center"/>
    </xf>
    <xf numFmtId="0" fontId="12" fillId="0" borderId="33" xfId="4" applyFont="1" applyBorder="1" applyAlignment="1">
      <alignment horizontal="center" vertical="center"/>
    </xf>
    <xf numFmtId="0" fontId="12" fillId="11" borderId="9" xfId="4" applyFont="1" applyFill="1" applyBorder="1" applyAlignment="1">
      <alignment horizontal="center" vertical="center"/>
    </xf>
    <xf numFmtId="0" fontId="12" fillId="10" borderId="34" xfId="4" applyFont="1" applyFill="1" applyBorder="1" applyAlignment="1">
      <alignment horizontal="center" vertical="center"/>
    </xf>
    <xf numFmtId="0" fontId="12" fillId="10" borderId="29" xfId="4" applyFont="1" applyFill="1" applyBorder="1" applyAlignment="1">
      <alignment horizontal="center" vertical="center"/>
    </xf>
    <xf numFmtId="0" fontId="12" fillId="10" borderId="30" xfId="4" applyFont="1" applyFill="1" applyBorder="1" applyAlignment="1">
      <alignment horizontal="center" vertical="center"/>
    </xf>
  </cellXfs>
  <cellStyles count="9">
    <cellStyle name="Moeda" xfId="2" builtinId="4"/>
    <cellStyle name="Normal" xfId="0" builtinId="0"/>
    <cellStyle name="Normal 2" xfId="4"/>
    <cellStyle name="Normal 4" xfId="8"/>
    <cellStyle name="Normal_F-06-09" xfId="5"/>
    <cellStyle name="Porcentagem" xfId="3" builtinId="5"/>
    <cellStyle name="Porcentagem 4" xfId="7"/>
    <cellStyle name="Vírgula" xfId="1" builtinId="3"/>
    <cellStyle name="Vírgula 1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2"/>
  <sheetViews>
    <sheetView tabSelected="1" showOutlineSymbols="0" showWhiteSpace="0" view="pageBreakPreview" topLeftCell="A184" zoomScaleNormal="100" zoomScaleSheetLayoutView="100" workbookViewId="0">
      <selection activeCell="D170" sqref="D170"/>
    </sheetView>
  </sheetViews>
  <sheetFormatPr defaultRowHeight="13.8"/>
  <cols>
    <col min="1" max="1" width="6.69921875" style="11" bestFit="1" customWidth="1"/>
    <col min="2" max="2" width="7.19921875" style="11" bestFit="1" customWidth="1"/>
    <col min="3" max="3" width="6.59765625" style="11" bestFit="1" customWidth="1"/>
    <col min="4" max="4" width="60" style="160" bestFit="1" customWidth="1"/>
    <col min="5" max="5" width="8" style="160" bestFit="1" customWidth="1"/>
    <col min="6" max="6" width="7.09765625" style="164" bestFit="1" customWidth="1"/>
    <col min="7" max="8" width="11.5" style="161" bestFit="1" customWidth="1"/>
    <col min="9" max="9" width="12.69921875" style="161" bestFit="1" customWidth="1"/>
    <col min="10" max="10" width="11.3984375" style="162" customWidth="1"/>
  </cols>
  <sheetData>
    <row r="1" spans="1:10" ht="20.100000000000001" customHeight="1" thickTop="1">
      <c r="A1" s="181" t="s">
        <v>530</v>
      </c>
      <c r="B1" s="182"/>
      <c r="C1" s="182"/>
      <c r="D1" s="182"/>
      <c r="E1" s="182"/>
      <c r="F1" s="182"/>
      <c r="G1" s="182"/>
      <c r="H1" s="182"/>
      <c r="I1" s="182"/>
      <c r="J1" s="183"/>
    </row>
    <row r="2" spans="1:10" ht="20.100000000000001" customHeight="1">
      <c r="A2" s="184" t="s">
        <v>788</v>
      </c>
      <c r="B2" s="185"/>
      <c r="C2" s="185"/>
      <c r="D2" s="185"/>
      <c r="E2" s="185"/>
      <c r="F2" s="185"/>
      <c r="G2" s="185"/>
      <c r="H2" s="185"/>
      <c r="I2" s="185"/>
      <c r="J2" s="186"/>
    </row>
    <row r="3" spans="1:10" ht="20.100000000000001" customHeight="1">
      <c r="A3" s="187" t="s">
        <v>550</v>
      </c>
      <c r="B3" s="188"/>
      <c r="C3" s="188"/>
      <c r="D3" s="188"/>
      <c r="E3" s="188"/>
      <c r="F3" s="188"/>
      <c r="G3" s="188"/>
      <c r="H3" s="188"/>
      <c r="I3" s="188"/>
      <c r="J3" s="189"/>
    </row>
    <row r="4" spans="1:10" ht="20.100000000000001" customHeight="1" thickBot="1">
      <c r="A4" s="190" t="s">
        <v>551</v>
      </c>
      <c r="B4" s="191"/>
      <c r="C4" s="191"/>
      <c r="D4" s="191"/>
      <c r="E4" s="191"/>
      <c r="F4" s="191"/>
      <c r="G4" s="191"/>
      <c r="H4" s="191"/>
      <c r="I4" s="191"/>
      <c r="J4" s="192"/>
    </row>
    <row r="5" spans="1:10" ht="24.9" customHeight="1" thickBot="1">
      <c r="A5" s="193" t="s">
        <v>0</v>
      </c>
      <c r="B5" s="194"/>
      <c r="C5" s="194"/>
      <c r="D5" s="194"/>
      <c r="E5" s="194"/>
      <c r="F5" s="194"/>
      <c r="G5" s="194"/>
      <c r="H5" s="194"/>
      <c r="I5" s="194"/>
      <c r="J5" s="195"/>
    </row>
    <row r="6" spans="1:10" ht="27.6">
      <c r="A6" s="1" t="s">
        <v>1</v>
      </c>
      <c r="B6" s="2" t="s">
        <v>2</v>
      </c>
      <c r="C6" s="3" t="s">
        <v>3</v>
      </c>
      <c r="D6" s="4" t="s">
        <v>4</v>
      </c>
      <c r="E6" s="5" t="s">
        <v>5</v>
      </c>
      <c r="F6" s="163" t="s">
        <v>6</v>
      </c>
      <c r="G6" s="6" t="s">
        <v>7</v>
      </c>
      <c r="H6" s="6" t="s">
        <v>8</v>
      </c>
      <c r="I6" s="6" t="s">
        <v>9</v>
      </c>
      <c r="J6" s="7" t="s">
        <v>10</v>
      </c>
    </row>
    <row r="7" spans="1:10" ht="20.100000000000001" customHeight="1">
      <c r="A7" s="13" t="s">
        <v>11</v>
      </c>
      <c r="B7" s="13"/>
      <c r="C7" s="13"/>
      <c r="D7" s="165" t="s">
        <v>12</v>
      </c>
      <c r="E7" s="165"/>
      <c r="F7" s="166"/>
      <c r="G7" s="167"/>
      <c r="H7" s="167"/>
      <c r="I7" s="167">
        <v>166235.32999999999</v>
      </c>
      <c r="J7" s="168">
        <f t="shared" ref="J7:J70" si="0">I7 / 2964826.43</f>
        <v>5.6069160851348721E-2</v>
      </c>
    </row>
    <row r="8" spans="1:10" ht="20.100000000000001" customHeight="1">
      <c r="A8" s="169" t="s">
        <v>13</v>
      </c>
      <c r="B8" s="169" t="s">
        <v>14</v>
      </c>
      <c r="C8" s="169" t="s">
        <v>15</v>
      </c>
      <c r="D8" s="170" t="s">
        <v>16</v>
      </c>
      <c r="E8" s="169" t="s">
        <v>17</v>
      </c>
      <c r="F8" s="171">
        <v>600</v>
      </c>
      <c r="G8" s="172">
        <v>11.82</v>
      </c>
      <c r="H8" s="172">
        <f t="shared" ref="H8:H15" si="1">TRUNC(G8 * (1 + 28.82 / 100), 2)</f>
        <v>15.22</v>
      </c>
      <c r="I8" s="172">
        <f t="shared" ref="I8:I15" si="2">TRUNC(F8 * H8, 2)</f>
        <v>9132</v>
      </c>
      <c r="J8" s="173">
        <f t="shared" si="0"/>
        <v>3.0801128550381951E-3</v>
      </c>
    </row>
    <row r="9" spans="1:10" ht="20.100000000000001" customHeight="1">
      <c r="A9" s="169" t="s">
        <v>18</v>
      </c>
      <c r="B9" s="169" t="s">
        <v>19</v>
      </c>
      <c r="C9" s="169" t="s">
        <v>15</v>
      </c>
      <c r="D9" s="170" t="s">
        <v>20</v>
      </c>
      <c r="E9" s="169" t="s">
        <v>21</v>
      </c>
      <c r="F9" s="171">
        <v>30</v>
      </c>
      <c r="G9" s="172">
        <v>405.32</v>
      </c>
      <c r="H9" s="172">
        <f t="shared" si="1"/>
        <v>522.13</v>
      </c>
      <c r="I9" s="172">
        <f t="shared" si="2"/>
        <v>15663.9</v>
      </c>
      <c r="J9" s="173">
        <f t="shared" si="0"/>
        <v>5.2832435118301338E-3</v>
      </c>
    </row>
    <row r="10" spans="1:10" ht="20.100000000000001" customHeight="1">
      <c r="A10" s="169" t="s">
        <v>22</v>
      </c>
      <c r="B10" s="169" t="s">
        <v>23</v>
      </c>
      <c r="C10" s="169" t="s">
        <v>24</v>
      </c>
      <c r="D10" s="170" t="s">
        <v>25</v>
      </c>
      <c r="E10" s="169" t="s">
        <v>26</v>
      </c>
      <c r="F10" s="171">
        <v>1</v>
      </c>
      <c r="G10" s="172">
        <v>25000</v>
      </c>
      <c r="H10" s="172">
        <f t="shared" si="1"/>
        <v>32205</v>
      </c>
      <c r="I10" s="172">
        <f t="shared" si="2"/>
        <v>32205</v>
      </c>
      <c r="J10" s="173">
        <f t="shared" si="0"/>
        <v>1.0862355945740809E-2</v>
      </c>
    </row>
    <row r="11" spans="1:10" ht="20.100000000000001" customHeight="1">
      <c r="A11" s="169" t="s">
        <v>27</v>
      </c>
      <c r="B11" s="169" t="s">
        <v>28</v>
      </c>
      <c r="C11" s="169" t="s">
        <v>15</v>
      </c>
      <c r="D11" s="170" t="s">
        <v>29</v>
      </c>
      <c r="E11" s="169" t="s">
        <v>21</v>
      </c>
      <c r="F11" s="171">
        <v>1033.26</v>
      </c>
      <c r="G11" s="172">
        <v>4.54</v>
      </c>
      <c r="H11" s="172">
        <f t="shared" si="1"/>
        <v>5.84</v>
      </c>
      <c r="I11" s="172">
        <f t="shared" si="2"/>
        <v>6034.23</v>
      </c>
      <c r="J11" s="173">
        <f t="shared" si="0"/>
        <v>2.0352726011013062E-3</v>
      </c>
    </row>
    <row r="12" spans="1:10" ht="20.100000000000001" customHeight="1">
      <c r="A12" s="169" t="s">
        <v>30</v>
      </c>
      <c r="B12" s="169" t="s">
        <v>31</v>
      </c>
      <c r="C12" s="169" t="s">
        <v>15</v>
      </c>
      <c r="D12" s="170" t="s">
        <v>32</v>
      </c>
      <c r="E12" s="169" t="s">
        <v>33</v>
      </c>
      <c r="F12" s="171">
        <v>3</v>
      </c>
      <c r="G12" s="172">
        <v>1553.18</v>
      </c>
      <c r="H12" s="172">
        <f t="shared" si="1"/>
        <v>2000.8</v>
      </c>
      <c r="I12" s="172">
        <f t="shared" si="2"/>
        <v>6002.4</v>
      </c>
      <c r="J12" s="173">
        <f t="shared" si="0"/>
        <v>2.0245367281078912E-3</v>
      </c>
    </row>
    <row r="13" spans="1:10" ht="20.100000000000001" customHeight="1">
      <c r="A13" s="169" t="s">
        <v>34</v>
      </c>
      <c r="B13" s="169" t="s">
        <v>35</v>
      </c>
      <c r="C13" s="169" t="s">
        <v>15</v>
      </c>
      <c r="D13" s="170" t="s">
        <v>36</v>
      </c>
      <c r="E13" s="169" t="s">
        <v>21</v>
      </c>
      <c r="F13" s="171">
        <v>1033.26</v>
      </c>
      <c r="G13" s="172">
        <v>5.0599999999999996</v>
      </c>
      <c r="H13" s="172">
        <f t="shared" si="1"/>
        <v>6.51</v>
      </c>
      <c r="I13" s="172">
        <f t="shared" si="2"/>
        <v>6726.52</v>
      </c>
      <c r="J13" s="173">
        <f t="shared" si="0"/>
        <v>2.2687736226096717E-3</v>
      </c>
    </row>
    <row r="14" spans="1:10" ht="20.100000000000001" customHeight="1">
      <c r="A14" s="169" t="s">
        <v>37</v>
      </c>
      <c r="B14" s="169" t="s">
        <v>38</v>
      </c>
      <c r="C14" s="169" t="s">
        <v>15</v>
      </c>
      <c r="D14" s="170" t="s">
        <v>39</v>
      </c>
      <c r="E14" s="169" t="s">
        <v>21</v>
      </c>
      <c r="F14" s="171">
        <v>6</v>
      </c>
      <c r="G14" s="172">
        <v>159.66999999999999</v>
      </c>
      <c r="H14" s="172">
        <f t="shared" si="1"/>
        <v>205.68</v>
      </c>
      <c r="I14" s="172">
        <f t="shared" si="2"/>
        <v>1234.08</v>
      </c>
      <c r="J14" s="173">
        <f t="shared" si="0"/>
        <v>4.1624021814997103E-4</v>
      </c>
    </row>
    <row r="15" spans="1:10" ht="20.100000000000001" customHeight="1">
      <c r="A15" s="169" t="s">
        <v>40</v>
      </c>
      <c r="B15" s="169" t="s">
        <v>687</v>
      </c>
      <c r="C15" s="169" t="s">
        <v>15</v>
      </c>
      <c r="D15" s="170" t="s">
        <v>688</v>
      </c>
      <c r="E15" s="169" t="s">
        <v>21</v>
      </c>
      <c r="F15" s="171">
        <v>520</v>
      </c>
      <c r="G15" s="172">
        <v>133.22</v>
      </c>
      <c r="H15" s="172">
        <f t="shared" si="1"/>
        <v>171.61</v>
      </c>
      <c r="I15" s="172">
        <f t="shared" si="2"/>
        <v>89237.2</v>
      </c>
      <c r="J15" s="173">
        <f t="shared" si="0"/>
        <v>3.0098625368770743E-2</v>
      </c>
    </row>
    <row r="16" spans="1:10" ht="20.100000000000001" customHeight="1">
      <c r="A16" s="13" t="s">
        <v>41</v>
      </c>
      <c r="B16" s="13"/>
      <c r="C16" s="13"/>
      <c r="D16" s="165" t="s">
        <v>42</v>
      </c>
      <c r="E16" s="165"/>
      <c r="F16" s="166"/>
      <c r="G16" s="167"/>
      <c r="H16" s="167"/>
      <c r="I16" s="167">
        <v>9571.94</v>
      </c>
      <c r="J16" s="168">
        <f t="shared" si="0"/>
        <v>3.2284992818281105E-3</v>
      </c>
    </row>
    <row r="17" spans="1:10" ht="20.100000000000001" customHeight="1">
      <c r="A17" s="169" t="s">
        <v>43</v>
      </c>
      <c r="B17" s="169" t="s">
        <v>44</v>
      </c>
      <c r="C17" s="169" t="s">
        <v>15</v>
      </c>
      <c r="D17" s="170" t="s">
        <v>45</v>
      </c>
      <c r="E17" s="169" t="s">
        <v>46</v>
      </c>
      <c r="F17" s="171">
        <v>107.58</v>
      </c>
      <c r="G17" s="172">
        <v>61.32</v>
      </c>
      <c r="H17" s="172">
        <f>TRUNC(G17 * (1 + 28.82 / 100), 2)</f>
        <v>78.989999999999995</v>
      </c>
      <c r="I17" s="172">
        <f>TRUNC(F17 * H17, 2)</f>
        <v>8497.74</v>
      </c>
      <c r="J17" s="173">
        <f t="shared" si="0"/>
        <v>2.8661846487924082E-3</v>
      </c>
    </row>
    <row r="18" spans="1:10" ht="20.100000000000001" customHeight="1">
      <c r="A18" s="169" t="s">
        <v>47</v>
      </c>
      <c r="B18" s="169" t="s">
        <v>48</v>
      </c>
      <c r="C18" s="169" t="s">
        <v>15</v>
      </c>
      <c r="D18" s="170" t="s">
        <v>49</v>
      </c>
      <c r="E18" s="169" t="s">
        <v>21</v>
      </c>
      <c r="F18" s="171">
        <v>54</v>
      </c>
      <c r="G18" s="172">
        <v>4.12</v>
      </c>
      <c r="H18" s="172">
        <f>TRUNC(G18 * (1 + 28.82 / 100), 2)</f>
        <v>5.3</v>
      </c>
      <c r="I18" s="172">
        <f>TRUNC(F18 * H18, 2)</f>
        <v>286.2</v>
      </c>
      <c r="J18" s="173">
        <f t="shared" si="0"/>
        <v>9.6531789215060384E-5</v>
      </c>
    </row>
    <row r="19" spans="1:10" ht="20.100000000000001" customHeight="1">
      <c r="A19" s="169" t="s">
        <v>50</v>
      </c>
      <c r="B19" s="169" t="s">
        <v>51</v>
      </c>
      <c r="C19" s="169" t="s">
        <v>15</v>
      </c>
      <c r="D19" s="170" t="s">
        <v>52</v>
      </c>
      <c r="E19" s="169" t="s">
        <v>21</v>
      </c>
      <c r="F19" s="171">
        <v>50</v>
      </c>
      <c r="G19" s="172">
        <v>12.24</v>
      </c>
      <c r="H19" s="172">
        <f>TRUNC(G19 * (1 + 28.82 / 100), 2)</f>
        <v>15.76</v>
      </c>
      <c r="I19" s="172">
        <f>TRUNC(F19 * H19, 2)</f>
        <v>788</v>
      </c>
      <c r="J19" s="173">
        <f t="shared" si="0"/>
        <v>2.6578284382064145E-4</v>
      </c>
    </row>
    <row r="20" spans="1:10" ht="20.100000000000001" customHeight="1">
      <c r="A20" s="13" t="s">
        <v>53</v>
      </c>
      <c r="B20" s="13"/>
      <c r="C20" s="13"/>
      <c r="D20" s="165" t="s">
        <v>54</v>
      </c>
      <c r="E20" s="165"/>
      <c r="F20" s="166"/>
      <c r="G20" s="167"/>
      <c r="H20" s="167"/>
      <c r="I20" s="167">
        <v>220948.14</v>
      </c>
      <c r="J20" s="168">
        <f t="shared" si="0"/>
        <v>7.4523128154925414E-2</v>
      </c>
    </row>
    <row r="21" spans="1:10" ht="20.100000000000001" customHeight="1">
      <c r="A21" s="169" t="s">
        <v>55</v>
      </c>
      <c r="B21" s="169" t="s">
        <v>56</v>
      </c>
      <c r="C21" s="169" t="s">
        <v>15</v>
      </c>
      <c r="D21" s="170" t="s">
        <v>57</v>
      </c>
      <c r="E21" s="169" t="s">
        <v>46</v>
      </c>
      <c r="F21" s="171">
        <v>1193.9000000000001</v>
      </c>
      <c r="G21" s="172">
        <v>133.74</v>
      </c>
      <c r="H21" s="172">
        <f>TRUNC(G21 * (1 + 28.82 / 100), 2)</f>
        <v>172.28</v>
      </c>
      <c r="I21" s="172">
        <f>TRUNC(F21 * H21, 2)</f>
        <v>205685.09</v>
      </c>
      <c r="J21" s="173">
        <f t="shared" si="0"/>
        <v>6.9375086486934745E-2</v>
      </c>
    </row>
    <row r="22" spans="1:10" ht="20.100000000000001" customHeight="1">
      <c r="A22" s="169" t="s">
        <v>58</v>
      </c>
      <c r="B22" s="169" t="s">
        <v>59</v>
      </c>
      <c r="C22" s="169" t="s">
        <v>15</v>
      </c>
      <c r="D22" s="170" t="s">
        <v>60</v>
      </c>
      <c r="E22" s="169" t="s">
        <v>46</v>
      </c>
      <c r="F22" s="171">
        <v>155.58000000000001</v>
      </c>
      <c r="G22" s="172">
        <v>72.64</v>
      </c>
      <c r="H22" s="172">
        <f>TRUNC(G22 * (1 + 28.82 / 100), 2)</f>
        <v>93.57</v>
      </c>
      <c r="I22" s="172">
        <f>TRUNC(F22 * H22, 2)</f>
        <v>14557.62</v>
      </c>
      <c r="J22" s="173">
        <f t="shared" si="0"/>
        <v>4.9101086838328001E-3</v>
      </c>
    </row>
    <row r="23" spans="1:10" ht="20.100000000000001" customHeight="1">
      <c r="A23" s="169" t="s">
        <v>61</v>
      </c>
      <c r="B23" s="169" t="s">
        <v>62</v>
      </c>
      <c r="C23" s="169" t="s">
        <v>15</v>
      </c>
      <c r="D23" s="170" t="s">
        <v>63</v>
      </c>
      <c r="E23" s="169" t="s">
        <v>46</v>
      </c>
      <c r="F23" s="171">
        <v>33.56</v>
      </c>
      <c r="G23" s="172">
        <v>16.32</v>
      </c>
      <c r="H23" s="172">
        <f>TRUNC(G23 * (1 + 28.82 / 100), 2)</f>
        <v>21.02</v>
      </c>
      <c r="I23" s="172">
        <f>TRUNC(F23 * H23, 2)</f>
        <v>705.43</v>
      </c>
      <c r="J23" s="173">
        <f t="shared" si="0"/>
        <v>2.3793298415786178E-4</v>
      </c>
    </row>
    <row r="24" spans="1:10" ht="20.100000000000001" customHeight="1">
      <c r="A24" s="13" t="s">
        <v>64</v>
      </c>
      <c r="B24" s="13"/>
      <c r="C24" s="13"/>
      <c r="D24" s="165" t="s">
        <v>65</v>
      </c>
      <c r="E24" s="165"/>
      <c r="F24" s="166"/>
      <c r="G24" s="167"/>
      <c r="H24" s="167"/>
      <c r="I24" s="167">
        <v>110886.78</v>
      </c>
      <c r="J24" s="168">
        <f t="shared" si="0"/>
        <v>3.7400766155474399E-2</v>
      </c>
    </row>
    <row r="25" spans="1:10" ht="20.100000000000001" customHeight="1">
      <c r="A25" s="169" t="s">
        <v>66</v>
      </c>
      <c r="B25" s="169" t="s">
        <v>67</v>
      </c>
      <c r="C25" s="169" t="s">
        <v>15</v>
      </c>
      <c r="D25" s="170" t="s">
        <v>68</v>
      </c>
      <c r="E25" s="169" t="s">
        <v>46</v>
      </c>
      <c r="F25" s="171">
        <v>29.37</v>
      </c>
      <c r="G25" s="172">
        <v>655.59</v>
      </c>
      <c r="H25" s="172">
        <f>TRUNC(G25 * (1 + 28.82 / 100), 2)</f>
        <v>844.53</v>
      </c>
      <c r="I25" s="172">
        <f>TRUNC(F25 * H25, 2)</f>
        <v>24803.84</v>
      </c>
      <c r="J25" s="173">
        <f t="shared" si="0"/>
        <v>8.3660344325789081E-3</v>
      </c>
    </row>
    <row r="26" spans="1:10" ht="20.100000000000001" customHeight="1">
      <c r="A26" s="169" t="s">
        <v>69</v>
      </c>
      <c r="B26" s="169" t="s">
        <v>70</v>
      </c>
      <c r="C26" s="169" t="s">
        <v>15</v>
      </c>
      <c r="D26" s="170" t="s">
        <v>71</v>
      </c>
      <c r="E26" s="169" t="s">
        <v>46</v>
      </c>
      <c r="F26" s="171">
        <v>101.93</v>
      </c>
      <c r="G26" s="172">
        <v>655.59</v>
      </c>
      <c r="H26" s="172">
        <f>TRUNC(G26 * (1 + 28.82 / 100), 2)</f>
        <v>844.53</v>
      </c>
      <c r="I26" s="172">
        <f>TRUNC(F26 * H26, 2)</f>
        <v>86082.94</v>
      </c>
      <c r="J26" s="173">
        <f t="shared" si="0"/>
        <v>2.9034731722895495E-2</v>
      </c>
    </row>
    <row r="27" spans="1:10" ht="20.100000000000001" customHeight="1">
      <c r="A27" s="13" t="s">
        <v>72</v>
      </c>
      <c r="B27" s="13"/>
      <c r="C27" s="13"/>
      <c r="D27" s="165" t="s">
        <v>73</v>
      </c>
      <c r="E27" s="165"/>
      <c r="F27" s="166"/>
      <c r="G27" s="167"/>
      <c r="H27" s="167"/>
      <c r="I27" s="167">
        <v>74850.820000000007</v>
      </c>
      <c r="J27" s="168">
        <f t="shared" si="0"/>
        <v>2.5246273860288004E-2</v>
      </c>
    </row>
    <row r="28" spans="1:10" ht="20.100000000000001" customHeight="1">
      <c r="A28" s="13" t="s">
        <v>74</v>
      </c>
      <c r="B28" s="13"/>
      <c r="C28" s="13"/>
      <c r="D28" s="165" t="s">
        <v>689</v>
      </c>
      <c r="E28" s="165"/>
      <c r="F28" s="166"/>
      <c r="G28" s="167"/>
      <c r="H28" s="167"/>
      <c r="I28" s="167">
        <v>74850.820000000007</v>
      </c>
      <c r="J28" s="168">
        <f t="shared" si="0"/>
        <v>2.5246273860288004E-2</v>
      </c>
    </row>
    <row r="29" spans="1:10" ht="20.100000000000001" customHeight="1">
      <c r="A29" s="169" t="s">
        <v>75</v>
      </c>
      <c r="B29" s="169" t="s">
        <v>76</v>
      </c>
      <c r="C29" s="169" t="s">
        <v>15</v>
      </c>
      <c r="D29" s="170" t="s">
        <v>77</v>
      </c>
      <c r="E29" s="169" t="s">
        <v>46</v>
      </c>
      <c r="F29" s="171">
        <v>55.2</v>
      </c>
      <c r="G29" s="172">
        <v>746.2</v>
      </c>
      <c r="H29" s="172">
        <f>TRUNC(G29 * (1 + 28.82 / 100), 2)</f>
        <v>961.25</v>
      </c>
      <c r="I29" s="172">
        <f>TRUNC(F29 * H29, 2)</f>
        <v>53061</v>
      </c>
      <c r="J29" s="173">
        <f t="shared" si="0"/>
        <v>1.7896831822293218E-2</v>
      </c>
    </row>
    <row r="30" spans="1:10" ht="20.100000000000001" customHeight="1">
      <c r="A30" s="169" t="s">
        <v>78</v>
      </c>
      <c r="B30" s="169" t="s">
        <v>79</v>
      </c>
      <c r="C30" s="169" t="s">
        <v>15</v>
      </c>
      <c r="D30" s="170" t="s">
        <v>80</v>
      </c>
      <c r="E30" s="169" t="s">
        <v>21</v>
      </c>
      <c r="F30" s="171">
        <v>104.9</v>
      </c>
      <c r="G30" s="172">
        <v>161.25</v>
      </c>
      <c r="H30" s="172">
        <f>TRUNC(G30 * (1 + 28.82 / 100), 2)</f>
        <v>207.72</v>
      </c>
      <c r="I30" s="172">
        <f>TRUNC(F30 * H30, 2)</f>
        <v>21789.82</v>
      </c>
      <c r="J30" s="173">
        <f t="shared" si="0"/>
        <v>7.3494420379947838E-3</v>
      </c>
    </row>
    <row r="31" spans="1:10" ht="20.100000000000001" customHeight="1">
      <c r="A31" s="13" t="s">
        <v>81</v>
      </c>
      <c r="B31" s="13"/>
      <c r="C31" s="13"/>
      <c r="D31" s="165" t="s">
        <v>82</v>
      </c>
      <c r="E31" s="165"/>
      <c r="F31" s="166"/>
      <c r="G31" s="167"/>
      <c r="H31" s="167"/>
      <c r="I31" s="167">
        <v>109086.7</v>
      </c>
      <c r="J31" s="168">
        <f t="shared" si="0"/>
        <v>3.6793621001280669E-2</v>
      </c>
    </row>
    <row r="32" spans="1:10" ht="20.100000000000001" customHeight="1">
      <c r="A32" s="169" t="s">
        <v>83</v>
      </c>
      <c r="B32" s="169" t="s">
        <v>84</v>
      </c>
      <c r="C32" s="169" t="s">
        <v>15</v>
      </c>
      <c r="D32" s="170" t="s">
        <v>85</v>
      </c>
      <c r="E32" s="169" t="s">
        <v>21</v>
      </c>
      <c r="F32" s="171">
        <v>830.25</v>
      </c>
      <c r="G32" s="172">
        <v>70.41</v>
      </c>
      <c r="H32" s="172">
        <f>TRUNC(G32 * (1 + 28.82 / 100), 2)</f>
        <v>90.7</v>
      </c>
      <c r="I32" s="172">
        <f>TRUNC(F32 * H32, 2)</f>
        <v>75303.67</v>
      </c>
      <c r="J32" s="173">
        <f t="shared" si="0"/>
        <v>2.5399014673516653E-2</v>
      </c>
    </row>
    <row r="33" spans="1:10" ht="20.100000000000001" customHeight="1">
      <c r="A33" s="169" t="s">
        <v>86</v>
      </c>
      <c r="B33" s="169" t="s">
        <v>87</v>
      </c>
      <c r="C33" s="169" t="s">
        <v>15</v>
      </c>
      <c r="D33" s="170" t="s">
        <v>88</v>
      </c>
      <c r="E33" s="169" t="s">
        <v>21</v>
      </c>
      <c r="F33" s="171">
        <v>275.51</v>
      </c>
      <c r="G33" s="172">
        <v>95.19</v>
      </c>
      <c r="H33" s="172">
        <f>TRUNC(G33 * (1 + 28.82 / 100), 2)</f>
        <v>122.62</v>
      </c>
      <c r="I33" s="172">
        <f>TRUNC(F33 * H33, 2)</f>
        <v>33783.03</v>
      </c>
      <c r="J33" s="173">
        <f t="shared" si="0"/>
        <v>1.1394606327764015E-2</v>
      </c>
    </row>
    <row r="34" spans="1:10" ht="20.100000000000001" customHeight="1">
      <c r="A34" s="13" t="s">
        <v>89</v>
      </c>
      <c r="B34" s="13"/>
      <c r="C34" s="13"/>
      <c r="D34" s="165" t="s">
        <v>90</v>
      </c>
      <c r="E34" s="165"/>
      <c r="F34" s="166"/>
      <c r="G34" s="167"/>
      <c r="H34" s="167"/>
      <c r="I34" s="167">
        <v>768885.96</v>
      </c>
      <c r="J34" s="168">
        <f t="shared" si="0"/>
        <v>0.25933590992711164</v>
      </c>
    </row>
    <row r="35" spans="1:10" ht="20.100000000000001" customHeight="1">
      <c r="A35" s="13" t="s">
        <v>91</v>
      </c>
      <c r="B35" s="13"/>
      <c r="C35" s="13"/>
      <c r="D35" s="165" t="s">
        <v>73</v>
      </c>
      <c r="E35" s="165"/>
      <c r="F35" s="166"/>
      <c r="G35" s="167"/>
      <c r="H35" s="167"/>
      <c r="I35" s="167">
        <v>548651.96</v>
      </c>
      <c r="J35" s="168">
        <f t="shared" si="0"/>
        <v>0.18505365253371678</v>
      </c>
    </row>
    <row r="36" spans="1:10" ht="20.100000000000001" customHeight="1">
      <c r="A36" s="169" t="s">
        <v>92</v>
      </c>
      <c r="B36" s="169" t="s">
        <v>93</v>
      </c>
      <c r="C36" s="169" t="s">
        <v>15</v>
      </c>
      <c r="D36" s="170" t="s">
        <v>94</v>
      </c>
      <c r="E36" s="169" t="s">
        <v>21</v>
      </c>
      <c r="F36" s="171">
        <v>571.46</v>
      </c>
      <c r="G36" s="172">
        <v>58.42</v>
      </c>
      <c r="H36" s="172">
        <f>TRUNC(G36 * (1 + 28.82 / 100), 2)</f>
        <v>75.25</v>
      </c>
      <c r="I36" s="172">
        <f>TRUNC(F36 * H36, 2)</f>
        <v>43002.36</v>
      </c>
      <c r="J36" s="173">
        <f t="shared" si="0"/>
        <v>1.4504174532739847E-2</v>
      </c>
    </row>
    <row r="37" spans="1:10" ht="20.100000000000001" customHeight="1">
      <c r="A37" s="169" t="s">
        <v>95</v>
      </c>
      <c r="B37" s="169" t="s">
        <v>96</v>
      </c>
      <c r="C37" s="169" t="s">
        <v>15</v>
      </c>
      <c r="D37" s="170" t="s">
        <v>97</v>
      </c>
      <c r="E37" s="169" t="s">
        <v>21</v>
      </c>
      <c r="F37" s="171">
        <v>790</v>
      </c>
      <c r="G37" s="172">
        <v>289.43</v>
      </c>
      <c r="H37" s="172">
        <f>TRUNC(G37 * (1 + 28.82 / 100), 2)</f>
        <v>372.84</v>
      </c>
      <c r="I37" s="172">
        <f>TRUNC(F37 * H37, 2)</f>
        <v>294543.59999999998</v>
      </c>
      <c r="J37" s="173">
        <f t="shared" si="0"/>
        <v>9.9345984311128788E-2</v>
      </c>
    </row>
    <row r="38" spans="1:10" ht="20.100000000000001" customHeight="1">
      <c r="A38" s="169" t="s">
        <v>98</v>
      </c>
      <c r="B38" s="169" t="s">
        <v>99</v>
      </c>
      <c r="C38" s="169" t="s">
        <v>15</v>
      </c>
      <c r="D38" s="170" t="s">
        <v>100</v>
      </c>
      <c r="E38" s="169" t="s">
        <v>21</v>
      </c>
      <c r="F38" s="171">
        <v>597.36</v>
      </c>
      <c r="G38" s="172">
        <v>264.74</v>
      </c>
      <c r="H38" s="172">
        <f>TRUNC(G38 * (1 + 28.82 / 100), 2)</f>
        <v>341.03</v>
      </c>
      <c r="I38" s="172">
        <f>TRUNC(F38 * H38, 2)</f>
        <v>203717.68</v>
      </c>
      <c r="J38" s="173">
        <f t="shared" si="0"/>
        <v>6.8711502952973874E-2</v>
      </c>
    </row>
    <row r="39" spans="1:10" ht="20.100000000000001" customHeight="1">
      <c r="A39" s="169" t="s">
        <v>101</v>
      </c>
      <c r="B39" s="169" t="s">
        <v>102</v>
      </c>
      <c r="C39" s="169" t="s">
        <v>15</v>
      </c>
      <c r="D39" s="170" t="s">
        <v>103</v>
      </c>
      <c r="E39" s="169" t="s">
        <v>33</v>
      </c>
      <c r="F39" s="171">
        <v>8</v>
      </c>
      <c r="G39" s="172">
        <v>716.93</v>
      </c>
      <c r="H39" s="172">
        <f>TRUNC(G39 * (1 + 28.82 / 100), 2)</f>
        <v>923.54</v>
      </c>
      <c r="I39" s="172">
        <f>TRUNC(F39 * H39, 2)</f>
        <v>7388.32</v>
      </c>
      <c r="J39" s="173">
        <f t="shared" si="0"/>
        <v>2.4919907368742659E-3</v>
      </c>
    </row>
    <row r="40" spans="1:10" ht="20.100000000000001" customHeight="1">
      <c r="A40" s="13" t="s">
        <v>104</v>
      </c>
      <c r="B40" s="13"/>
      <c r="C40" s="13"/>
      <c r="D40" s="165" t="s">
        <v>690</v>
      </c>
      <c r="E40" s="165"/>
      <c r="F40" s="166"/>
      <c r="G40" s="167"/>
      <c r="H40" s="167"/>
      <c r="I40" s="167">
        <v>198962.98</v>
      </c>
      <c r="J40" s="168">
        <f t="shared" si="0"/>
        <v>6.7107800303844431E-2</v>
      </c>
    </row>
    <row r="41" spans="1:10" ht="20.100000000000001" customHeight="1">
      <c r="A41" s="169" t="s">
        <v>105</v>
      </c>
      <c r="B41" s="169" t="s">
        <v>106</v>
      </c>
      <c r="C41" s="169" t="s">
        <v>15</v>
      </c>
      <c r="D41" s="170" t="s">
        <v>107</v>
      </c>
      <c r="E41" s="169" t="s">
        <v>21</v>
      </c>
      <c r="F41" s="171">
        <v>1387.36</v>
      </c>
      <c r="G41" s="172">
        <v>70.900000000000006</v>
      </c>
      <c r="H41" s="172">
        <f>TRUNC(G41 * (1 + 28.82 / 100), 2)</f>
        <v>91.33</v>
      </c>
      <c r="I41" s="172">
        <f>TRUNC(F41 * H41, 2)</f>
        <v>126707.58</v>
      </c>
      <c r="J41" s="173">
        <f t="shared" si="0"/>
        <v>4.2736930134557656E-2</v>
      </c>
    </row>
    <row r="42" spans="1:10" ht="20.100000000000001" customHeight="1">
      <c r="A42" s="169" t="s">
        <v>108</v>
      </c>
      <c r="B42" s="169" t="s">
        <v>109</v>
      </c>
      <c r="C42" s="169" t="s">
        <v>15</v>
      </c>
      <c r="D42" s="170" t="s">
        <v>110</v>
      </c>
      <c r="E42" s="169" t="s">
        <v>21</v>
      </c>
      <c r="F42" s="171">
        <v>571.46</v>
      </c>
      <c r="G42" s="172">
        <v>98.16</v>
      </c>
      <c r="H42" s="172">
        <f>TRUNC(G42 * (1 + 28.82 / 100), 2)</f>
        <v>126.44</v>
      </c>
      <c r="I42" s="172">
        <f>TRUNC(F42 * H42, 2)</f>
        <v>72255.399999999994</v>
      </c>
      <c r="J42" s="173">
        <f t="shared" si="0"/>
        <v>2.4370870169286771E-2</v>
      </c>
    </row>
    <row r="43" spans="1:10" ht="20.100000000000001" customHeight="1">
      <c r="A43" s="13" t="s">
        <v>111</v>
      </c>
      <c r="B43" s="13"/>
      <c r="C43" s="13"/>
      <c r="D43" s="165" t="s">
        <v>691</v>
      </c>
      <c r="E43" s="165"/>
      <c r="F43" s="166"/>
      <c r="G43" s="167"/>
      <c r="H43" s="167"/>
      <c r="I43" s="167">
        <v>21271.02</v>
      </c>
      <c r="J43" s="168">
        <f t="shared" si="0"/>
        <v>7.1744570895504326E-3</v>
      </c>
    </row>
    <row r="44" spans="1:10" ht="20.100000000000001" customHeight="1">
      <c r="A44" s="169" t="s">
        <v>112</v>
      </c>
      <c r="B44" s="169" t="s">
        <v>113</v>
      </c>
      <c r="C44" s="169" t="s">
        <v>15</v>
      </c>
      <c r="D44" s="170" t="s">
        <v>114</v>
      </c>
      <c r="E44" s="169" t="s">
        <v>115</v>
      </c>
      <c r="F44" s="171">
        <v>165</v>
      </c>
      <c r="G44" s="172">
        <v>86.5</v>
      </c>
      <c r="H44" s="172">
        <f>TRUNC(G44 * (1 + 28.82 / 100), 2)</f>
        <v>111.42</v>
      </c>
      <c r="I44" s="172">
        <f>TRUNC(F44 * H44, 2)</f>
        <v>18384.3</v>
      </c>
      <c r="J44" s="173">
        <f t="shared" si="0"/>
        <v>6.2008014411825104E-3</v>
      </c>
    </row>
    <row r="45" spans="1:10" ht="20.100000000000001" customHeight="1">
      <c r="A45" s="169" t="s">
        <v>116</v>
      </c>
      <c r="B45" s="169" t="s">
        <v>117</v>
      </c>
      <c r="C45" s="169" t="s">
        <v>15</v>
      </c>
      <c r="D45" s="170" t="s">
        <v>118</v>
      </c>
      <c r="E45" s="169" t="s">
        <v>115</v>
      </c>
      <c r="F45" s="171">
        <v>32</v>
      </c>
      <c r="G45" s="172">
        <v>70.03</v>
      </c>
      <c r="H45" s="172">
        <f>TRUNC(G45 * (1 + 28.82 / 100), 2)</f>
        <v>90.21</v>
      </c>
      <c r="I45" s="172">
        <f>TRUNC(F45 * H45, 2)</f>
        <v>2886.72</v>
      </c>
      <c r="J45" s="173">
        <f t="shared" si="0"/>
        <v>9.7365564836792134E-4</v>
      </c>
    </row>
    <row r="46" spans="1:10" ht="20.100000000000001" customHeight="1">
      <c r="A46" s="13" t="s">
        <v>119</v>
      </c>
      <c r="B46" s="13"/>
      <c r="C46" s="13"/>
      <c r="D46" s="165" t="s">
        <v>120</v>
      </c>
      <c r="E46" s="165"/>
      <c r="F46" s="166"/>
      <c r="G46" s="167"/>
      <c r="H46" s="167"/>
      <c r="I46" s="167">
        <v>49199.29</v>
      </c>
      <c r="J46" s="168">
        <f t="shared" si="0"/>
        <v>1.6594323870756912E-2</v>
      </c>
    </row>
    <row r="47" spans="1:10" ht="20.100000000000001" customHeight="1">
      <c r="A47" s="169" t="s">
        <v>121</v>
      </c>
      <c r="B47" s="169" t="s">
        <v>122</v>
      </c>
      <c r="C47" s="169" t="s">
        <v>15</v>
      </c>
      <c r="D47" s="170" t="s">
        <v>123</v>
      </c>
      <c r="E47" s="169" t="s">
        <v>21</v>
      </c>
      <c r="F47" s="171">
        <v>405.39</v>
      </c>
      <c r="G47" s="172">
        <v>32.479999999999997</v>
      </c>
      <c r="H47" s="172">
        <f>TRUNC(G47 * (1 + 28.82 / 100), 2)</f>
        <v>41.84</v>
      </c>
      <c r="I47" s="172">
        <f>TRUNC(F47 * H47, 2)</f>
        <v>16961.509999999998</v>
      </c>
      <c r="J47" s="173">
        <f t="shared" si="0"/>
        <v>5.7209116285434616E-3</v>
      </c>
    </row>
    <row r="48" spans="1:10" ht="20.100000000000001" customHeight="1">
      <c r="A48" s="169" t="s">
        <v>124</v>
      </c>
      <c r="B48" s="169" t="s">
        <v>125</v>
      </c>
      <c r="C48" s="169" t="s">
        <v>15</v>
      </c>
      <c r="D48" s="170" t="s">
        <v>126</v>
      </c>
      <c r="E48" s="169" t="s">
        <v>21</v>
      </c>
      <c r="F48" s="171">
        <v>25</v>
      </c>
      <c r="G48" s="172">
        <v>83.7</v>
      </c>
      <c r="H48" s="172">
        <f>TRUNC(G48 * (1 + 28.82 / 100), 2)</f>
        <v>107.82</v>
      </c>
      <c r="I48" s="172">
        <f>TRUNC(F48 * H48, 2)</f>
        <v>2695.5</v>
      </c>
      <c r="J48" s="173">
        <f t="shared" si="0"/>
        <v>9.0915946131794293E-4</v>
      </c>
    </row>
    <row r="49" spans="1:10" ht="20.100000000000001" customHeight="1">
      <c r="A49" s="169" t="s">
        <v>127</v>
      </c>
      <c r="B49" s="169" t="s">
        <v>128</v>
      </c>
      <c r="C49" s="169" t="s">
        <v>15</v>
      </c>
      <c r="D49" s="170" t="s">
        <v>129</v>
      </c>
      <c r="E49" s="169" t="s">
        <v>21</v>
      </c>
      <c r="F49" s="171">
        <v>314.38</v>
      </c>
      <c r="G49" s="172">
        <v>72.95</v>
      </c>
      <c r="H49" s="172">
        <f>TRUNC(G49 * (1 + 28.82 / 100), 2)</f>
        <v>93.97</v>
      </c>
      <c r="I49" s="172">
        <f>TRUNC(F49 * H49, 2)</f>
        <v>29542.28</v>
      </c>
      <c r="J49" s="173">
        <f t="shared" si="0"/>
        <v>9.9642527808955061E-3</v>
      </c>
    </row>
    <row r="50" spans="1:10" ht="20.100000000000001" customHeight="1">
      <c r="A50" s="13" t="s">
        <v>130</v>
      </c>
      <c r="B50" s="13"/>
      <c r="C50" s="13"/>
      <c r="D50" s="165" t="s">
        <v>131</v>
      </c>
      <c r="E50" s="165"/>
      <c r="F50" s="166"/>
      <c r="G50" s="167"/>
      <c r="H50" s="167"/>
      <c r="I50" s="167">
        <v>127924.18</v>
      </c>
      <c r="J50" s="168">
        <f t="shared" si="0"/>
        <v>4.3147274560689876E-2</v>
      </c>
    </row>
    <row r="51" spans="1:10" ht="20.100000000000001" customHeight="1">
      <c r="A51" s="13" t="s">
        <v>132</v>
      </c>
      <c r="B51" s="13"/>
      <c r="C51" s="13"/>
      <c r="D51" s="165" t="s">
        <v>692</v>
      </c>
      <c r="E51" s="165"/>
      <c r="F51" s="166"/>
      <c r="G51" s="167"/>
      <c r="H51" s="167"/>
      <c r="I51" s="167">
        <v>21327.66</v>
      </c>
      <c r="J51" s="168">
        <f t="shared" si="0"/>
        <v>7.1935610746697229E-3</v>
      </c>
    </row>
    <row r="52" spans="1:10" ht="20.100000000000001" customHeight="1">
      <c r="A52" s="169" t="s">
        <v>133</v>
      </c>
      <c r="B52" s="169" t="s">
        <v>134</v>
      </c>
      <c r="C52" s="169" t="s">
        <v>15</v>
      </c>
      <c r="D52" s="170" t="s">
        <v>135</v>
      </c>
      <c r="E52" s="169" t="s">
        <v>115</v>
      </c>
      <c r="F52" s="171">
        <v>130</v>
      </c>
      <c r="G52" s="172">
        <v>13.3</v>
      </c>
      <c r="H52" s="172">
        <f>TRUNC(G52 * (1 + 28.82 / 100), 2)</f>
        <v>17.13</v>
      </c>
      <c r="I52" s="172">
        <f>TRUNC(F52 * H52, 2)</f>
        <v>2226.9</v>
      </c>
      <c r="J52" s="173">
        <f t="shared" si="0"/>
        <v>7.5110636409160721E-4</v>
      </c>
    </row>
    <row r="53" spans="1:10" ht="20.100000000000001" customHeight="1">
      <c r="A53" s="169" t="s">
        <v>136</v>
      </c>
      <c r="B53" s="169" t="s">
        <v>137</v>
      </c>
      <c r="C53" s="169" t="s">
        <v>15</v>
      </c>
      <c r="D53" s="170" t="s">
        <v>138</v>
      </c>
      <c r="E53" s="169" t="s">
        <v>21</v>
      </c>
      <c r="F53" s="171">
        <v>23.94</v>
      </c>
      <c r="G53" s="172">
        <v>231.01</v>
      </c>
      <c r="H53" s="172">
        <f>TRUNC(G53 * (1 + 28.82 / 100), 2)</f>
        <v>297.58</v>
      </c>
      <c r="I53" s="172">
        <f>TRUNC(F53 * H53, 2)</f>
        <v>7124.06</v>
      </c>
      <c r="J53" s="173">
        <f t="shared" si="0"/>
        <v>2.4028590435899479E-3</v>
      </c>
    </row>
    <row r="54" spans="1:10" ht="20.100000000000001" customHeight="1">
      <c r="A54" s="169" t="s">
        <v>139</v>
      </c>
      <c r="B54" s="169" t="s">
        <v>693</v>
      </c>
      <c r="C54" s="169" t="s">
        <v>15</v>
      </c>
      <c r="D54" s="170" t="s">
        <v>140</v>
      </c>
      <c r="E54" s="169" t="s">
        <v>21</v>
      </c>
      <c r="F54" s="171">
        <v>23.94</v>
      </c>
      <c r="G54" s="172">
        <v>388.36</v>
      </c>
      <c r="H54" s="172">
        <f>TRUNC(G54 * (1 + 28.82 / 100), 2)</f>
        <v>500.28</v>
      </c>
      <c r="I54" s="172">
        <f>TRUNC(F54 * H54, 2)</f>
        <v>11976.7</v>
      </c>
      <c r="J54" s="173">
        <f t="shared" si="0"/>
        <v>4.0395956669881687E-3</v>
      </c>
    </row>
    <row r="55" spans="1:10" ht="20.100000000000001" customHeight="1">
      <c r="A55" s="13" t="s">
        <v>141</v>
      </c>
      <c r="B55" s="13"/>
      <c r="C55" s="13"/>
      <c r="D55" s="165" t="s">
        <v>694</v>
      </c>
      <c r="E55" s="165"/>
      <c r="F55" s="166"/>
      <c r="G55" s="167"/>
      <c r="H55" s="167"/>
      <c r="I55" s="167">
        <v>33929.160000000003</v>
      </c>
      <c r="J55" s="168">
        <f t="shared" si="0"/>
        <v>1.144389420462634E-2</v>
      </c>
    </row>
    <row r="56" spans="1:10" ht="20.100000000000001" customHeight="1">
      <c r="A56" s="169" t="s">
        <v>142</v>
      </c>
      <c r="B56" s="169" t="s">
        <v>695</v>
      </c>
      <c r="C56" s="169" t="s">
        <v>15</v>
      </c>
      <c r="D56" s="170" t="s">
        <v>143</v>
      </c>
      <c r="E56" s="169" t="s">
        <v>21</v>
      </c>
      <c r="F56" s="171">
        <v>68.86</v>
      </c>
      <c r="G56" s="172">
        <v>356.49</v>
      </c>
      <c r="H56" s="172">
        <f>TRUNC(G56 * (1 + 28.82 / 100), 2)</f>
        <v>459.23</v>
      </c>
      <c r="I56" s="172">
        <f>TRUNC(F56 * H56, 2)</f>
        <v>31622.57</v>
      </c>
      <c r="J56" s="173">
        <f t="shared" si="0"/>
        <v>1.0665909369945815E-2</v>
      </c>
    </row>
    <row r="57" spans="1:10" ht="20.100000000000001" customHeight="1">
      <c r="A57" s="169" t="s">
        <v>144</v>
      </c>
      <c r="B57" s="169" t="s">
        <v>696</v>
      </c>
      <c r="C57" s="169" t="s">
        <v>15</v>
      </c>
      <c r="D57" s="170" t="s">
        <v>145</v>
      </c>
      <c r="E57" s="169" t="s">
        <v>21</v>
      </c>
      <c r="F57" s="171">
        <v>4.2</v>
      </c>
      <c r="G57" s="172">
        <v>426.33</v>
      </c>
      <c r="H57" s="172">
        <f>TRUNC(G57 * (1 + 28.82 / 100), 2)</f>
        <v>549.19000000000005</v>
      </c>
      <c r="I57" s="172">
        <f>TRUNC(F57 * H57, 2)</f>
        <v>2306.59</v>
      </c>
      <c r="J57" s="173">
        <f t="shared" si="0"/>
        <v>7.7798483468052458E-4</v>
      </c>
    </row>
    <row r="58" spans="1:10" ht="20.100000000000001" customHeight="1">
      <c r="A58" s="13" t="s">
        <v>146</v>
      </c>
      <c r="B58" s="13"/>
      <c r="C58" s="13"/>
      <c r="D58" s="165" t="s">
        <v>697</v>
      </c>
      <c r="E58" s="165"/>
      <c r="F58" s="166"/>
      <c r="G58" s="167"/>
      <c r="H58" s="167"/>
      <c r="I58" s="167">
        <v>72667.360000000001</v>
      </c>
      <c r="J58" s="168">
        <f t="shared" si="0"/>
        <v>2.4509819281393817E-2</v>
      </c>
    </row>
    <row r="59" spans="1:10" ht="20.100000000000001" customHeight="1">
      <c r="A59" s="169" t="s">
        <v>147</v>
      </c>
      <c r="B59" s="169" t="s">
        <v>698</v>
      </c>
      <c r="C59" s="169" t="s">
        <v>15</v>
      </c>
      <c r="D59" s="170" t="s">
        <v>148</v>
      </c>
      <c r="E59" s="169" t="s">
        <v>21</v>
      </c>
      <c r="F59" s="171">
        <v>24.8</v>
      </c>
      <c r="G59" s="172">
        <v>1479.76</v>
      </c>
      <c r="H59" s="172">
        <f>TRUNC(G59 * (1 + 28.82 / 100), 2)</f>
        <v>1906.22</v>
      </c>
      <c r="I59" s="172">
        <f>TRUNC(F59 * H59, 2)</f>
        <v>47274.25</v>
      </c>
      <c r="J59" s="173">
        <f t="shared" si="0"/>
        <v>1.5945031223969491E-2</v>
      </c>
    </row>
    <row r="60" spans="1:10" ht="20.100000000000001" customHeight="1">
      <c r="A60" s="169" t="s">
        <v>149</v>
      </c>
      <c r="B60" s="169" t="s">
        <v>150</v>
      </c>
      <c r="C60" s="169" t="s">
        <v>15</v>
      </c>
      <c r="D60" s="170" t="s">
        <v>151</v>
      </c>
      <c r="E60" s="169" t="s">
        <v>21</v>
      </c>
      <c r="F60" s="171">
        <v>25.95</v>
      </c>
      <c r="G60" s="172">
        <v>759.62</v>
      </c>
      <c r="H60" s="172">
        <f>TRUNC(G60 * (1 + 28.82 / 100), 2)</f>
        <v>978.54</v>
      </c>
      <c r="I60" s="172">
        <f>TRUNC(F60 * H60, 2)</f>
        <v>25393.11</v>
      </c>
      <c r="J60" s="173">
        <f t="shared" si="0"/>
        <v>8.564788057424326E-3</v>
      </c>
    </row>
    <row r="61" spans="1:10" ht="20.100000000000001" customHeight="1">
      <c r="A61" s="13" t="s">
        <v>152</v>
      </c>
      <c r="B61" s="13"/>
      <c r="C61" s="13"/>
      <c r="D61" s="165" t="s">
        <v>153</v>
      </c>
      <c r="E61" s="165"/>
      <c r="F61" s="166"/>
      <c r="G61" s="167"/>
      <c r="H61" s="167"/>
      <c r="I61" s="167">
        <v>6479.28</v>
      </c>
      <c r="J61" s="168">
        <f t="shared" si="0"/>
        <v>2.1853825689215809E-3</v>
      </c>
    </row>
    <row r="62" spans="1:10" ht="20.100000000000001" customHeight="1">
      <c r="A62" s="13" t="s">
        <v>154</v>
      </c>
      <c r="B62" s="13"/>
      <c r="C62" s="13"/>
      <c r="D62" s="165" t="s">
        <v>699</v>
      </c>
      <c r="E62" s="165"/>
      <c r="F62" s="166"/>
      <c r="G62" s="167"/>
      <c r="H62" s="167"/>
      <c r="I62" s="167">
        <v>6479.28</v>
      </c>
      <c r="J62" s="168">
        <f t="shared" si="0"/>
        <v>2.1853825689215809E-3</v>
      </c>
    </row>
    <row r="63" spans="1:10" ht="20.100000000000001" customHeight="1">
      <c r="A63" s="169" t="s">
        <v>155</v>
      </c>
      <c r="B63" s="169" t="s">
        <v>156</v>
      </c>
      <c r="C63" s="169" t="s">
        <v>15</v>
      </c>
      <c r="D63" s="170" t="s">
        <v>157</v>
      </c>
      <c r="E63" s="169" t="s">
        <v>33</v>
      </c>
      <c r="F63" s="171">
        <v>4</v>
      </c>
      <c r="G63" s="172">
        <v>79.25</v>
      </c>
      <c r="H63" s="172">
        <f t="shared" ref="H63:H68" si="3">TRUNC(G63 * (1 + 28.82 / 100), 2)</f>
        <v>102.08</v>
      </c>
      <c r="I63" s="172">
        <f t="shared" ref="I63:I68" si="4">TRUNC(F63 * H63, 2)</f>
        <v>408.32</v>
      </c>
      <c r="J63" s="173">
        <f t="shared" si="0"/>
        <v>1.3772138424980243E-4</v>
      </c>
    </row>
    <row r="64" spans="1:10" ht="20.100000000000001" customHeight="1">
      <c r="A64" s="169" t="s">
        <v>158</v>
      </c>
      <c r="B64" s="169" t="s">
        <v>159</v>
      </c>
      <c r="C64" s="169" t="s">
        <v>15</v>
      </c>
      <c r="D64" s="170" t="s">
        <v>160</v>
      </c>
      <c r="E64" s="169" t="s">
        <v>33</v>
      </c>
      <c r="F64" s="171">
        <v>8</v>
      </c>
      <c r="G64" s="172">
        <v>118.53</v>
      </c>
      <c r="H64" s="172">
        <f t="shared" si="3"/>
        <v>152.69</v>
      </c>
      <c r="I64" s="172">
        <f t="shared" si="4"/>
        <v>1221.52</v>
      </c>
      <c r="J64" s="173">
        <f t="shared" si="0"/>
        <v>4.120038824667385E-4</v>
      </c>
    </row>
    <row r="65" spans="1:10" ht="20.100000000000001" customHeight="1">
      <c r="A65" s="169" t="s">
        <v>161</v>
      </c>
      <c r="B65" s="169" t="s">
        <v>162</v>
      </c>
      <c r="C65" s="169" t="s">
        <v>15</v>
      </c>
      <c r="D65" s="170" t="s">
        <v>163</v>
      </c>
      <c r="E65" s="169" t="s">
        <v>33</v>
      </c>
      <c r="F65" s="171">
        <v>2</v>
      </c>
      <c r="G65" s="172">
        <v>92.21</v>
      </c>
      <c r="H65" s="172">
        <f t="shared" si="3"/>
        <v>118.78</v>
      </c>
      <c r="I65" s="172">
        <f t="shared" si="4"/>
        <v>237.56</v>
      </c>
      <c r="J65" s="173">
        <f t="shared" si="0"/>
        <v>8.0126107078720278E-5</v>
      </c>
    </row>
    <row r="66" spans="1:10" ht="26.4">
      <c r="A66" s="169" t="s">
        <v>164</v>
      </c>
      <c r="B66" s="169" t="s">
        <v>700</v>
      </c>
      <c r="C66" s="169" t="s">
        <v>521</v>
      </c>
      <c r="D66" s="170" t="s">
        <v>701</v>
      </c>
      <c r="E66" s="169" t="s">
        <v>702</v>
      </c>
      <c r="F66" s="171">
        <v>4</v>
      </c>
      <c r="G66" s="172">
        <v>258.69</v>
      </c>
      <c r="H66" s="172">
        <f t="shared" si="3"/>
        <v>333.24</v>
      </c>
      <c r="I66" s="172">
        <f t="shared" si="4"/>
        <v>1332.96</v>
      </c>
      <c r="J66" s="173">
        <f t="shared" si="0"/>
        <v>4.4959124301924139E-4</v>
      </c>
    </row>
    <row r="67" spans="1:10" ht="26.4">
      <c r="A67" s="169" t="s">
        <v>165</v>
      </c>
      <c r="B67" s="169" t="s">
        <v>703</v>
      </c>
      <c r="C67" s="169" t="s">
        <v>521</v>
      </c>
      <c r="D67" s="170" t="s">
        <v>704</v>
      </c>
      <c r="E67" s="169" t="s">
        <v>702</v>
      </c>
      <c r="F67" s="171">
        <v>8</v>
      </c>
      <c r="G67" s="172">
        <v>241.28</v>
      </c>
      <c r="H67" s="172">
        <f t="shared" si="3"/>
        <v>310.81</v>
      </c>
      <c r="I67" s="172">
        <f t="shared" si="4"/>
        <v>2486.48</v>
      </c>
      <c r="J67" s="173">
        <f t="shared" si="0"/>
        <v>8.3865955013089923E-4</v>
      </c>
    </row>
    <row r="68" spans="1:10" ht="26.4">
      <c r="A68" s="169" t="s">
        <v>166</v>
      </c>
      <c r="B68" s="169" t="s">
        <v>705</v>
      </c>
      <c r="C68" s="169" t="s">
        <v>521</v>
      </c>
      <c r="D68" s="170" t="s">
        <v>706</v>
      </c>
      <c r="E68" s="169" t="s">
        <v>702</v>
      </c>
      <c r="F68" s="171">
        <v>2</v>
      </c>
      <c r="G68" s="172">
        <v>307.58</v>
      </c>
      <c r="H68" s="172">
        <f t="shared" si="3"/>
        <v>396.22</v>
      </c>
      <c r="I68" s="172">
        <f t="shared" si="4"/>
        <v>792.44</v>
      </c>
      <c r="J68" s="173">
        <f t="shared" si="0"/>
        <v>2.6728040197617907E-4</v>
      </c>
    </row>
    <row r="69" spans="1:10" ht="20.100000000000001" customHeight="1">
      <c r="A69" s="13" t="s">
        <v>167</v>
      </c>
      <c r="B69" s="13"/>
      <c r="C69" s="13"/>
      <c r="D69" s="165" t="s">
        <v>168</v>
      </c>
      <c r="E69" s="165"/>
      <c r="F69" s="166"/>
      <c r="G69" s="167"/>
      <c r="H69" s="167"/>
      <c r="I69" s="167">
        <v>162357.78</v>
      </c>
      <c r="J69" s="168">
        <f t="shared" si="0"/>
        <v>5.4761310259906174E-2</v>
      </c>
    </row>
    <row r="70" spans="1:10" ht="20.100000000000001" customHeight="1">
      <c r="A70" s="169" t="s">
        <v>169</v>
      </c>
      <c r="B70" s="169" t="s">
        <v>170</v>
      </c>
      <c r="C70" s="169" t="s">
        <v>15</v>
      </c>
      <c r="D70" s="170" t="s">
        <v>171</v>
      </c>
      <c r="E70" s="169" t="s">
        <v>21</v>
      </c>
      <c r="F70" s="171">
        <v>1974.27</v>
      </c>
      <c r="G70" s="172">
        <v>11.12</v>
      </c>
      <c r="H70" s="172">
        <f>TRUNC(G70 * (1 + 28.82 / 100), 2)</f>
        <v>14.32</v>
      </c>
      <c r="I70" s="172">
        <f>TRUNC(F70 * H70, 2)</f>
        <v>28271.54</v>
      </c>
      <c r="J70" s="173">
        <f t="shared" si="0"/>
        <v>9.5356475893261655E-3</v>
      </c>
    </row>
    <row r="71" spans="1:10" ht="20.100000000000001" customHeight="1">
      <c r="A71" s="169" t="s">
        <v>172</v>
      </c>
      <c r="B71" s="169" t="s">
        <v>173</v>
      </c>
      <c r="C71" s="169" t="s">
        <v>15</v>
      </c>
      <c r="D71" s="170" t="s">
        <v>174</v>
      </c>
      <c r="E71" s="169" t="s">
        <v>21</v>
      </c>
      <c r="F71" s="171">
        <v>1854.27</v>
      </c>
      <c r="G71" s="172">
        <v>47.7</v>
      </c>
      <c r="H71" s="172">
        <f>TRUNC(G71 * (1 + 28.82 / 100), 2)</f>
        <v>61.44</v>
      </c>
      <c r="I71" s="172">
        <f>TRUNC(F71 * H71, 2)</f>
        <v>113926.34</v>
      </c>
      <c r="J71" s="173">
        <f t="shared" ref="J71:J134" si="5">I71 / 2964826.43</f>
        <v>3.8425972882331592E-2</v>
      </c>
    </row>
    <row r="72" spans="1:10" ht="20.100000000000001" customHeight="1">
      <c r="A72" s="169" t="s">
        <v>175</v>
      </c>
      <c r="B72" s="169" t="s">
        <v>707</v>
      </c>
      <c r="C72" s="169" t="s">
        <v>15</v>
      </c>
      <c r="D72" s="170" t="s">
        <v>708</v>
      </c>
      <c r="E72" s="169" t="s">
        <v>21</v>
      </c>
      <c r="F72" s="171">
        <v>120.87</v>
      </c>
      <c r="G72" s="172">
        <v>40.72</v>
      </c>
      <c r="H72" s="172">
        <f>TRUNC(G72 * (1 + 28.82 / 100), 2)</f>
        <v>52.45</v>
      </c>
      <c r="I72" s="172">
        <f>TRUNC(F72 * H72, 2)</f>
        <v>6339.63</v>
      </c>
      <c r="J72" s="173">
        <f t="shared" si="5"/>
        <v>2.1382803174754481E-3</v>
      </c>
    </row>
    <row r="73" spans="1:10" ht="20.100000000000001" customHeight="1">
      <c r="A73" s="169" t="s">
        <v>709</v>
      </c>
      <c r="B73" s="169" t="s">
        <v>176</v>
      </c>
      <c r="C73" s="169" t="s">
        <v>15</v>
      </c>
      <c r="D73" s="170" t="s">
        <v>177</v>
      </c>
      <c r="E73" s="169" t="s">
        <v>21</v>
      </c>
      <c r="F73" s="171">
        <v>120.87</v>
      </c>
      <c r="G73" s="172">
        <v>88.76</v>
      </c>
      <c r="H73" s="172">
        <f>TRUNC(G73 * (1 + 28.82 / 100), 2)</f>
        <v>114.34</v>
      </c>
      <c r="I73" s="172">
        <f>TRUNC(F73 * H73, 2)</f>
        <v>13820.27</v>
      </c>
      <c r="J73" s="173">
        <f t="shared" si="5"/>
        <v>4.6614094707729649E-3</v>
      </c>
    </row>
    <row r="74" spans="1:10" ht="20.100000000000001" customHeight="1">
      <c r="A74" s="13" t="s">
        <v>178</v>
      </c>
      <c r="B74" s="13"/>
      <c r="C74" s="13"/>
      <c r="D74" s="165" t="s">
        <v>179</v>
      </c>
      <c r="E74" s="165"/>
      <c r="F74" s="166"/>
      <c r="G74" s="167"/>
      <c r="H74" s="167"/>
      <c r="I74" s="167">
        <v>2933.88</v>
      </c>
      <c r="J74" s="168">
        <f t="shared" si="5"/>
        <v>9.8956214445241578E-4</v>
      </c>
    </row>
    <row r="75" spans="1:10" ht="20.100000000000001" customHeight="1">
      <c r="A75" s="169" t="s">
        <v>180</v>
      </c>
      <c r="B75" s="169" t="s">
        <v>181</v>
      </c>
      <c r="C75" s="169" t="s">
        <v>15</v>
      </c>
      <c r="D75" s="170" t="s">
        <v>182</v>
      </c>
      <c r="E75" s="169" t="s">
        <v>21</v>
      </c>
      <c r="F75" s="171">
        <v>3.52</v>
      </c>
      <c r="G75" s="172">
        <v>647.02</v>
      </c>
      <c r="H75" s="172">
        <f>TRUNC(G75 * (1 + 28.82 / 100), 2)</f>
        <v>833.49</v>
      </c>
      <c r="I75" s="172">
        <f>TRUNC(F75 * H75, 2)</f>
        <v>2933.88</v>
      </c>
      <c r="J75" s="173">
        <f t="shared" si="5"/>
        <v>9.8956214445241578E-4</v>
      </c>
    </row>
    <row r="76" spans="1:10" ht="20.100000000000001" customHeight="1">
      <c r="A76" s="13" t="s">
        <v>183</v>
      </c>
      <c r="B76" s="13"/>
      <c r="C76" s="13"/>
      <c r="D76" s="165" t="s">
        <v>184</v>
      </c>
      <c r="E76" s="165"/>
      <c r="F76" s="166"/>
      <c r="G76" s="167"/>
      <c r="H76" s="167"/>
      <c r="I76" s="167">
        <v>403053.33</v>
      </c>
      <c r="J76" s="168">
        <f t="shared" si="5"/>
        <v>0.13594500032840034</v>
      </c>
    </row>
    <row r="77" spans="1:10" ht="20.100000000000001" customHeight="1">
      <c r="A77" s="169" t="s">
        <v>185</v>
      </c>
      <c r="B77" s="169" t="s">
        <v>186</v>
      </c>
      <c r="C77" s="169" t="s">
        <v>15</v>
      </c>
      <c r="D77" s="170" t="s">
        <v>187</v>
      </c>
      <c r="E77" s="169" t="s">
        <v>21</v>
      </c>
      <c r="F77" s="171">
        <v>62.54</v>
      </c>
      <c r="G77" s="172">
        <v>123.1</v>
      </c>
      <c r="H77" s="172">
        <f>TRUNC(G77 * (1 + 28.82 / 100), 2)</f>
        <v>158.57</v>
      </c>
      <c r="I77" s="172">
        <f>TRUNC(F77 * H77, 2)</f>
        <v>9916.9599999999991</v>
      </c>
      <c r="J77" s="173">
        <f t="shared" si="5"/>
        <v>3.3448703437253149E-3</v>
      </c>
    </row>
    <row r="78" spans="1:10" ht="20.100000000000001" customHeight="1">
      <c r="A78" s="169" t="s">
        <v>188</v>
      </c>
      <c r="B78" s="169" t="s">
        <v>189</v>
      </c>
      <c r="C78" s="169" t="s">
        <v>15</v>
      </c>
      <c r="D78" s="170" t="s">
        <v>190</v>
      </c>
      <c r="E78" s="169" t="s">
        <v>21</v>
      </c>
      <c r="F78" s="171">
        <v>1515.21</v>
      </c>
      <c r="G78" s="172">
        <v>75.7</v>
      </c>
      <c r="H78" s="172">
        <f>TRUNC(G78 * (1 + 28.82 / 100), 2)</f>
        <v>97.51</v>
      </c>
      <c r="I78" s="172">
        <f>TRUNC(F78 * H78, 2)</f>
        <v>147748.12</v>
      </c>
      <c r="J78" s="173">
        <f t="shared" si="5"/>
        <v>4.9833649115169278E-2</v>
      </c>
    </row>
    <row r="79" spans="1:10" ht="20.100000000000001" customHeight="1">
      <c r="A79" s="169" t="s">
        <v>191</v>
      </c>
      <c r="B79" s="169" t="s">
        <v>192</v>
      </c>
      <c r="C79" s="169" t="s">
        <v>15</v>
      </c>
      <c r="D79" s="170" t="s">
        <v>193</v>
      </c>
      <c r="E79" s="169" t="s">
        <v>21</v>
      </c>
      <c r="F79" s="171">
        <v>1515.21</v>
      </c>
      <c r="G79" s="172">
        <v>125.72</v>
      </c>
      <c r="H79" s="172">
        <f>TRUNC(G79 * (1 + 28.82 / 100), 2)</f>
        <v>161.94999999999999</v>
      </c>
      <c r="I79" s="172">
        <f>TRUNC(F79 * H79, 2)</f>
        <v>245388.25</v>
      </c>
      <c r="J79" s="173">
        <f t="shared" si="5"/>
        <v>8.2766480869505735E-2</v>
      </c>
    </row>
    <row r="80" spans="1:10" ht="20.100000000000001" customHeight="1">
      <c r="A80" s="13" t="s">
        <v>194</v>
      </c>
      <c r="B80" s="13"/>
      <c r="C80" s="13"/>
      <c r="D80" s="165" t="s">
        <v>195</v>
      </c>
      <c r="E80" s="165"/>
      <c r="F80" s="166"/>
      <c r="G80" s="167"/>
      <c r="H80" s="167"/>
      <c r="I80" s="167">
        <v>36365.9</v>
      </c>
      <c r="J80" s="168">
        <f t="shared" si="5"/>
        <v>1.2265777055960743E-2</v>
      </c>
    </row>
    <row r="81" spans="1:10" ht="20.100000000000001" customHeight="1">
      <c r="A81" s="169" t="s">
        <v>196</v>
      </c>
      <c r="B81" s="169" t="s">
        <v>197</v>
      </c>
      <c r="C81" s="169" t="s">
        <v>15</v>
      </c>
      <c r="D81" s="170" t="s">
        <v>198</v>
      </c>
      <c r="E81" s="169" t="s">
        <v>21</v>
      </c>
      <c r="F81" s="171">
        <v>295.73</v>
      </c>
      <c r="G81" s="172">
        <v>57.36</v>
      </c>
      <c r="H81" s="172">
        <f>TRUNC(G81 * (1 + 28.82 / 100), 2)</f>
        <v>73.89</v>
      </c>
      <c r="I81" s="172">
        <f>TRUNC(F81 * H81, 2)</f>
        <v>21851.48</v>
      </c>
      <c r="J81" s="173">
        <f t="shared" si="5"/>
        <v>7.3702392082358762E-3</v>
      </c>
    </row>
    <row r="82" spans="1:10" ht="20.100000000000001" customHeight="1">
      <c r="A82" s="169" t="s">
        <v>199</v>
      </c>
      <c r="B82" s="169" t="s">
        <v>200</v>
      </c>
      <c r="C82" s="169" t="s">
        <v>15</v>
      </c>
      <c r="D82" s="170" t="s">
        <v>201</v>
      </c>
      <c r="E82" s="169" t="s">
        <v>21</v>
      </c>
      <c r="F82" s="171">
        <v>295.73</v>
      </c>
      <c r="G82" s="172">
        <v>38.1</v>
      </c>
      <c r="H82" s="172">
        <f>TRUNC(G82 * (1 + 28.82 / 100), 2)</f>
        <v>49.08</v>
      </c>
      <c r="I82" s="172">
        <f>TRUNC(F82 * H82, 2)</f>
        <v>14514.42</v>
      </c>
      <c r="J82" s="173">
        <f t="shared" si="5"/>
        <v>4.8955378477248662E-3</v>
      </c>
    </row>
    <row r="83" spans="1:10" ht="20.100000000000001" customHeight="1">
      <c r="A83" s="13" t="s">
        <v>202</v>
      </c>
      <c r="B83" s="13"/>
      <c r="C83" s="13"/>
      <c r="D83" s="165" t="s">
        <v>203</v>
      </c>
      <c r="E83" s="165"/>
      <c r="F83" s="166"/>
      <c r="G83" s="167"/>
      <c r="H83" s="167"/>
      <c r="I83" s="167">
        <v>155976.97</v>
      </c>
      <c r="J83" s="168">
        <f t="shared" si="5"/>
        <v>5.2609140427825989E-2</v>
      </c>
    </row>
    <row r="84" spans="1:10" ht="20.100000000000001" customHeight="1">
      <c r="A84" s="13" t="s">
        <v>204</v>
      </c>
      <c r="B84" s="13"/>
      <c r="C84" s="13"/>
      <c r="D84" s="165" t="s">
        <v>205</v>
      </c>
      <c r="E84" s="165"/>
      <c r="F84" s="166"/>
      <c r="G84" s="167"/>
      <c r="H84" s="167"/>
      <c r="I84" s="167">
        <v>12090.42</v>
      </c>
      <c r="J84" s="168">
        <f t="shared" si="5"/>
        <v>4.0779520438908121E-3</v>
      </c>
    </row>
    <row r="85" spans="1:10" ht="20.100000000000001" customHeight="1">
      <c r="A85" s="169" t="s">
        <v>206</v>
      </c>
      <c r="B85" s="169" t="s">
        <v>207</v>
      </c>
      <c r="C85" s="169" t="s">
        <v>15</v>
      </c>
      <c r="D85" s="170" t="s">
        <v>208</v>
      </c>
      <c r="E85" s="169" t="s">
        <v>21</v>
      </c>
      <c r="F85" s="171">
        <v>47.88</v>
      </c>
      <c r="G85" s="172">
        <v>27.02</v>
      </c>
      <c r="H85" s="172">
        <f>TRUNC(G85 * (1 + 28.82 / 100), 2)</f>
        <v>34.799999999999997</v>
      </c>
      <c r="I85" s="172">
        <f>TRUNC(F85 * H85, 2)</f>
        <v>1666.22</v>
      </c>
      <c r="J85" s="173">
        <f t="shared" si="5"/>
        <v>5.6199579953150917E-4</v>
      </c>
    </row>
    <row r="86" spans="1:10" ht="20.100000000000001" customHeight="1">
      <c r="A86" s="169" t="s">
        <v>209</v>
      </c>
      <c r="B86" s="169" t="s">
        <v>210</v>
      </c>
      <c r="C86" s="169" t="s">
        <v>15</v>
      </c>
      <c r="D86" s="170" t="s">
        <v>211</v>
      </c>
      <c r="E86" s="169" t="s">
        <v>21</v>
      </c>
      <c r="F86" s="171">
        <v>146.12</v>
      </c>
      <c r="G86" s="172">
        <v>55.38</v>
      </c>
      <c r="H86" s="172">
        <f>TRUNC(G86 * (1 + 28.82 / 100), 2)</f>
        <v>71.34</v>
      </c>
      <c r="I86" s="172">
        <f>TRUNC(F86 * H86, 2)</f>
        <v>10424.200000000001</v>
      </c>
      <c r="J86" s="173">
        <f t="shared" si="5"/>
        <v>3.515956244359303E-3</v>
      </c>
    </row>
    <row r="87" spans="1:10" ht="20.100000000000001" customHeight="1">
      <c r="A87" s="13" t="s">
        <v>212</v>
      </c>
      <c r="B87" s="13"/>
      <c r="C87" s="13"/>
      <c r="D87" s="165" t="s">
        <v>213</v>
      </c>
      <c r="E87" s="165"/>
      <c r="F87" s="166"/>
      <c r="G87" s="167"/>
      <c r="H87" s="167"/>
      <c r="I87" s="167">
        <v>104058.26</v>
      </c>
      <c r="J87" s="168">
        <f t="shared" si="5"/>
        <v>3.5097589169832105E-2</v>
      </c>
    </row>
    <row r="88" spans="1:10" ht="20.100000000000001" customHeight="1">
      <c r="A88" s="169" t="s">
        <v>214</v>
      </c>
      <c r="B88" s="169" t="s">
        <v>215</v>
      </c>
      <c r="C88" s="169" t="s">
        <v>15</v>
      </c>
      <c r="D88" s="170" t="s">
        <v>216</v>
      </c>
      <c r="E88" s="169" t="s">
        <v>21</v>
      </c>
      <c r="F88" s="171">
        <v>1854.21</v>
      </c>
      <c r="G88" s="172">
        <v>43.57</v>
      </c>
      <c r="H88" s="172">
        <f>TRUNC(G88 * (1 + 28.82 / 100), 2)</f>
        <v>56.12</v>
      </c>
      <c r="I88" s="172">
        <f>TRUNC(F88 * H88, 2)</f>
        <v>104058.26</v>
      </c>
      <c r="J88" s="173">
        <f t="shared" si="5"/>
        <v>3.5097589169832105E-2</v>
      </c>
    </row>
    <row r="89" spans="1:10" ht="20.100000000000001" customHeight="1">
      <c r="A89" s="13" t="s">
        <v>217</v>
      </c>
      <c r="B89" s="13"/>
      <c r="C89" s="13"/>
      <c r="D89" s="165" t="s">
        <v>218</v>
      </c>
      <c r="E89" s="165"/>
      <c r="F89" s="166"/>
      <c r="G89" s="167"/>
      <c r="H89" s="167"/>
      <c r="I89" s="167">
        <v>39828.29</v>
      </c>
      <c r="J89" s="168">
        <f t="shared" si="5"/>
        <v>1.3433599214103066E-2</v>
      </c>
    </row>
    <row r="90" spans="1:10" ht="20.100000000000001" customHeight="1">
      <c r="A90" s="169" t="s">
        <v>219</v>
      </c>
      <c r="B90" s="169" t="s">
        <v>220</v>
      </c>
      <c r="C90" s="169" t="s">
        <v>15</v>
      </c>
      <c r="D90" s="170" t="s">
        <v>221</v>
      </c>
      <c r="E90" s="169" t="s">
        <v>21</v>
      </c>
      <c r="F90" s="171">
        <v>643.77</v>
      </c>
      <c r="G90" s="172">
        <v>20.48</v>
      </c>
      <c r="H90" s="172">
        <f>TRUNC(G90 * (1 + 28.82 / 100), 2)</f>
        <v>26.38</v>
      </c>
      <c r="I90" s="172">
        <f>TRUNC(F90 * H90, 2)</f>
        <v>16982.650000000001</v>
      </c>
      <c r="J90" s="173">
        <f t="shared" si="5"/>
        <v>5.7280418941759101E-3</v>
      </c>
    </row>
    <row r="91" spans="1:10" ht="20.100000000000001" customHeight="1">
      <c r="A91" s="169" t="s">
        <v>222</v>
      </c>
      <c r="B91" s="169" t="s">
        <v>223</v>
      </c>
      <c r="C91" s="169" t="s">
        <v>15</v>
      </c>
      <c r="D91" s="170" t="s">
        <v>224</v>
      </c>
      <c r="E91" s="169" t="s">
        <v>21</v>
      </c>
      <c r="F91" s="171">
        <v>373.14</v>
      </c>
      <c r="G91" s="172">
        <v>39.57</v>
      </c>
      <c r="H91" s="172">
        <f>TRUNC(G91 * (1 + 28.82 / 100), 2)</f>
        <v>50.97</v>
      </c>
      <c r="I91" s="172">
        <f>TRUNC(F91 * H91, 2)</f>
        <v>19018.939999999999</v>
      </c>
      <c r="J91" s="173">
        <f t="shared" si="5"/>
        <v>6.4148578168199879E-3</v>
      </c>
    </row>
    <row r="92" spans="1:10" ht="20.100000000000001" customHeight="1">
      <c r="A92" s="169" t="s">
        <v>225</v>
      </c>
      <c r="B92" s="169" t="s">
        <v>226</v>
      </c>
      <c r="C92" s="169" t="s">
        <v>15</v>
      </c>
      <c r="D92" s="170" t="s">
        <v>227</v>
      </c>
      <c r="E92" s="169" t="s">
        <v>21</v>
      </c>
      <c r="F92" s="171">
        <v>180.42</v>
      </c>
      <c r="G92" s="172">
        <v>16.47</v>
      </c>
      <c r="H92" s="172">
        <f>TRUNC(G92 * (1 + 28.82 / 100), 2)</f>
        <v>21.21</v>
      </c>
      <c r="I92" s="172">
        <f>TRUNC(F92 * H92, 2)</f>
        <v>3826.7</v>
      </c>
      <c r="J92" s="173">
        <f t="shared" si="5"/>
        <v>1.2906995031071683E-3</v>
      </c>
    </row>
    <row r="93" spans="1:10" ht="20.100000000000001" customHeight="1">
      <c r="A93" s="13" t="s">
        <v>228</v>
      </c>
      <c r="B93" s="13"/>
      <c r="C93" s="13"/>
      <c r="D93" s="165" t="s">
        <v>229</v>
      </c>
      <c r="E93" s="165"/>
      <c r="F93" s="166"/>
      <c r="G93" s="167"/>
      <c r="H93" s="167"/>
      <c r="I93" s="167">
        <v>306701.07</v>
      </c>
      <c r="J93" s="168">
        <f t="shared" si="5"/>
        <v>0.10344655150689547</v>
      </c>
    </row>
    <row r="94" spans="1:10" ht="20.100000000000001" customHeight="1">
      <c r="A94" s="13" t="s">
        <v>230</v>
      </c>
      <c r="B94" s="13"/>
      <c r="C94" s="13"/>
      <c r="D94" s="165" t="s">
        <v>231</v>
      </c>
      <c r="E94" s="165"/>
      <c r="F94" s="166"/>
      <c r="G94" s="167"/>
      <c r="H94" s="167"/>
      <c r="I94" s="167">
        <v>8933.85</v>
      </c>
      <c r="J94" s="168">
        <f t="shared" si="5"/>
        <v>3.0132792630292358E-3</v>
      </c>
    </row>
    <row r="95" spans="1:10" ht="20.100000000000001" customHeight="1">
      <c r="A95" s="169" t="s">
        <v>232</v>
      </c>
      <c r="B95" s="169" t="s">
        <v>233</v>
      </c>
      <c r="C95" s="169" t="s">
        <v>15</v>
      </c>
      <c r="D95" s="170" t="s">
        <v>234</v>
      </c>
      <c r="E95" s="169" t="s">
        <v>33</v>
      </c>
      <c r="F95" s="171">
        <v>63</v>
      </c>
      <c r="G95" s="172">
        <v>3.31</v>
      </c>
      <c r="H95" s="172">
        <f>TRUNC(G95 * (1 + 28.82 / 100), 2)</f>
        <v>4.26</v>
      </c>
      <c r="I95" s="172">
        <f>TRUNC(F95 * H95, 2)</f>
        <v>268.38</v>
      </c>
      <c r="J95" s="173">
        <f t="shared" si="5"/>
        <v>9.0521319320537754E-5</v>
      </c>
    </row>
    <row r="96" spans="1:10" ht="20.100000000000001" customHeight="1">
      <c r="A96" s="169" t="s">
        <v>235</v>
      </c>
      <c r="B96" s="169" t="s">
        <v>236</v>
      </c>
      <c r="C96" s="169" t="s">
        <v>15</v>
      </c>
      <c r="D96" s="170" t="s">
        <v>237</v>
      </c>
      <c r="E96" s="169" t="s">
        <v>33</v>
      </c>
      <c r="F96" s="171">
        <v>40</v>
      </c>
      <c r="G96" s="172">
        <v>5.97</v>
      </c>
      <c r="H96" s="172">
        <f>TRUNC(G96 * (1 + 28.82 / 100), 2)</f>
        <v>7.69</v>
      </c>
      <c r="I96" s="172">
        <f>TRUNC(F96 * H96, 2)</f>
        <v>307.60000000000002</v>
      </c>
      <c r="J96" s="173">
        <f t="shared" si="5"/>
        <v>1.0374974969445345E-4</v>
      </c>
    </row>
    <row r="97" spans="1:10" ht="20.100000000000001" customHeight="1">
      <c r="A97" s="169" t="s">
        <v>238</v>
      </c>
      <c r="B97" s="169" t="s">
        <v>239</v>
      </c>
      <c r="C97" s="169" t="s">
        <v>15</v>
      </c>
      <c r="D97" s="170" t="s">
        <v>241</v>
      </c>
      <c r="E97" s="169" t="s">
        <v>33</v>
      </c>
      <c r="F97" s="171">
        <v>4</v>
      </c>
      <c r="G97" s="172">
        <v>650.20000000000005</v>
      </c>
      <c r="H97" s="172">
        <f>TRUNC(G97 * (1 + 28.82 / 100), 2)</f>
        <v>837.58</v>
      </c>
      <c r="I97" s="172">
        <f>TRUNC(F97 * H97, 2)</f>
        <v>3350.32</v>
      </c>
      <c r="J97" s="173">
        <f t="shared" si="5"/>
        <v>1.130022306229913E-3</v>
      </c>
    </row>
    <row r="98" spans="1:10" ht="20.100000000000001" customHeight="1">
      <c r="A98" s="169" t="s">
        <v>242</v>
      </c>
      <c r="B98" s="169" t="s">
        <v>243</v>
      </c>
      <c r="C98" s="169" t="s">
        <v>15</v>
      </c>
      <c r="D98" s="170" t="s">
        <v>244</v>
      </c>
      <c r="E98" s="169" t="s">
        <v>33</v>
      </c>
      <c r="F98" s="171">
        <v>3</v>
      </c>
      <c r="G98" s="172">
        <v>696.28</v>
      </c>
      <c r="H98" s="172">
        <f>TRUNC(G98 * (1 + 28.82 / 100), 2)</f>
        <v>896.94</v>
      </c>
      <c r="I98" s="172">
        <f>TRUNC(F98 * H98, 2)</f>
        <v>2690.82</v>
      </c>
      <c r="J98" s="173">
        <f t="shared" si="5"/>
        <v>9.0758095407291687E-4</v>
      </c>
    </row>
    <row r="99" spans="1:10" ht="20.100000000000001" customHeight="1">
      <c r="A99" s="169" t="s">
        <v>245</v>
      </c>
      <c r="B99" s="169" t="s">
        <v>246</v>
      </c>
      <c r="C99" s="169" t="s">
        <v>15</v>
      </c>
      <c r="D99" s="170" t="s">
        <v>247</v>
      </c>
      <c r="E99" s="169" t="s">
        <v>33</v>
      </c>
      <c r="F99" s="171">
        <v>1</v>
      </c>
      <c r="G99" s="172">
        <v>1798.43</v>
      </c>
      <c r="H99" s="172">
        <f>TRUNC(G99 * (1 + 28.82 / 100), 2)</f>
        <v>2316.73</v>
      </c>
      <c r="I99" s="172">
        <f>TRUNC(F99 * H99, 2)</f>
        <v>2316.73</v>
      </c>
      <c r="J99" s="173">
        <f t="shared" si="5"/>
        <v>7.8140493371141458E-4</v>
      </c>
    </row>
    <row r="100" spans="1:10" ht="20.100000000000001" customHeight="1">
      <c r="A100" s="13" t="s">
        <v>248</v>
      </c>
      <c r="B100" s="13"/>
      <c r="C100" s="13"/>
      <c r="D100" s="165" t="s">
        <v>249</v>
      </c>
      <c r="E100" s="165"/>
      <c r="F100" s="166"/>
      <c r="G100" s="167"/>
      <c r="H100" s="167"/>
      <c r="I100" s="167">
        <v>3145.9</v>
      </c>
      <c r="J100" s="168">
        <f t="shared" si="5"/>
        <v>1.061073919258066E-3</v>
      </c>
    </row>
    <row r="101" spans="1:10" ht="20.100000000000001" customHeight="1">
      <c r="A101" s="169" t="s">
        <v>250</v>
      </c>
      <c r="B101" s="169" t="s">
        <v>251</v>
      </c>
      <c r="C101" s="169" t="s">
        <v>15</v>
      </c>
      <c r="D101" s="170" t="s">
        <v>252</v>
      </c>
      <c r="E101" s="169" t="s">
        <v>33</v>
      </c>
      <c r="F101" s="171">
        <v>5</v>
      </c>
      <c r="G101" s="172">
        <v>259.64999999999998</v>
      </c>
      <c r="H101" s="172">
        <f>TRUNC(G101 * (1 + 28.82 / 100), 2)</f>
        <v>334.48</v>
      </c>
      <c r="I101" s="172">
        <f>TRUNC(F101 * H101, 2)</f>
        <v>1672.4</v>
      </c>
      <c r="J101" s="173">
        <f t="shared" si="5"/>
        <v>5.6408023858583859E-4</v>
      </c>
    </row>
    <row r="102" spans="1:10" ht="20.100000000000001" customHeight="1">
      <c r="A102" s="169" t="s">
        <v>253</v>
      </c>
      <c r="B102" s="169" t="s">
        <v>254</v>
      </c>
      <c r="C102" s="169" t="s">
        <v>15</v>
      </c>
      <c r="D102" s="170" t="s">
        <v>255</v>
      </c>
      <c r="E102" s="169" t="s">
        <v>33</v>
      </c>
      <c r="F102" s="171">
        <v>5</v>
      </c>
      <c r="G102" s="172">
        <v>38.58</v>
      </c>
      <c r="H102" s="172">
        <f>TRUNC(G102 * (1 + 28.82 / 100), 2)</f>
        <v>49.69</v>
      </c>
      <c r="I102" s="172">
        <f>TRUNC(F102 * H102, 2)</f>
        <v>248.45</v>
      </c>
      <c r="J102" s="173">
        <f t="shared" si="5"/>
        <v>8.3799172014261886E-5</v>
      </c>
    </row>
    <row r="103" spans="1:10" ht="20.100000000000001" customHeight="1">
      <c r="A103" s="169" t="s">
        <v>256</v>
      </c>
      <c r="B103" s="169" t="s">
        <v>257</v>
      </c>
      <c r="C103" s="169" t="s">
        <v>15</v>
      </c>
      <c r="D103" s="170" t="s">
        <v>258</v>
      </c>
      <c r="E103" s="169" t="s">
        <v>33</v>
      </c>
      <c r="F103" s="171">
        <v>8</v>
      </c>
      <c r="G103" s="172">
        <v>65.599999999999994</v>
      </c>
      <c r="H103" s="172">
        <f>TRUNC(G103 * (1 + 28.82 / 100), 2)</f>
        <v>84.5</v>
      </c>
      <c r="I103" s="172">
        <f>TRUNC(F103 * H103, 2)</f>
        <v>676</v>
      </c>
      <c r="J103" s="173">
        <f t="shared" si="5"/>
        <v>2.2800660205933199E-4</v>
      </c>
    </row>
    <row r="104" spans="1:10" ht="20.100000000000001" customHeight="1">
      <c r="A104" s="169" t="s">
        <v>259</v>
      </c>
      <c r="B104" s="169" t="s">
        <v>260</v>
      </c>
      <c r="C104" s="169" t="s">
        <v>15</v>
      </c>
      <c r="D104" s="170" t="s">
        <v>261</v>
      </c>
      <c r="E104" s="169" t="s">
        <v>33</v>
      </c>
      <c r="F104" s="171">
        <v>1</v>
      </c>
      <c r="G104" s="172">
        <v>426.22</v>
      </c>
      <c r="H104" s="172">
        <f>TRUNC(G104 * (1 + 28.82 / 100), 2)</f>
        <v>549.04999999999995</v>
      </c>
      <c r="I104" s="172">
        <f>TRUNC(F104 * H104, 2)</f>
        <v>549.04999999999995</v>
      </c>
      <c r="J104" s="173">
        <f t="shared" si="5"/>
        <v>1.8518790659863347E-4</v>
      </c>
    </row>
    <row r="105" spans="1:10" ht="20.100000000000001" customHeight="1">
      <c r="A105" s="13" t="s">
        <v>262</v>
      </c>
      <c r="B105" s="13"/>
      <c r="C105" s="13"/>
      <c r="D105" s="165" t="s">
        <v>263</v>
      </c>
      <c r="E105" s="165"/>
      <c r="F105" s="166"/>
      <c r="G105" s="167"/>
      <c r="H105" s="167"/>
      <c r="I105" s="167">
        <v>18002.91</v>
      </c>
      <c r="J105" s="168">
        <f t="shared" si="5"/>
        <v>6.072163219349066E-3</v>
      </c>
    </row>
    <row r="106" spans="1:10" ht="20.100000000000001" customHeight="1">
      <c r="A106" s="169" t="s">
        <v>264</v>
      </c>
      <c r="B106" s="169" t="s">
        <v>265</v>
      </c>
      <c r="C106" s="169" t="s">
        <v>15</v>
      </c>
      <c r="D106" s="170" t="s">
        <v>266</v>
      </c>
      <c r="E106" s="169" t="s">
        <v>115</v>
      </c>
      <c r="F106" s="171">
        <v>3</v>
      </c>
      <c r="G106" s="172">
        <v>92.94</v>
      </c>
      <c r="H106" s="172">
        <f>TRUNC(G106 * (1 + 28.82 / 100), 2)</f>
        <v>119.72</v>
      </c>
      <c r="I106" s="172">
        <f>TRUNC(F106 * H106, 2)</f>
        <v>359.16</v>
      </c>
      <c r="J106" s="173">
        <f t="shared" si="5"/>
        <v>1.2114031241957054E-4</v>
      </c>
    </row>
    <row r="107" spans="1:10" ht="20.100000000000001" customHeight="1">
      <c r="A107" s="169" t="s">
        <v>267</v>
      </c>
      <c r="B107" s="169" t="s">
        <v>268</v>
      </c>
      <c r="C107" s="169" t="s">
        <v>15</v>
      </c>
      <c r="D107" s="170" t="s">
        <v>269</v>
      </c>
      <c r="E107" s="169" t="s">
        <v>115</v>
      </c>
      <c r="F107" s="171">
        <v>250</v>
      </c>
      <c r="G107" s="172">
        <v>15.71</v>
      </c>
      <c r="H107" s="172">
        <f>TRUNC(G107 * (1 + 28.82 / 100), 2)</f>
        <v>20.23</v>
      </c>
      <c r="I107" s="172">
        <f>TRUNC(F107 * H107, 2)</f>
        <v>5057.5</v>
      </c>
      <c r="J107" s="173">
        <f t="shared" si="5"/>
        <v>1.7058334170341296E-3</v>
      </c>
    </row>
    <row r="108" spans="1:10" ht="20.100000000000001" customHeight="1">
      <c r="A108" s="169" t="s">
        <v>270</v>
      </c>
      <c r="B108" s="169" t="s">
        <v>271</v>
      </c>
      <c r="C108" s="169" t="s">
        <v>15</v>
      </c>
      <c r="D108" s="170" t="s">
        <v>272</v>
      </c>
      <c r="E108" s="169" t="s">
        <v>115</v>
      </c>
      <c r="F108" s="171">
        <v>50</v>
      </c>
      <c r="G108" s="172">
        <v>49.43</v>
      </c>
      <c r="H108" s="172">
        <f>TRUNC(G108 * (1 + 28.82 / 100), 2)</f>
        <v>63.67</v>
      </c>
      <c r="I108" s="172">
        <f>TRUNC(F108 * H108, 2)</f>
        <v>3183.5</v>
      </c>
      <c r="J108" s="173">
        <f t="shared" si="5"/>
        <v>1.0737559432779341E-3</v>
      </c>
    </row>
    <row r="109" spans="1:10" ht="20.100000000000001" customHeight="1">
      <c r="A109" s="169" t="s">
        <v>273</v>
      </c>
      <c r="B109" s="169" t="s">
        <v>274</v>
      </c>
      <c r="C109" s="169" t="s">
        <v>15</v>
      </c>
      <c r="D109" s="170" t="s">
        <v>275</v>
      </c>
      <c r="E109" s="169" t="s">
        <v>115</v>
      </c>
      <c r="F109" s="171">
        <v>525</v>
      </c>
      <c r="G109" s="172">
        <v>13.91</v>
      </c>
      <c r="H109" s="172">
        <f>TRUNC(G109 * (1 + 28.82 / 100), 2)</f>
        <v>17.91</v>
      </c>
      <c r="I109" s="172">
        <f>TRUNC(F109 * H109, 2)</f>
        <v>9402.75</v>
      </c>
      <c r="J109" s="173">
        <f t="shared" si="5"/>
        <v>3.1714335466174319E-3</v>
      </c>
    </row>
    <row r="110" spans="1:10" ht="20.100000000000001" customHeight="1">
      <c r="A110" s="13" t="s">
        <v>276</v>
      </c>
      <c r="B110" s="13"/>
      <c r="C110" s="13"/>
      <c r="D110" s="165" t="s">
        <v>277</v>
      </c>
      <c r="E110" s="165"/>
      <c r="F110" s="166"/>
      <c r="G110" s="167"/>
      <c r="H110" s="167"/>
      <c r="I110" s="167">
        <v>100425.55</v>
      </c>
      <c r="J110" s="168">
        <f t="shared" si="5"/>
        <v>3.3872320141182764E-2</v>
      </c>
    </row>
    <row r="111" spans="1:10" ht="20.100000000000001" customHeight="1">
      <c r="A111" s="169" t="s">
        <v>278</v>
      </c>
      <c r="B111" s="169" t="s">
        <v>279</v>
      </c>
      <c r="C111" s="169" t="s">
        <v>15</v>
      </c>
      <c r="D111" s="170" t="s">
        <v>280</v>
      </c>
      <c r="E111" s="169" t="s">
        <v>115</v>
      </c>
      <c r="F111" s="171">
        <v>1550</v>
      </c>
      <c r="G111" s="172">
        <v>7.93</v>
      </c>
      <c r="H111" s="172">
        <f t="shared" ref="H111:H118" si="6">TRUNC(G111 * (1 + 28.82 / 100), 2)</f>
        <v>10.210000000000001</v>
      </c>
      <c r="I111" s="172">
        <f t="shared" ref="I111:I118" si="7">TRUNC(F111 * H111, 2)</f>
        <v>15825.5</v>
      </c>
      <c r="J111" s="173">
        <f t="shared" si="5"/>
        <v>5.3377492320857379E-3</v>
      </c>
    </row>
    <row r="112" spans="1:10" ht="20.100000000000001" customHeight="1">
      <c r="A112" s="169" t="s">
        <v>281</v>
      </c>
      <c r="B112" s="169" t="s">
        <v>282</v>
      </c>
      <c r="C112" s="169" t="s">
        <v>15</v>
      </c>
      <c r="D112" s="170" t="s">
        <v>283</v>
      </c>
      <c r="E112" s="169" t="s">
        <v>115</v>
      </c>
      <c r="F112" s="171">
        <v>850</v>
      </c>
      <c r="G112" s="172">
        <v>10.84</v>
      </c>
      <c r="H112" s="172">
        <f t="shared" si="6"/>
        <v>13.96</v>
      </c>
      <c r="I112" s="172">
        <f t="shared" si="7"/>
        <v>11866</v>
      </c>
      <c r="J112" s="173">
        <f t="shared" si="5"/>
        <v>4.0022578994615881E-3</v>
      </c>
    </row>
    <row r="113" spans="1:10" ht="20.100000000000001" customHeight="1">
      <c r="A113" s="169" t="s">
        <v>284</v>
      </c>
      <c r="B113" s="169" t="s">
        <v>285</v>
      </c>
      <c r="C113" s="169" t="s">
        <v>15</v>
      </c>
      <c r="D113" s="170" t="s">
        <v>286</v>
      </c>
      <c r="E113" s="169" t="s">
        <v>115</v>
      </c>
      <c r="F113" s="171">
        <v>450</v>
      </c>
      <c r="G113" s="172">
        <v>13.08</v>
      </c>
      <c r="H113" s="172">
        <f t="shared" si="6"/>
        <v>16.84</v>
      </c>
      <c r="I113" s="172">
        <f t="shared" si="7"/>
        <v>7578</v>
      </c>
      <c r="J113" s="173">
        <f t="shared" si="5"/>
        <v>2.5559675006000264E-3</v>
      </c>
    </row>
    <row r="114" spans="1:10" ht="20.100000000000001" customHeight="1">
      <c r="A114" s="169" t="s">
        <v>287</v>
      </c>
      <c r="B114" s="169" t="s">
        <v>288</v>
      </c>
      <c r="C114" s="169" t="s">
        <v>15</v>
      </c>
      <c r="D114" s="170" t="s">
        <v>289</v>
      </c>
      <c r="E114" s="169" t="s">
        <v>115</v>
      </c>
      <c r="F114" s="171">
        <v>350</v>
      </c>
      <c r="G114" s="172">
        <v>25.9</v>
      </c>
      <c r="H114" s="172">
        <f t="shared" si="6"/>
        <v>33.36</v>
      </c>
      <c r="I114" s="172">
        <f t="shared" si="7"/>
        <v>11676</v>
      </c>
      <c r="J114" s="173">
        <f t="shared" si="5"/>
        <v>3.9381732036165096E-3</v>
      </c>
    </row>
    <row r="115" spans="1:10" ht="20.100000000000001" customHeight="1">
      <c r="A115" s="169" t="s">
        <v>290</v>
      </c>
      <c r="B115" s="169" t="s">
        <v>291</v>
      </c>
      <c r="C115" s="169" t="s">
        <v>15</v>
      </c>
      <c r="D115" s="170" t="s">
        <v>292</v>
      </c>
      <c r="E115" s="169" t="s">
        <v>115</v>
      </c>
      <c r="F115" s="171">
        <v>115</v>
      </c>
      <c r="G115" s="172">
        <v>51.54</v>
      </c>
      <c r="H115" s="172">
        <f t="shared" si="6"/>
        <v>66.39</v>
      </c>
      <c r="I115" s="172">
        <f t="shared" si="7"/>
        <v>7634.85</v>
      </c>
      <c r="J115" s="173">
        <f t="shared" si="5"/>
        <v>2.5751423161726201E-3</v>
      </c>
    </row>
    <row r="116" spans="1:10" ht="20.100000000000001" customHeight="1">
      <c r="A116" s="169" t="s">
        <v>293</v>
      </c>
      <c r="B116" s="169" t="s">
        <v>294</v>
      </c>
      <c r="C116" s="169" t="s">
        <v>15</v>
      </c>
      <c r="D116" s="170" t="s">
        <v>295</v>
      </c>
      <c r="E116" s="169" t="s">
        <v>115</v>
      </c>
      <c r="F116" s="171">
        <v>185</v>
      </c>
      <c r="G116" s="172">
        <v>70.66</v>
      </c>
      <c r="H116" s="172">
        <f t="shared" si="6"/>
        <v>91.02</v>
      </c>
      <c r="I116" s="172">
        <f t="shared" si="7"/>
        <v>16838.7</v>
      </c>
      <c r="J116" s="173">
        <f t="shared" si="5"/>
        <v>5.6794893048764412E-3</v>
      </c>
    </row>
    <row r="117" spans="1:10" ht="20.100000000000001" customHeight="1">
      <c r="A117" s="169" t="s">
        <v>296</v>
      </c>
      <c r="B117" s="169" t="s">
        <v>297</v>
      </c>
      <c r="C117" s="169" t="s">
        <v>15</v>
      </c>
      <c r="D117" s="170" t="s">
        <v>298</v>
      </c>
      <c r="E117" s="169" t="s">
        <v>115</v>
      </c>
      <c r="F117" s="171">
        <v>450</v>
      </c>
      <c r="G117" s="172">
        <v>36.9</v>
      </c>
      <c r="H117" s="172">
        <f t="shared" si="6"/>
        <v>47.53</v>
      </c>
      <c r="I117" s="172">
        <f t="shared" si="7"/>
        <v>21388.5</v>
      </c>
      <c r="J117" s="173">
        <f t="shared" si="5"/>
        <v>7.2140816688550631E-3</v>
      </c>
    </row>
    <row r="118" spans="1:10" ht="20.100000000000001" customHeight="1">
      <c r="A118" s="169" t="s">
        <v>299</v>
      </c>
      <c r="B118" s="169" t="s">
        <v>300</v>
      </c>
      <c r="C118" s="169" t="s">
        <v>15</v>
      </c>
      <c r="D118" s="170" t="s">
        <v>301</v>
      </c>
      <c r="E118" s="169" t="s">
        <v>115</v>
      </c>
      <c r="F118" s="171">
        <v>100</v>
      </c>
      <c r="G118" s="172">
        <v>59.14</v>
      </c>
      <c r="H118" s="172">
        <f t="shared" si="6"/>
        <v>76.180000000000007</v>
      </c>
      <c r="I118" s="172">
        <f t="shared" si="7"/>
        <v>7618</v>
      </c>
      <c r="J118" s="173">
        <f t="shared" si="5"/>
        <v>2.5694590155147801E-3</v>
      </c>
    </row>
    <row r="119" spans="1:10" ht="20.100000000000001" customHeight="1">
      <c r="A119" s="13" t="s">
        <v>302</v>
      </c>
      <c r="B119" s="13"/>
      <c r="C119" s="13"/>
      <c r="D119" s="165" t="s">
        <v>303</v>
      </c>
      <c r="E119" s="165"/>
      <c r="F119" s="166"/>
      <c r="G119" s="167"/>
      <c r="H119" s="167"/>
      <c r="I119" s="167">
        <v>35599.14</v>
      </c>
      <c r="J119" s="168">
        <f t="shared" si="5"/>
        <v>1.2007158206559834E-2</v>
      </c>
    </row>
    <row r="120" spans="1:10" ht="20.100000000000001" customHeight="1">
      <c r="A120" s="169" t="s">
        <v>304</v>
      </c>
      <c r="B120" s="169" t="s">
        <v>305</v>
      </c>
      <c r="C120" s="169" t="s">
        <v>15</v>
      </c>
      <c r="D120" s="170" t="s">
        <v>306</v>
      </c>
      <c r="E120" s="169" t="s">
        <v>33</v>
      </c>
      <c r="F120" s="171">
        <v>7</v>
      </c>
      <c r="G120" s="172">
        <v>18.8</v>
      </c>
      <c r="H120" s="172">
        <f>TRUNC(G120 * (1 + 28.82 / 100), 2)</f>
        <v>24.21</v>
      </c>
      <c r="I120" s="172">
        <f>TRUNC(F120 * H120, 2)</f>
        <v>169.47</v>
      </c>
      <c r="J120" s="173">
        <f t="shared" si="5"/>
        <v>5.7160175815081354E-5</v>
      </c>
    </row>
    <row r="121" spans="1:10" ht="20.100000000000001" customHeight="1">
      <c r="A121" s="169" t="s">
        <v>307</v>
      </c>
      <c r="B121" s="169" t="s">
        <v>308</v>
      </c>
      <c r="C121" s="169" t="s">
        <v>15</v>
      </c>
      <c r="D121" s="170" t="s">
        <v>309</v>
      </c>
      <c r="E121" s="169" t="s">
        <v>33</v>
      </c>
      <c r="F121" s="171">
        <v>7</v>
      </c>
      <c r="G121" s="172">
        <v>35.78</v>
      </c>
      <c r="H121" s="172">
        <f>TRUNC(G121 * (1 + 28.82 / 100), 2)</f>
        <v>46.09</v>
      </c>
      <c r="I121" s="172">
        <f>TRUNC(F121 * H121, 2)</f>
        <v>322.63</v>
      </c>
      <c r="J121" s="173">
        <f t="shared" si="5"/>
        <v>1.0881918642367202E-4</v>
      </c>
    </row>
    <row r="122" spans="1:10" ht="20.100000000000001" customHeight="1">
      <c r="A122" s="169" t="s">
        <v>310</v>
      </c>
      <c r="B122" s="169" t="s">
        <v>311</v>
      </c>
      <c r="C122" s="169" t="s">
        <v>15</v>
      </c>
      <c r="D122" s="170" t="s">
        <v>312</v>
      </c>
      <c r="E122" s="169" t="s">
        <v>33</v>
      </c>
      <c r="F122" s="171">
        <v>2</v>
      </c>
      <c r="G122" s="172">
        <v>48.04</v>
      </c>
      <c r="H122" s="172">
        <f>TRUNC(G122 * (1 + 28.82 / 100), 2)</f>
        <v>61.88</v>
      </c>
      <c r="I122" s="172">
        <f>TRUNC(F122 * H122, 2)</f>
        <v>123.76</v>
      </c>
      <c r="J122" s="173">
        <f t="shared" si="5"/>
        <v>4.1742747146246938E-5</v>
      </c>
    </row>
    <row r="123" spans="1:10" ht="20.100000000000001" customHeight="1">
      <c r="A123" s="169" t="s">
        <v>313</v>
      </c>
      <c r="B123" s="169" t="s">
        <v>314</v>
      </c>
      <c r="C123" s="169" t="s">
        <v>15</v>
      </c>
      <c r="D123" s="170" t="s">
        <v>315</v>
      </c>
      <c r="E123" s="169" t="s">
        <v>399</v>
      </c>
      <c r="F123" s="171">
        <v>103</v>
      </c>
      <c r="G123" s="172">
        <v>250.92</v>
      </c>
      <c r="H123" s="172">
        <f>TRUNC(G123 * (1 + 28.82 / 100), 2)</f>
        <v>323.23</v>
      </c>
      <c r="I123" s="172">
        <f>TRUNC(F123 * H123, 2)</f>
        <v>33292.69</v>
      </c>
      <c r="J123" s="173">
        <f t="shared" si="5"/>
        <v>1.1229220592181512E-2</v>
      </c>
    </row>
    <row r="124" spans="1:10" ht="20.100000000000001" customHeight="1">
      <c r="A124" s="169" t="s">
        <v>316</v>
      </c>
      <c r="B124" s="169" t="s">
        <v>317</v>
      </c>
      <c r="C124" s="169" t="s">
        <v>15</v>
      </c>
      <c r="D124" s="170" t="s">
        <v>318</v>
      </c>
      <c r="E124" s="169" t="s">
        <v>33</v>
      </c>
      <c r="F124" s="171">
        <v>47</v>
      </c>
      <c r="G124" s="172">
        <v>27.93</v>
      </c>
      <c r="H124" s="172">
        <f>TRUNC(G124 * (1 + 28.82 / 100), 2)</f>
        <v>35.97</v>
      </c>
      <c r="I124" s="172">
        <f>TRUNC(F124 * H124, 2)</f>
        <v>1690.59</v>
      </c>
      <c r="J124" s="173">
        <f t="shared" si="5"/>
        <v>5.7021550499332255E-4</v>
      </c>
    </row>
    <row r="125" spans="1:10" ht="20.100000000000001" customHeight="1">
      <c r="A125" s="13" t="s">
        <v>319</v>
      </c>
      <c r="B125" s="13"/>
      <c r="C125" s="13"/>
      <c r="D125" s="165" t="s">
        <v>320</v>
      </c>
      <c r="E125" s="165"/>
      <c r="F125" s="166"/>
      <c r="G125" s="167"/>
      <c r="H125" s="167"/>
      <c r="I125" s="167">
        <v>4766.24</v>
      </c>
      <c r="J125" s="168">
        <f t="shared" si="5"/>
        <v>1.6075949511823529E-3</v>
      </c>
    </row>
    <row r="126" spans="1:10" ht="20.100000000000001" customHeight="1">
      <c r="A126" s="169" t="s">
        <v>321</v>
      </c>
      <c r="B126" s="169" t="s">
        <v>322</v>
      </c>
      <c r="C126" s="169" t="s">
        <v>15</v>
      </c>
      <c r="D126" s="170" t="s">
        <v>323</v>
      </c>
      <c r="E126" s="169" t="s">
        <v>33</v>
      </c>
      <c r="F126" s="171">
        <v>16</v>
      </c>
      <c r="G126" s="172">
        <v>231.25</v>
      </c>
      <c r="H126" s="172">
        <f>TRUNC(G126 * (1 + 28.82 / 100), 2)</f>
        <v>297.89</v>
      </c>
      <c r="I126" s="172">
        <f>TRUNC(F126 * H126, 2)</f>
        <v>4766.24</v>
      </c>
      <c r="J126" s="173">
        <f t="shared" si="5"/>
        <v>1.6075949511823529E-3</v>
      </c>
    </row>
    <row r="127" spans="1:10" ht="20.100000000000001" customHeight="1">
      <c r="A127" s="13" t="s">
        <v>324</v>
      </c>
      <c r="B127" s="13"/>
      <c r="C127" s="13"/>
      <c r="D127" s="165" t="s">
        <v>325</v>
      </c>
      <c r="E127" s="165"/>
      <c r="F127" s="166"/>
      <c r="G127" s="167"/>
      <c r="H127" s="167"/>
      <c r="I127" s="167">
        <v>120187.04</v>
      </c>
      <c r="J127" s="168">
        <f t="shared" si="5"/>
        <v>4.0537631068001505E-2</v>
      </c>
    </row>
    <row r="128" spans="1:10" ht="20.100000000000001" customHeight="1">
      <c r="A128" s="169" t="s">
        <v>326</v>
      </c>
      <c r="B128" s="169" t="s">
        <v>327</v>
      </c>
      <c r="C128" s="169" t="s">
        <v>15</v>
      </c>
      <c r="D128" s="170" t="s">
        <v>328</v>
      </c>
      <c r="E128" s="169" t="s">
        <v>115</v>
      </c>
      <c r="F128" s="171">
        <v>235</v>
      </c>
      <c r="G128" s="172">
        <v>69.64</v>
      </c>
      <c r="H128" s="172">
        <f>TRUNC(G128 * (1 + 28.82 / 100), 2)</f>
        <v>89.71</v>
      </c>
      <c r="I128" s="172">
        <f>TRUNC(F128 * H128, 2)</f>
        <v>21081.85</v>
      </c>
      <c r="J128" s="173">
        <f t="shared" si="5"/>
        <v>7.1106523426398343E-3</v>
      </c>
    </row>
    <row r="129" spans="1:10" ht="20.100000000000001" customHeight="1">
      <c r="A129" s="169" t="s">
        <v>329</v>
      </c>
      <c r="B129" s="169" t="s">
        <v>330</v>
      </c>
      <c r="C129" s="169" t="s">
        <v>15</v>
      </c>
      <c r="D129" s="170" t="s">
        <v>331</v>
      </c>
      <c r="E129" s="169" t="s">
        <v>115</v>
      </c>
      <c r="F129" s="171">
        <v>20</v>
      </c>
      <c r="G129" s="172">
        <v>125.89</v>
      </c>
      <c r="H129" s="172">
        <f>TRUNC(G129 * (1 + 28.82 / 100), 2)</f>
        <v>162.16999999999999</v>
      </c>
      <c r="I129" s="172">
        <f>TRUNC(F129 * H129, 2)</f>
        <v>3243.4</v>
      </c>
      <c r="J129" s="173">
        <f t="shared" si="5"/>
        <v>1.0939594868627773E-3</v>
      </c>
    </row>
    <row r="130" spans="1:10" ht="20.100000000000001" customHeight="1">
      <c r="A130" s="169" t="s">
        <v>332</v>
      </c>
      <c r="B130" s="169" t="s">
        <v>333</v>
      </c>
      <c r="C130" s="169" t="s">
        <v>15</v>
      </c>
      <c r="D130" s="170" t="s">
        <v>334</v>
      </c>
      <c r="E130" s="169" t="s">
        <v>33</v>
      </c>
      <c r="F130" s="171">
        <v>1</v>
      </c>
      <c r="G130" s="172">
        <v>164.94</v>
      </c>
      <c r="H130" s="172">
        <f>TRUNC(G130 * (1 + 28.82 / 100), 2)</f>
        <v>212.47</v>
      </c>
      <c r="I130" s="172">
        <f>TRUNC(F130 * H130, 2)</f>
        <v>212.47</v>
      </c>
      <c r="J130" s="173">
        <f t="shared" si="5"/>
        <v>7.1663554348441223E-5</v>
      </c>
    </row>
    <row r="131" spans="1:10" ht="20.100000000000001" customHeight="1">
      <c r="A131" s="169" t="s">
        <v>335</v>
      </c>
      <c r="B131" s="169" t="s">
        <v>336</v>
      </c>
      <c r="C131" s="169" t="s">
        <v>15</v>
      </c>
      <c r="D131" s="170" t="s">
        <v>337</v>
      </c>
      <c r="E131" s="169" t="s">
        <v>33</v>
      </c>
      <c r="F131" s="171">
        <v>1</v>
      </c>
      <c r="G131" s="172">
        <v>2105.56</v>
      </c>
      <c r="H131" s="172">
        <f>TRUNC(G131 * (1 + 28.82 / 100), 2)</f>
        <v>2712.38</v>
      </c>
      <c r="I131" s="172">
        <f>TRUNC(F131 * H131, 2)</f>
        <v>2712.38</v>
      </c>
      <c r="J131" s="173">
        <f t="shared" si="5"/>
        <v>9.1485288061196894E-4</v>
      </c>
    </row>
    <row r="132" spans="1:10" ht="20.100000000000001" customHeight="1">
      <c r="A132" s="169" t="s">
        <v>338</v>
      </c>
      <c r="B132" s="169" t="s">
        <v>339</v>
      </c>
      <c r="C132" s="169" t="s">
        <v>15</v>
      </c>
      <c r="D132" s="170" t="s">
        <v>340</v>
      </c>
      <c r="E132" s="169" t="s">
        <v>33</v>
      </c>
      <c r="F132" s="171">
        <v>1</v>
      </c>
      <c r="G132" s="172">
        <v>72144.81</v>
      </c>
      <c r="H132" s="172">
        <f>TRUNC(G132 * (1 + 28.82 / 100), 2)</f>
        <v>92936.94</v>
      </c>
      <c r="I132" s="172">
        <f>TRUNC(F132 * H132, 2)</f>
        <v>92936.94</v>
      </c>
      <c r="J132" s="173">
        <f t="shared" si="5"/>
        <v>3.1346502803538484E-2</v>
      </c>
    </row>
    <row r="133" spans="1:10" ht="20.100000000000001" customHeight="1">
      <c r="A133" s="13" t="s">
        <v>341</v>
      </c>
      <c r="B133" s="13"/>
      <c r="C133" s="13"/>
      <c r="D133" s="165" t="s">
        <v>342</v>
      </c>
      <c r="E133" s="165"/>
      <c r="F133" s="166"/>
      <c r="G133" s="167"/>
      <c r="H133" s="167"/>
      <c r="I133" s="167">
        <v>3624.1</v>
      </c>
      <c r="J133" s="168">
        <f t="shared" si="5"/>
        <v>1.2223649800639424E-3</v>
      </c>
    </row>
    <row r="134" spans="1:10" ht="20.100000000000001" customHeight="1">
      <c r="A134" s="169" t="s">
        <v>343</v>
      </c>
      <c r="B134" s="169" t="s">
        <v>344</v>
      </c>
      <c r="C134" s="169" t="s">
        <v>15</v>
      </c>
      <c r="D134" s="170" t="s">
        <v>345</v>
      </c>
      <c r="E134" s="169" t="s">
        <v>33</v>
      </c>
      <c r="F134" s="171">
        <v>6</v>
      </c>
      <c r="G134" s="172">
        <v>3.77</v>
      </c>
      <c r="H134" s="172">
        <f t="shared" ref="H134:H144" si="8">TRUNC(G134 * (1 + 28.82 / 100), 2)</f>
        <v>4.8499999999999996</v>
      </c>
      <c r="I134" s="172">
        <f t="shared" ref="I134:I144" si="9">TRUNC(F134 * H134, 2)</f>
        <v>29.1</v>
      </c>
      <c r="J134" s="173">
        <f t="shared" si="5"/>
        <v>9.8150771004830788E-6</v>
      </c>
    </row>
    <row r="135" spans="1:10" ht="20.100000000000001" customHeight="1">
      <c r="A135" s="169" t="s">
        <v>346</v>
      </c>
      <c r="B135" s="169" t="s">
        <v>347</v>
      </c>
      <c r="C135" s="169" t="s">
        <v>15</v>
      </c>
      <c r="D135" s="170" t="s">
        <v>348</v>
      </c>
      <c r="E135" s="169" t="s">
        <v>33</v>
      </c>
      <c r="F135" s="171">
        <v>8</v>
      </c>
      <c r="G135" s="172">
        <v>7.55</v>
      </c>
      <c r="H135" s="172">
        <f t="shared" si="8"/>
        <v>9.7200000000000006</v>
      </c>
      <c r="I135" s="172">
        <f t="shared" si="9"/>
        <v>77.760000000000005</v>
      </c>
      <c r="J135" s="173">
        <f t="shared" ref="J135:J198" si="10">I135 / 2964826.43</f>
        <v>2.6227504994280559E-5</v>
      </c>
    </row>
    <row r="136" spans="1:10" ht="20.100000000000001" customHeight="1">
      <c r="A136" s="169" t="s">
        <v>349</v>
      </c>
      <c r="B136" s="169" t="s">
        <v>350</v>
      </c>
      <c r="C136" s="169" t="s">
        <v>15</v>
      </c>
      <c r="D136" s="170" t="s">
        <v>351</v>
      </c>
      <c r="E136" s="169" t="s">
        <v>33</v>
      </c>
      <c r="F136" s="171">
        <v>16</v>
      </c>
      <c r="G136" s="172">
        <v>28.03</v>
      </c>
      <c r="H136" s="172">
        <f t="shared" si="8"/>
        <v>36.1</v>
      </c>
      <c r="I136" s="172">
        <f t="shared" si="9"/>
        <v>577.6</v>
      </c>
      <c r="J136" s="173">
        <f t="shared" si="10"/>
        <v>1.9481747536903872E-4</v>
      </c>
    </row>
    <row r="137" spans="1:10" ht="20.100000000000001" customHeight="1">
      <c r="A137" s="169" t="s">
        <v>352</v>
      </c>
      <c r="B137" s="169" t="s">
        <v>353</v>
      </c>
      <c r="C137" s="169" t="s">
        <v>15</v>
      </c>
      <c r="D137" s="170" t="s">
        <v>354</v>
      </c>
      <c r="E137" s="169" t="s">
        <v>33</v>
      </c>
      <c r="F137" s="171">
        <v>25</v>
      </c>
      <c r="G137" s="172">
        <v>30.34</v>
      </c>
      <c r="H137" s="172">
        <f t="shared" si="8"/>
        <v>39.08</v>
      </c>
      <c r="I137" s="172">
        <f t="shared" si="9"/>
        <v>977</v>
      </c>
      <c r="J137" s="173">
        <f t="shared" si="10"/>
        <v>3.2953025179285113E-4</v>
      </c>
    </row>
    <row r="138" spans="1:10" ht="20.100000000000001" customHeight="1">
      <c r="A138" s="169" t="s">
        <v>355</v>
      </c>
      <c r="B138" s="169" t="s">
        <v>356</v>
      </c>
      <c r="C138" s="169" t="s">
        <v>15</v>
      </c>
      <c r="D138" s="170" t="s">
        <v>357</v>
      </c>
      <c r="E138" s="169" t="s">
        <v>33</v>
      </c>
      <c r="F138" s="171">
        <v>24</v>
      </c>
      <c r="G138" s="172">
        <v>39.1</v>
      </c>
      <c r="H138" s="172">
        <f t="shared" si="8"/>
        <v>50.36</v>
      </c>
      <c r="I138" s="172">
        <f t="shared" si="9"/>
        <v>1208.6400000000001</v>
      </c>
      <c r="J138" s="173">
        <f t="shared" si="10"/>
        <v>4.0765961466418798E-4</v>
      </c>
    </row>
    <row r="139" spans="1:10" ht="20.100000000000001" customHeight="1">
      <c r="A139" s="169" t="s">
        <v>358</v>
      </c>
      <c r="B139" s="169" t="s">
        <v>359</v>
      </c>
      <c r="C139" s="169" t="s">
        <v>15</v>
      </c>
      <c r="D139" s="170" t="s">
        <v>360</v>
      </c>
      <c r="E139" s="169" t="s">
        <v>33</v>
      </c>
      <c r="F139" s="171">
        <v>4</v>
      </c>
      <c r="G139" s="172">
        <v>33.020000000000003</v>
      </c>
      <c r="H139" s="172">
        <f t="shared" si="8"/>
        <v>42.53</v>
      </c>
      <c r="I139" s="172">
        <f t="shared" si="9"/>
        <v>170.12</v>
      </c>
      <c r="J139" s="173">
        <f t="shared" si="10"/>
        <v>5.7379412932446097E-5</v>
      </c>
    </row>
    <row r="140" spans="1:10" ht="20.100000000000001" customHeight="1">
      <c r="A140" s="169" t="s">
        <v>361</v>
      </c>
      <c r="B140" s="169" t="s">
        <v>362</v>
      </c>
      <c r="C140" s="169" t="s">
        <v>15</v>
      </c>
      <c r="D140" s="170" t="s">
        <v>363</v>
      </c>
      <c r="E140" s="169" t="s">
        <v>33</v>
      </c>
      <c r="F140" s="171">
        <v>4</v>
      </c>
      <c r="G140" s="172">
        <v>26.24</v>
      </c>
      <c r="H140" s="172">
        <f t="shared" si="8"/>
        <v>33.799999999999997</v>
      </c>
      <c r="I140" s="172">
        <f t="shared" si="9"/>
        <v>135.19999999999999</v>
      </c>
      <c r="J140" s="173">
        <f t="shared" si="10"/>
        <v>4.5601320411866397E-5</v>
      </c>
    </row>
    <row r="141" spans="1:10" ht="20.100000000000001" customHeight="1">
      <c r="A141" s="169" t="s">
        <v>364</v>
      </c>
      <c r="B141" s="169" t="s">
        <v>365</v>
      </c>
      <c r="C141" s="169" t="s">
        <v>15</v>
      </c>
      <c r="D141" s="170" t="s">
        <v>366</v>
      </c>
      <c r="E141" s="169" t="s">
        <v>33</v>
      </c>
      <c r="F141" s="171">
        <v>4</v>
      </c>
      <c r="G141" s="172">
        <v>10.79</v>
      </c>
      <c r="H141" s="172">
        <f t="shared" si="8"/>
        <v>13.89</v>
      </c>
      <c r="I141" s="172">
        <f t="shared" si="9"/>
        <v>55.56</v>
      </c>
      <c r="J141" s="173">
        <f t="shared" si="10"/>
        <v>1.8739714216592435E-5</v>
      </c>
    </row>
    <row r="142" spans="1:10" ht="20.100000000000001" customHeight="1">
      <c r="A142" s="169" t="s">
        <v>367</v>
      </c>
      <c r="B142" s="169" t="s">
        <v>368</v>
      </c>
      <c r="C142" s="169" t="s">
        <v>15</v>
      </c>
      <c r="D142" s="170" t="s">
        <v>369</v>
      </c>
      <c r="E142" s="169" t="s">
        <v>33</v>
      </c>
      <c r="F142" s="171">
        <v>2</v>
      </c>
      <c r="G142" s="172">
        <v>39.71</v>
      </c>
      <c r="H142" s="172">
        <f t="shared" si="8"/>
        <v>51.15</v>
      </c>
      <c r="I142" s="172">
        <f t="shared" si="9"/>
        <v>102.3</v>
      </c>
      <c r="J142" s="173">
        <f t="shared" si="10"/>
        <v>3.4504549394481752E-5</v>
      </c>
    </row>
    <row r="143" spans="1:10" ht="20.100000000000001" customHeight="1">
      <c r="A143" s="169" t="s">
        <v>370</v>
      </c>
      <c r="B143" s="169" t="s">
        <v>371</v>
      </c>
      <c r="C143" s="169" t="s">
        <v>15</v>
      </c>
      <c r="D143" s="170" t="s">
        <v>372</v>
      </c>
      <c r="E143" s="169" t="s">
        <v>33</v>
      </c>
      <c r="F143" s="171">
        <v>32</v>
      </c>
      <c r="G143" s="172">
        <v>6.75</v>
      </c>
      <c r="H143" s="172">
        <f t="shared" si="8"/>
        <v>8.69</v>
      </c>
      <c r="I143" s="172">
        <f t="shared" si="9"/>
        <v>278.08</v>
      </c>
      <c r="J143" s="173">
        <f t="shared" si="10"/>
        <v>9.3793011687365446E-5</v>
      </c>
    </row>
    <row r="144" spans="1:10" ht="20.100000000000001" customHeight="1">
      <c r="A144" s="169" t="s">
        <v>373</v>
      </c>
      <c r="B144" s="169" t="s">
        <v>374</v>
      </c>
      <c r="C144" s="169" t="s">
        <v>15</v>
      </c>
      <c r="D144" s="170" t="s">
        <v>375</v>
      </c>
      <c r="E144" s="169" t="s">
        <v>33</v>
      </c>
      <c r="F144" s="171">
        <v>2</v>
      </c>
      <c r="G144" s="172">
        <v>4.95</v>
      </c>
      <c r="H144" s="172">
        <f t="shared" si="8"/>
        <v>6.37</v>
      </c>
      <c r="I144" s="172">
        <f t="shared" si="9"/>
        <v>12.74</v>
      </c>
      <c r="J144" s="173">
        <f t="shared" si="10"/>
        <v>4.2970475003489492E-6</v>
      </c>
    </row>
    <row r="145" spans="1:10" ht="20.100000000000001" customHeight="1">
      <c r="A145" s="13" t="s">
        <v>376</v>
      </c>
      <c r="B145" s="13"/>
      <c r="C145" s="13"/>
      <c r="D145" s="165" t="s">
        <v>377</v>
      </c>
      <c r="E145" s="165"/>
      <c r="F145" s="166"/>
      <c r="G145" s="167"/>
      <c r="H145" s="167"/>
      <c r="I145" s="167">
        <v>12016.34</v>
      </c>
      <c r="J145" s="168">
        <f t="shared" si="10"/>
        <v>4.0529657582686887E-3</v>
      </c>
    </row>
    <row r="146" spans="1:10" ht="20.100000000000001" customHeight="1">
      <c r="A146" s="169" t="s">
        <v>378</v>
      </c>
      <c r="B146" s="169" t="s">
        <v>379</v>
      </c>
      <c r="C146" s="169" t="s">
        <v>15</v>
      </c>
      <c r="D146" s="170" t="s">
        <v>380</v>
      </c>
      <c r="E146" s="169" t="s">
        <v>33</v>
      </c>
      <c r="F146" s="171">
        <v>3</v>
      </c>
      <c r="G146" s="172">
        <v>111.44</v>
      </c>
      <c r="H146" s="172">
        <f t="shared" ref="H146:H153" si="11">TRUNC(G146 * (1 + 28.82 / 100), 2)</f>
        <v>143.55000000000001</v>
      </c>
      <c r="I146" s="172">
        <f t="shared" ref="I146:I153" si="12">TRUNC(F146 * H146, 2)</f>
        <v>430.65</v>
      </c>
      <c r="J146" s="173">
        <f t="shared" si="10"/>
        <v>1.4525302245096351E-4</v>
      </c>
    </row>
    <row r="147" spans="1:10" ht="20.100000000000001" customHeight="1">
      <c r="A147" s="169" t="s">
        <v>381</v>
      </c>
      <c r="B147" s="169" t="s">
        <v>382</v>
      </c>
      <c r="C147" s="169" t="s">
        <v>15</v>
      </c>
      <c r="D147" s="170" t="s">
        <v>383</v>
      </c>
      <c r="E147" s="169" t="s">
        <v>33</v>
      </c>
      <c r="F147" s="171">
        <v>9</v>
      </c>
      <c r="G147" s="172">
        <v>26.97</v>
      </c>
      <c r="H147" s="172">
        <f t="shared" si="11"/>
        <v>34.74</v>
      </c>
      <c r="I147" s="172">
        <f t="shared" si="12"/>
        <v>312.66000000000003</v>
      </c>
      <c r="J147" s="173">
        <f t="shared" si="10"/>
        <v>1.0545642633116975E-4</v>
      </c>
    </row>
    <row r="148" spans="1:10" ht="20.100000000000001" customHeight="1">
      <c r="A148" s="169" t="s">
        <v>384</v>
      </c>
      <c r="B148" s="169" t="s">
        <v>385</v>
      </c>
      <c r="C148" s="169" t="s">
        <v>15</v>
      </c>
      <c r="D148" s="170" t="s">
        <v>386</v>
      </c>
      <c r="E148" s="169" t="s">
        <v>33</v>
      </c>
      <c r="F148" s="171">
        <v>42</v>
      </c>
      <c r="G148" s="172">
        <v>2.61</v>
      </c>
      <c r="H148" s="172">
        <f t="shared" si="11"/>
        <v>3.36</v>
      </c>
      <c r="I148" s="172">
        <f t="shared" si="12"/>
        <v>141.12</v>
      </c>
      <c r="J148" s="173">
        <f t="shared" si="10"/>
        <v>4.75980646192499E-5</v>
      </c>
    </row>
    <row r="149" spans="1:10" ht="20.100000000000001" customHeight="1">
      <c r="A149" s="169" t="s">
        <v>387</v>
      </c>
      <c r="B149" s="169" t="s">
        <v>388</v>
      </c>
      <c r="C149" s="169" t="s">
        <v>15</v>
      </c>
      <c r="D149" s="170" t="s">
        <v>389</v>
      </c>
      <c r="E149" s="169" t="s">
        <v>33</v>
      </c>
      <c r="F149" s="171">
        <v>65</v>
      </c>
      <c r="G149" s="172">
        <v>2.44</v>
      </c>
      <c r="H149" s="172">
        <f t="shared" si="11"/>
        <v>3.14</v>
      </c>
      <c r="I149" s="172">
        <f t="shared" si="12"/>
        <v>204.1</v>
      </c>
      <c r="J149" s="173">
        <f t="shared" si="10"/>
        <v>6.884045485252908E-5</v>
      </c>
    </row>
    <row r="150" spans="1:10" ht="20.100000000000001" customHeight="1">
      <c r="A150" s="169" t="s">
        <v>390</v>
      </c>
      <c r="B150" s="169" t="s">
        <v>391</v>
      </c>
      <c r="C150" s="169" t="s">
        <v>15</v>
      </c>
      <c r="D150" s="170" t="s">
        <v>392</v>
      </c>
      <c r="E150" s="169" t="s">
        <v>33</v>
      </c>
      <c r="F150" s="171">
        <v>8</v>
      </c>
      <c r="G150" s="172">
        <v>353.96</v>
      </c>
      <c r="H150" s="172">
        <f t="shared" si="11"/>
        <v>455.97</v>
      </c>
      <c r="I150" s="172">
        <f t="shared" si="12"/>
        <v>3647.76</v>
      </c>
      <c r="J150" s="173">
        <f t="shared" si="10"/>
        <v>1.2303452111360191E-3</v>
      </c>
    </row>
    <row r="151" spans="1:10" ht="20.100000000000001" customHeight="1">
      <c r="A151" s="169" t="s">
        <v>393</v>
      </c>
      <c r="B151" s="169" t="s">
        <v>394</v>
      </c>
      <c r="C151" s="169" t="s">
        <v>15</v>
      </c>
      <c r="D151" s="170" t="s">
        <v>395</v>
      </c>
      <c r="E151" s="169" t="s">
        <v>33</v>
      </c>
      <c r="F151" s="171">
        <v>25</v>
      </c>
      <c r="G151" s="172">
        <v>212.93</v>
      </c>
      <c r="H151" s="172">
        <f t="shared" si="11"/>
        <v>274.29000000000002</v>
      </c>
      <c r="I151" s="172">
        <f t="shared" si="12"/>
        <v>6857.25</v>
      </c>
      <c r="J151" s="173">
        <f t="shared" si="10"/>
        <v>2.3128672662298144E-3</v>
      </c>
    </row>
    <row r="152" spans="1:10" ht="20.100000000000001" customHeight="1">
      <c r="A152" s="169" t="s">
        <v>396</v>
      </c>
      <c r="B152" s="169" t="s">
        <v>397</v>
      </c>
      <c r="C152" s="169" t="s">
        <v>15</v>
      </c>
      <c r="D152" s="170" t="s">
        <v>398</v>
      </c>
      <c r="E152" s="169" t="s">
        <v>399</v>
      </c>
      <c r="F152" s="171">
        <v>7</v>
      </c>
      <c r="G152" s="172">
        <v>42.98</v>
      </c>
      <c r="H152" s="172">
        <f t="shared" si="11"/>
        <v>55.36</v>
      </c>
      <c r="I152" s="172">
        <f t="shared" si="12"/>
        <v>387.52</v>
      </c>
      <c r="J152" s="173">
        <f t="shared" si="10"/>
        <v>1.3070579649413066E-4</v>
      </c>
    </row>
    <row r="153" spans="1:10" ht="20.100000000000001" customHeight="1">
      <c r="A153" s="169" t="s">
        <v>400</v>
      </c>
      <c r="B153" s="169" t="s">
        <v>401</v>
      </c>
      <c r="C153" s="169" t="s">
        <v>15</v>
      </c>
      <c r="D153" s="170" t="s">
        <v>402</v>
      </c>
      <c r="E153" s="169" t="s">
        <v>33</v>
      </c>
      <c r="F153" s="171">
        <v>6</v>
      </c>
      <c r="G153" s="172">
        <v>4.57</v>
      </c>
      <c r="H153" s="172">
        <f t="shared" si="11"/>
        <v>5.88</v>
      </c>
      <c r="I153" s="172">
        <f t="shared" si="12"/>
        <v>35.28</v>
      </c>
      <c r="J153" s="173">
        <f t="shared" si="10"/>
        <v>1.1899516154812475E-5</v>
      </c>
    </row>
    <row r="154" spans="1:10" ht="20.100000000000001" customHeight="1">
      <c r="A154" s="13" t="s">
        <v>403</v>
      </c>
      <c r="B154" s="13"/>
      <c r="C154" s="13"/>
      <c r="D154" s="165" t="s">
        <v>404</v>
      </c>
      <c r="E154" s="165"/>
      <c r="F154" s="166"/>
      <c r="G154" s="167"/>
      <c r="H154" s="167"/>
      <c r="I154" s="167">
        <v>4504.2</v>
      </c>
      <c r="J154" s="168">
        <f t="shared" si="10"/>
        <v>1.5192120369758035E-3</v>
      </c>
    </row>
    <row r="155" spans="1:10" ht="20.100000000000001" customHeight="1">
      <c r="A155" s="13" t="s">
        <v>405</v>
      </c>
      <c r="B155" s="13"/>
      <c r="C155" s="13"/>
      <c r="D155" s="165" t="s">
        <v>406</v>
      </c>
      <c r="E155" s="165"/>
      <c r="F155" s="166"/>
      <c r="G155" s="167"/>
      <c r="H155" s="167"/>
      <c r="I155" s="167">
        <v>4504.2</v>
      </c>
      <c r="J155" s="168">
        <f t="shared" si="10"/>
        <v>1.5192120369758035E-3</v>
      </c>
    </row>
    <row r="156" spans="1:10" ht="20.100000000000001" customHeight="1">
      <c r="A156" s="169" t="s">
        <v>407</v>
      </c>
      <c r="B156" s="169" t="s">
        <v>408</v>
      </c>
      <c r="C156" s="169" t="s">
        <v>15</v>
      </c>
      <c r="D156" s="170" t="s">
        <v>409</v>
      </c>
      <c r="E156" s="169" t="s">
        <v>33</v>
      </c>
      <c r="F156" s="171">
        <v>6</v>
      </c>
      <c r="G156" s="172">
        <v>71.52</v>
      </c>
      <c r="H156" s="172">
        <f>TRUNC(G156 * (1 + 28.82 / 100), 2)</f>
        <v>92.13</v>
      </c>
      <c r="I156" s="172">
        <f>TRUNC(F156 * H156, 2)</f>
        <v>552.78</v>
      </c>
      <c r="J156" s="173">
        <f t="shared" si="10"/>
        <v>1.8644599036443424E-4</v>
      </c>
    </row>
    <row r="157" spans="1:10" ht="20.100000000000001" customHeight="1">
      <c r="A157" s="169" t="s">
        <v>410</v>
      </c>
      <c r="B157" s="169" t="s">
        <v>411</v>
      </c>
      <c r="C157" s="169" t="s">
        <v>15</v>
      </c>
      <c r="D157" s="170" t="s">
        <v>412</v>
      </c>
      <c r="E157" s="169" t="s">
        <v>399</v>
      </c>
      <c r="F157" s="171">
        <v>6</v>
      </c>
      <c r="G157" s="172">
        <v>511.24</v>
      </c>
      <c r="H157" s="172">
        <f>TRUNC(G157 * (1 + 28.82 / 100), 2)</f>
        <v>658.57</v>
      </c>
      <c r="I157" s="172">
        <f>TRUNC(F157 * H157, 2)</f>
        <v>3951.42</v>
      </c>
      <c r="J157" s="173">
        <f t="shared" si="10"/>
        <v>1.3327660466113693E-3</v>
      </c>
    </row>
    <row r="158" spans="1:10" ht="20.100000000000001" customHeight="1">
      <c r="A158" s="13" t="s">
        <v>413</v>
      </c>
      <c r="B158" s="13"/>
      <c r="C158" s="13"/>
      <c r="D158" s="165" t="s">
        <v>414</v>
      </c>
      <c r="E158" s="165"/>
      <c r="F158" s="166"/>
      <c r="G158" s="167"/>
      <c r="H158" s="167"/>
      <c r="I158" s="167">
        <v>153772.9</v>
      </c>
      <c r="J158" s="168">
        <f t="shared" si="10"/>
        <v>5.1865734345871974E-2</v>
      </c>
    </row>
    <row r="159" spans="1:10" ht="20.100000000000001" customHeight="1">
      <c r="A159" s="13" t="s">
        <v>415</v>
      </c>
      <c r="B159" s="13"/>
      <c r="C159" s="13"/>
      <c r="D159" s="165" t="s">
        <v>416</v>
      </c>
      <c r="E159" s="165"/>
      <c r="F159" s="166"/>
      <c r="G159" s="167"/>
      <c r="H159" s="167"/>
      <c r="I159" s="167">
        <v>29456.84</v>
      </c>
      <c r="J159" s="168">
        <f t="shared" si="10"/>
        <v>9.9354349050375934E-3</v>
      </c>
    </row>
    <row r="160" spans="1:10" ht="20.100000000000001" customHeight="1">
      <c r="A160" s="169" t="s">
        <v>417</v>
      </c>
      <c r="B160" s="169" t="s">
        <v>418</v>
      </c>
      <c r="C160" s="169" t="s">
        <v>15</v>
      </c>
      <c r="D160" s="170" t="s">
        <v>419</v>
      </c>
      <c r="E160" s="169" t="s">
        <v>399</v>
      </c>
      <c r="F160" s="171">
        <v>38</v>
      </c>
      <c r="G160" s="172">
        <v>601.76</v>
      </c>
      <c r="H160" s="172">
        <f>TRUNC(G160 * (1 + 28.82 / 100), 2)</f>
        <v>775.18</v>
      </c>
      <c r="I160" s="172">
        <f>TRUNC(F160 * H160, 2)</f>
        <v>29456.84</v>
      </c>
      <c r="J160" s="173">
        <f t="shared" si="10"/>
        <v>9.9354349050375934E-3</v>
      </c>
    </row>
    <row r="161" spans="1:10" ht="20.100000000000001" customHeight="1">
      <c r="A161" s="13" t="s">
        <v>420</v>
      </c>
      <c r="B161" s="13"/>
      <c r="C161" s="13"/>
      <c r="D161" s="165" t="s">
        <v>421</v>
      </c>
      <c r="E161" s="165"/>
      <c r="F161" s="166"/>
      <c r="G161" s="167"/>
      <c r="H161" s="167"/>
      <c r="I161" s="167">
        <v>64278.98</v>
      </c>
      <c r="J161" s="168">
        <f t="shared" si="10"/>
        <v>2.1680520434378344E-2</v>
      </c>
    </row>
    <row r="162" spans="1:10" ht="20.100000000000001" customHeight="1">
      <c r="A162" s="169" t="s">
        <v>422</v>
      </c>
      <c r="B162" s="169" t="s">
        <v>423</v>
      </c>
      <c r="C162" s="169" t="s">
        <v>15</v>
      </c>
      <c r="D162" s="170" t="s">
        <v>424</v>
      </c>
      <c r="E162" s="169" t="s">
        <v>33</v>
      </c>
      <c r="F162" s="171">
        <v>38</v>
      </c>
      <c r="G162" s="172">
        <v>400.94</v>
      </c>
      <c r="H162" s="172">
        <f t="shared" ref="H162:H168" si="13">TRUNC(G162 * (1 + 28.82 / 100), 2)</f>
        <v>516.49</v>
      </c>
      <c r="I162" s="172">
        <f t="shared" ref="I162:I168" si="14">TRUNC(F162 * H162, 2)</f>
        <v>19626.62</v>
      </c>
      <c r="J162" s="173">
        <f t="shared" si="10"/>
        <v>6.6198209114049205E-3</v>
      </c>
    </row>
    <row r="163" spans="1:10" ht="20.100000000000001" customHeight="1">
      <c r="A163" s="169" t="s">
        <v>425</v>
      </c>
      <c r="B163" s="169" t="s">
        <v>426</v>
      </c>
      <c r="C163" s="169" t="s">
        <v>15</v>
      </c>
      <c r="D163" s="170" t="s">
        <v>427</v>
      </c>
      <c r="E163" s="169" t="s">
        <v>33</v>
      </c>
      <c r="F163" s="171">
        <v>2</v>
      </c>
      <c r="G163" s="172">
        <v>856.39</v>
      </c>
      <c r="H163" s="172">
        <f t="shared" si="13"/>
        <v>1103.2</v>
      </c>
      <c r="I163" s="172">
        <f t="shared" si="14"/>
        <v>2206.4</v>
      </c>
      <c r="J163" s="173">
        <f t="shared" si="10"/>
        <v>7.4419196269779611E-4</v>
      </c>
    </row>
    <row r="164" spans="1:10" ht="20.100000000000001" customHeight="1">
      <c r="A164" s="169" t="s">
        <v>428</v>
      </c>
      <c r="B164" s="169" t="s">
        <v>429</v>
      </c>
      <c r="C164" s="169" t="s">
        <v>15</v>
      </c>
      <c r="D164" s="170" t="s">
        <v>430</v>
      </c>
      <c r="E164" s="169" t="s">
        <v>33</v>
      </c>
      <c r="F164" s="171">
        <v>2</v>
      </c>
      <c r="G164" s="172">
        <v>2245.06</v>
      </c>
      <c r="H164" s="172">
        <f t="shared" si="13"/>
        <v>2892.08</v>
      </c>
      <c r="I164" s="172">
        <f t="shared" si="14"/>
        <v>5784.16</v>
      </c>
      <c r="J164" s="173">
        <f t="shared" si="10"/>
        <v>1.9509270227329968E-3</v>
      </c>
    </row>
    <row r="165" spans="1:10" ht="20.100000000000001" customHeight="1">
      <c r="A165" s="169" t="s">
        <v>431</v>
      </c>
      <c r="B165" s="169" t="s">
        <v>432</v>
      </c>
      <c r="C165" s="169" t="s">
        <v>15</v>
      </c>
      <c r="D165" s="170" t="s">
        <v>433</v>
      </c>
      <c r="E165" s="169" t="s">
        <v>33</v>
      </c>
      <c r="F165" s="171">
        <v>2</v>
      </c>
      <c r="G165" s="172">
        <v>2488.87</v>
      </c>
      <c r="H165" s="172">
        <f t="shared" si="13"/>
        <v>3206.16</v>
      </c>
      <c r="I165" s="172">
        <f t="shared" si="14"/>
        <v>6412.32</v>
      </c>
      <c r="J165" s="173">
        <f t="shared" si="10"/>
        <v>2.1627977729542836E-3</v>
      </c>
    </row>
    <row r="166" spans="1:10" ht="20.100000000000001" customHeight="1">
      <c r="A166" s="169" t="s">
        <v>434</v>
      </c>
      <c r="B166" s="169" t="s">
        <v>435</v>
      </c>
      <c r="C166" s="169" t="s">
        <v>15</v>
      </c>
      <c r="D166" s="170" t="s">
        <v>436</v>
      </c>
      <c r="E166" s="169" t="s">
        <v>399</v>
      </c>
      <c r="F166" s="171">
        <v>38</v>
      </c>
      <c r="G166" s="172">
        <v>424.53</v>
      </c>
      <c r="H166" s="172">
        <f t="shared" si="13"/>
        <v>546.87</v>
      </c>
      <c r="I166" s="172">
        <f t="shared" si="14"/>
        <v>20781.060000000001</v>
      </c>
      <c r="J166" s="173">
        <f t="shared" si="10"/>
        <v>7.0091995233596185E-3</v>
      </c>
    </row>
    <row r="167" spans="1:10" ht="20.100000000000001" customHeight="1">
      <c r="A167" s="169" t="s">
        <v>437</v>
      </c>
      <c r="B167" s="169" t="s">
        <v>438</v>
      </c>
      <c r="C167" s="169" t="s">
        <v>15</v>
      </c>
      <c r="D167" s="170" t="s">
        <v>439</v>
      </c>
      <c r="E167" s="169" t="s">
        <v>33</v>
      </c>
      <c r="F167" s="171">
        <v>2</v>
      </c>
      <c r="G167" s="172">
        <v>1259.95</v>
      </c>
      <c r="H167" s="172">
        <f t="shared" si="13"/>
        <v>1623.06</v>
      </c>
      <c r="I167" s="172">
        <f t="shared" si="14"/>
        <v>3246.12</v>
      </c>
      <c r="J167" s="173">
        <f t="shared" si="10"/>
        <v>1.0948769098769805E-3</v>
      </c>
    </row>
    <row r="168" spans="1:10" ht="20.100000000000001" customHeight="1">
      <c r="A168" s="169" t="s">
        <v>440</v>
      </c>
      <c r="B168" s="169" t="s">
        <v>441</v>
      </c>
      <c r="C168" s="169" t="s">
        <v>15</v>
      </c>
      <c r="D168" s="170" t="s">
        <v>442</v>
      </c>
      <c r="E168" s="169" t="s">
        <v>115</v>
      </c>
      <c r="F168" s="171">
        <v>30</v>
      </c>
      <c r="G168" s="172">
        <v>161.01</v>
      </c>
      <c r="H168" s="172">
        <f t="shared" si="13"/>
        <v>207.41</v>
      </c>
      <c r="I168" s="172">
        <f t="shared" si="14"/>
        <v>6222.3</v>
      </c>
      <c r="J168" s="173">
        <f t="shared" si="10"/>
        <v>2.0987063313517478E-3</v>
      </c>
    </row>
    <row r="169" spans="1:10" ht="20.100000000000001" customHeight="1">
      <c r="A169" s="13" t="s">
        <v>443</v>
      </c>
      <c r="B169" s="13"/>
      <c r="C169" s="13"/>
      <c r="D169" s="165" t="s">
        <v>444</v>
      </c>
      <c r="E169" s="165"/>
      <c r="F169" s="166"/>
      <c r="G169" s="167"/>
      <c r="H169" s="167"/>
      <c r="I169" s="167">
        <v>60037.08</v>
      </c>
      <c r="J169" s="168">
        <f t="shared" si="10"/>
        <v>2.0249779006456036E-2</v>
      </c>
    </row>
    <row r="170" spans="1:10" ht="20.100000000000001" customHeight="1">
      <c r="A170" s="169" t="s">
        <v>445</v>
      </c>
      <c r="B170" s="169" t="s">
        <v>446</v>
      </c>
      <c r="C170" s="169" t="s">
        <v>15</v>
      </c>
      <c r="D170" s="170" t="s">
        <v>447</v>
      </c>
      <c r="E170" s="169" t="s">
        <v>115</v>
      </c>
      <c r="F170" s="171">
        <v>199.5</v>
      </c>
      <c r="G170" s="172">
        <v>65.400000000000006</v>
      </c>
      <c r="H170" s="172">
        <f>TRUNC(G170 * (1 + 28.82 / 100), 2)</f>
        <v>84.24</v>
      </c>
      <c r="I170" s="172">
        <f>TRUNC(F170 * H170, 2)</f>
        <v>16805.88</v>
      </c>
      <c r="J170" s="173">
        <f t="shared" si="10"/>
        <v>5.6684195168888859E-3</v>
      </c>
    </row>
    <row r="171" spans="1:10" ht="20.100000000000001" customHeight="1">
      <c r="A171" s="169" t="s">
        <v>448</v>
      </c>
      <c r="B171" s="169" t="s">
        <v>449</v>
      </c>
      <c r="C171" s="169" t="s">
        <v>15</v>
      </c>
      <c r="D171" s="170" t="s">
        <v>450</v>
      </c>
      <c r="E171" s="169" t="s">
        <v>115</v>
      </c>
      <c r="F171" s="171">
        <v>165</v>
      </c>
      <c r="G171" s="172">
        <v>104.37</v>
      </c>
      <c r="H171" s="172">
        <f>TRUNC(G171 * (1 + 28.82 / 100), 2)</f>
        <v>134.44</v>
      </c>
      <c r="I171" s="172">
        <f>TRUNC(F171 * H171, 2)</f>
        <v>22182.6</v>
      </c>
      <c r="J171" s="173">
        <f t="shared" si="10"/>
        <v>7.4819219687002041E-3</v>
      </c>
    </row>
    <row r="172" spans="1:10" ht="20.100000000000001" customHeight="1">
      <c r="A172" s="169" t="s">
        <v>710</v>
      </c>
      <c r="B172" s="169" t="s">
        <v>711</v>
      </c>
      <c r="C172" s="169" t="s">
        <v>240</v>
      </c>
      <c r="D172" s="170" t="s">
        <v>712</v>
      </c>
      <c r="E172" s="169" t="s">
        <v>33</v>
      </c>
      <c r="F172" s="171">
        <v>20</v>
      </c>
      <c r="G172" s="172">
        <v>816.98</v>
      </c>
      <c r="H172" s="172">
        <f>TRUNC(G172 * (1 + 28.82 / 100), 2)</f>
        <v>1052.43</v>
      </c>
      <c r="I172" s="172">
        <f>TRUNC(F172 * H172, 2)</f>
        <v>21048.6</v>
      </c>
      <c r="J172" s="173">
        <f t="shared" si="10"/>
        <v>7.099437520866946E-3</v>
      </c>
    </row>
    <row r="173" spans="1:10" ht="20.100000000000001" customHeight="1">
      <c r="A173" s="13" t="s">
        <v>451</v>
      </c>
      <c r="B173" s="13"/>
      <c r="C173" s="13"/>
      <c r="D173" s="165" t="s">
        <v>452</v>
      </c>
      <c r="E173" s="165"/>
      <c r="F173" s="166"/>
      <c r="G173" s="167"/>
      <c r="H173" s="167"/>
      <c r="I173" s="167">
        <v>4078.46</v>
      </c>
      <c r="J173" s="168">
        <f t="shared" si="10"/>
        <v>1.3756150979806262E-3</v>
      </c>
    </row>
    <row r="174" spans="1:10" ht="20.100000000000001" customHeight="1">
      <c r="A174" s="169" t="s">
        <v>453</v>
      </c>
      <c r="B174" s="169" t="s">
        <v>454</v>
      </c>
      <c r="C174" s="169" t="s">
        <v>15</v>
      </c>
      <c r="D174" s="170" t="s">
        <v>455</v>
      </c>
      <c r="E174" s="169" t="s">
        <v>33</v>
      </c>
      <c r="F174" s="171">
        <v>6</v>
      </c>
      <c r="G174" s="172">
        <v>238.26</v>
      </c>
      <c r="H174" s="172">
        <f>TRUNC(G174 * (1 + 28.82 / 100), 2)</f>
        <v>306.92</v>
      </c>
      <c r="I174" s="172">
        <f>TRUNC(F174 * H174, 2)</f>
        <v>1841.52</v>
      </c>
      <c r="J174" s="173">
        <f t="shared" si="10"/>
        <v>6.2112236364541575E-4</v>
      </c>
    </row>
    <row r="175" spans="1:10" ht="20.100000000000001" customHeight="1">
      <c r="A175" s="169" t="s">
        <v>456</v>
      </c>
      <c r="B175" s="169" t="s">
        <v>457</v>
      </c>
      <c r="C175" s="169" t="s">
        <v>240</v>
      </c>
      <c r="D175" s="170" t="s">
        <v>458</v>
      </c>
      <c r="E175" s="169" t="s">
        <v>33</v>
      </c>
      <c r="F175" s="171">
        <v>1</v>
      </c>
      <c r="G175" s="172">
        <v>1736.49</v>
      </c>
      <c r="H175" s="172">
        <f>TRUNC(G175 * (1 + 28.82 / 100), 2)</f>
        <v>2236.94</v>
      </c>
      <c r="I175" s="172">
        <f>TRUNC(F175 * H175, 2)</f>
        <v>2236.94</v>
      </c>
      <c r="J175" s="173">
        <f t="shared" si="10"/>
        <v>7.5449273433521031E-4</v>
      </c>
    </row>
    <row r="176" spans="1:10" ht="20.100000000000001" customHeight="1">
      <c r="A176" s="13" t="s">
        <v>459</v>
      </c>
      <c r="B176" s="13"/>
      <c r="C176" s="13"/>
      <c r="D176" s="165" t="s">
        <v>460</v>
      </c>
      <c r="E176" s="165"/>
      <c r="F176" s="166"/>
      <c r="G176" s="167"/>
      <c r="H176" s="167"/>
      <c r="I176" s="167">
        <v>18470.099999999999</v>
      </c>
      <c r="J176" s="168">
        <f t="shared" si="10"/>
        <v>6.2297407406746563E-3</v>
      </c>
    </row>
    <row r="177" spans="1:10" ht="20.100000000000001" customHeight="1">
      <c r="A177" s="169" t="s">
        <v>461</v>
      </c>
      <c r="B177" s="169" t="s">
        <v>462</v>
      </c>
      <c r="C177" s="169" t="s">
        <v>15</v>
      </c>
      <c r="D177" s="170" t="s">
        <v>463</v>
      </c>
      <c r="E177" s="169" t="s">
        <v>33</v>
      </c>
      <c r="F177" s="171">
        <v>6</v>
      </c>
      <c r="G177" s="172">
        <v>72.53</v>
      </c>
      <c r="H177" s="172">
        <f t="shared" ref="H177:H190" si="15">TRUNC(G177 * (1 + 28.82 / 100), 2)</f>
        <v>93.43</v>
      </c>
      <c r="I177" s="172">
        <f t="shared" ref="I177:I190" si="16">TRUNC(F177 * H177, 2)</f>
        <v>560.58000000000004</v>
      </c>
      <c r="J177" s="173">
        <f t="shared" si="10"/>
        <v>1.8907683577281116E-4</v>
      </c>
    </row>
    <row r="178" spans="1:10" ht="20.100000000000001" customHeight="1">
      <c r="A178" s="169" t="s">
        <v>464</v>
      </c>
      <c r="B178" s="169" t="s">
        <v>465</v>
      </c>
      <c r="C178" s="169" t="s">
        <v>15</v>
      </c>
      <c r="D178" s="170" t="s">
        <v>466</v>
      </c>
      <c r="E178" s="169" t="s">
        <v>33</v>
      </c>
      <c r="F178" s="171">
        <v>6</v>
      </c>
      <c r="G178" s="172">
        <v>45.04</v>
      </c>
      <c r="H178" s="172">
        <f t="shared" si="15"/>
        <v>58.02</v>
      </c>
      <c r="I178" s="172">
        <f t="shared" si="16"/>
        <v>348.12</v>
      </c>
      <c r="J178" s="173">
        <f t="shared" si="10"/>
        <v>1.1741665430309862E-4</v>
      </c>
    </row>
    <row r="179" spans="1:10" ht="20.100000000000001" customHeight="1">
      <c r="A179" s="169" t="s">
        <v>467</v>
      </c>
      <c r="B179" s="169" t="s">
        <v>468</v>
      </c>
      <c r="C179" s="169" t="s">
        <v>15</v>
      </c>
      <c r="D179" s="170" t="s">
        <v>469</v>
      </c>
      <c r="E179" s="169" t="s">
        <v>33</v>
      </c>
      <c r="F179" s="171">
        <v>10</v>
      </c>
      <c r="G179" s="172">
        <v>593.59</v>
      </c>
      <c r="H179" s="172">
        <f t="shared" si="15"/>
        <v>764.66</v>
      </c>
      <c r="I179" s="172">
        <f t="shared" si="16"/>
        <v>7646.6</v>
      </c>
      <c r="J179" s="173">
        <f t="shared" si="10"/>
        <v>2.5791054486788288E-3</v>
      </c>
    </row>
    <row r="180" spans="1:10" ht="20.100000000000001" customHeight="1">
      <c r="A180" s="169" t="s">
        <v>470</v>
      </c>
      <c r="B180" s="169" t="s">
        <v>471</v>
      </c>
      <c r="C180" s="169" t="s">
        <v>15</v>
      </c>
      <c r="D180" s="170" t="s">
        <v>472</v>
      </c>
      <c r="E180" s="169" t="s">
        <v>115</v>
      </c>
      <c r="F180" s="171">
        <v>3.6</v>
      </c>
      <c r="G180" s="172">
        <v>280.77</v>
      </c>
      <c r="H180" s="172">
        <f t="shared" si="15"/>
        <v>361.68</v>
      </c>
      <c r="I180" s="172">
        <f t="shared" si="16"/>
        <v>1302.04</v>
      </c>
      <c r="J180" s="173">
        <f t="shared" si="10"/>
        <v>4.3916230199013705E-4</v>
      </c>
    </row>
    <row r="181" spans="1:10" ht="20.100000000000001" customHeight="1">
      <c r="A181" s="169" t="s">
        <v>473</v>
      </c>
      <c r="B181" s="169" t="s">
        <v>474</v>
      </c>
      <c r="C181" s="169" t="s">
        <v>15</v>
      </c>
      <c r="D181" s="170" t="s">
        <v>475</v>
      </c>
      <c r="E181" s="169" t="s">
        <v>33</v>
      </c>
      <c r="F181" s="171">
        <v>6</v>
      </c>
      <c r="G181" s="172">
        <v>48.94</v>
      </c>
      <c r="H181" s="172">
        <f t="shared" si="15"/>
        <v>63.04</v>
      </c>
      <c r="I181" s="172">
        <f t="shared" si="16"/>
        <v>378.24</v>
      </c>
      <c r="J181" s="173">
        <f t="shared" si="10"/>
        <v>1.2757576503390791E-4</v>
      </c>
    </row>
    <row r="182" spans="1:10" ht="20.100000000000001" customHeight="1">
      <c r="A182" s="169" t="s">
        <v>476</v>
      </c>
      <c r="B182" s="169" t="s">
        <v>477</v>
      </c>
      <c r="C182" s="169" t="s">
        <v>15</v>
      </c>
      <c r="D182" s="170" t="s">
        <v>478</v>
      </c>
      <c r="E182" s="169" t="s">
        <v>33</v>
      </c>
      <c r="F182" s="171">
        <v>13</v>
      </c>
      <c r="G182" s="172">
        <v>108.4</v>
      </c>
      <c r="H182" s="172">
        <f t="shared" si="15"/>
        <v>139.63999999999999</v>
      </c>
      <c r="I182" s="172">
        <f t="shared" si="16"/>
        <v>1815.32</v>
      </c>
      <c r="J182" s="173">
        <f t="shared" si="10"/>
        <v>6.1228542137625231E-4</v>
      </c>
    </row>
    <row r="183" spans="1:10" ht="20.100000000000001" customHeight="1">
      <c r="A183" s="169" t="s">
        <v>479</v>
      </c>
      <c r="B183" s="169" t="s">
        <v>480</v>
      </c>
      <c r="C183" s="169" t="s">
        <v>15</v>
      </c>
      <c r="D183" s="170" t="s">
        <v>481</v>
      </c>
      <c r="E183" s="169" t="s">
        <v>33</v>
      </c>
      <c r="F183" s="171">
        <v>4</v>
      </c>
      <c r="G183" s="172">
        <v>152.05000000000001</v>
      </c>
      <c r="H183" s="172">
        <f t="shared" si="15"/>
        <v>195.87</v>
      </c>
      <c r="I183" s="172">
        <f t="shared" si="16"/>
        <v>783.48</v>
      </c>
      <c r="J183" s="173">
        <f t="shared" si="10"/>
        <v>2.6425830263527433E-4</v>
      </c>
    </row>
    <row r="184" spans="1:10" ht="20.100000000000001" customHeight="1">
      <c r="A184" s="169" t="s">
        <v>482</v>
      </c>
      <c r="B184" s="169" t="s">
        <v>483</v>
      </c>
      <c r="C184" s="169" t="s">
        <v>15</v>
      </c>
      <c r="D184" s="170" t="s">
        <v>484</v>
      </c>
      <c r="E184" s="169" t="s">
        <v>33</v>
      </c>
      <c r="F184" s="171">
        <v>23</v>
      </c>
      <c r="G184" s="172">
        <v>12.8</v>
      </c>
      <c r="H184" s="172">
        <f t="shared" si="15"/>
        <v>16.48</v>
      </c>
      <c r="I184" s="172">
        <f t="shared" si="16"/>
        <v>379.04</v>
      </c>
      <c r="J184" s="173">
        <f t="shared" si="10"/>
        <v>1.2784559533220296E-4</v>
      </c>
    </row>
    <row r="185" spans="1:10" ht="20.100000000000001" customHeight="1">
      <c r="A185" s="169" t="s">
        <v>485</v>
      </c>
      <c r="B185" s="169" t="s">
        <v>486</v>
      </c>
      <c r="C185" s="169" t="s">
        <v>15</v>
      </c>
      <c r="D185" s="170" t="s">
        <v>487</v>
      </c>
      <c r="E185" s="169" t="s">
        <v>33</v>
      </c>
      <c r="F185" s="171">
        <v>10</v>
      </c>
      <c r="G185" s="172">
        <v>71.099999999999994</v>
      </c>
      <c r="H185" s="172">
        <f t="shared" si="15"/>
        <v>91.59</v>
      </c>
      <c r="I185" s="172">
        <f t="shared" si="16"/>
        <v>915.9</v>
      </c>
      <c r="J185" s="173">
        <f t="shared" si="10"/>
        <v>3.0892196276056537E-4</v>
      </c>
    </row>
    <row r="186" spans="1:10" ht="20.100000000000001" customHeight="1">
      <c r="A186" s="169" t="s">
        <v>488</v>
      </c>
      <c r="B186" s="169" t="s">
        <v>489</v>
      </c>
      <c r="C186" s="169" t="s">
        <v>15</v>
      </c>
      <c r="D186" s="170" t="s">
        <v>490</v>
      </c>
      <c r="E186" s="169" t="s">
        <v>33</v>
      </c>
      <c r="F186" s="171">
        <v>8</v>
      </c>
      <c r="G186" s="172">
        <v>93.12</v>
      </c>
      <c r="H186" s="172">
        <f t="shared" si="15"/>
        <v>119.95</v>
      </c>
      <c r="I186" s="172">
        <f t="shared" si="16"/>
        <v>959.6</v>
      </c>
      <c r="J186" s="173">
        <f t="shared" si="10"/>
        <v>3.2366144280493344E-4</v>
      </c>
    </row>
    <row r="187" spans="1:10" ht="20.100000000000001" customHeight="1">
      <c r="A187" s="169" t="s">
        <v>491</v>
      </c>
      <c r="B187" s="169" t="s">
        <v>492</v>
      </c>
      <c r="C187" s="169" t="s">
        <v>15</v>
      </c>
      <c r="D187" s="170" t="s">
        <v>493</v>
      </c>
      <c r="E187" s="169" t="s">
        <v>33</v>
      </c>
      <c r="F187" s="171">
        <v>10</v>
      </c>
      <c r="G187" s="172">
        <v>71.099999999999994</v>
      </c>
      <c r="H187" s="172">
        <f t="shared" si="15"/>
        <v>91.59</v>
      </c>
      <c r="I187" s="172">
        <f t="shared" si="16"/>
        <v>915.9</v>
      </c>
      <c r="J187" s="173">
        <f t="shared" si="10"/>
        <v>3.0892196276056537E-4</v>
      </c>
    </row>
    <row r="188" spans="1:10" ht="20.100000000000001" customHeight="1">
      <c r="A188" s="169" t="s">
        <v>494</v>
      </c>
      <c r="B188" s="169" t="s">
        <v>495</v>
      </c>
      <c r="C188" s="169" t="s">
        <v>15</v>
      </c>
      <c r="D188" s="170" t="s">
        <v>496</v>
      </c>
      <c r="E188" s="169" t="s">
        <v>33</v>
      </c>
      <c r="F188" s="171">
        <v>13</v>
      </c>
      <c r="G188" s="172">
        <v>16.809999999999999</v>
      </c>
      <c r="H188" s="172">
        <f t="shared" si="15"/>
        <v>21.65</v>
      </c>
      <c r="I188" s="172">
        <f t="shared" si="16"/>
        <v>281.45</v>
      </c>
      <c r="J188" s="173">
        <f t="shared" si="10"/>
        <v>9.4929671818933423E-5</v>
      </c>
    </row>
    <row r="189" spans="1:10" ht="20.100000000000001" customHeight="1">
      <c r="A189" s="169" t="s">
        <v>497</v>
      </c>
      <c r="B189" s="169" t="s">
        <v>498</v>
      </c>
      <c r="C189" s="169" t="s">
        <v>15</v>
      </c>
      <c r="D189" s="170" t="s">
        <v>499</v>
      </c>
      <c r="E189" s="169" t="s">
        <v>33</v>
      </c>
      <c r="F189" s="171">
        <v>5</v>
      </c>
      <c r="G189" s="172">
        <v>78.87</v>
      </c>
      <c r="H189" s="172">
        <f t="shared" si="15"/>
        <v>101.6</v>
      </c>
      <c r="I189" s="172">
        <f t="shared" si="16"/>
        <v>508</v>
      </c>
      <c r="J189" s="173">
        <f t="shared" si="10"/>
        <v>1.7134223941736785E-4</v>
      </c>
    </row>
    <row r="190" spans="1:10" ht="20.100000000000001" customHeight="1">
      <c r="A190" s="169" t="s">
        <v>500</v>
      </c>
      <c r="B190" s="169" t="s">
        <v>501</v>
      </c>
      <c r="C190" s="169" t="s">
        <v>15</v>
      </c>
      <c r="D190" s="170" t="s">
        <v>502</v>
      </c>
      <c r="E190" s="169" t="s">
        <v>33</v>
      </c>
      <c r="F190" s="171">
        <v>13</v>
      </c>
      <c r="G190" s="172">
        <v>100.07</v>
      </c>
      <c r="H190" s="172">
        <f t="shared" si="15"/>
        <v>128.91</v>
      </c>
      <c r="I190" s="172">
        <f t="shared" si="16"/>
        <v>1675.83</v>
      </c>
      <c r="J190" s="173">
        <f t="shared" si="10"/>
        <v>5.6523713598977858E-4</v>
      </c>
    </row>
    <row r="191" spans="1:10" ht="20.100000000000001" customHeight="1">
      <c r="A191" s="13" t="s">
        <v>503</v>
      </c>
      <c r="B191" s="13"/>
      <c r="C191" s="13"/>
      <c r="D191" s="165" t="s">
        <v>504</v>
      </c>
      <c r="E191" s="165"/>
      <c r="F191" s="166"/>
      <c r="G191" s="167"/>
      <c r="H191" s="167"/>
      <c r="I191" s="167">
        <v>1021.54</v>
      </c>
      <c r="J191" s="168">
        <f t="shared" si="10"/>
        <v>3.4455305365042904E-4</v>
      </c>
    </row>
    <row r="192" spans="1:10" ht="20.100000000000001" customHeight="1">
      <c r="A192" s="169" t="s">
        <v>505</v>
      </c>
      <c r="B192" s="169" t="s">
        <v>506</v>
      </c>
      <c r="C192" s="169" t="s">
        <v>24</v>
      </c>
      <c r="D192" s="170" t="s">
        <v>507</v>
      </c>
      <c r="E192" s="169" t="s">
        <v>508</v>
      </c>
      <c r="F192" s="171">
        <v>1</v>
      </c>
      <c r="G192" s="172">
        <v>793</v>
      </c>
      <c r="H192" s="172">
        <f>TRUNC(G192 * (1 + 28.82 / 100), 2)</f>
        <v>1021.54</v>
      </c>
      <c r="I192" s="172">
        <f>TRUNC(F192 * H192, 2)</f>
        <v>1021.54</v>
      </c>
      <c r="J192" s="173">
        <f t="shared" si="10"/>
        <v>3.4455305365042904E-4</v>
      </c>
    </row>
    <row r="193" spans="1:10" ht="20.100000000000001" customHeight="1">
      <c r="A193" s="13" t="s">
        <v>509</v>
      </c>
      <c r="B193" s="13"/>
      <c r="C193" s="13"/>
      <c r="D193" s="165" t="s">
        <v>510</v>
      </c>
      <c r="E193" s="165"/>
      <c r="F193" s="166"/>
      <c r="G193" s="167"/>
      <c r="H193" s="167"/>
      <c r="I193" s="167">
        <v>4868.37</v>
      </c>
      <c r="J193" s="168">
        <f t="shared" si="10"/>
        <v>1.642042161638447E-3</v>
      </c>
    </row>
    <row r="194" spans="1:10" ht="20.100000000000001" customHeight="1">
      <c r="A194" s="169" t="s">
        <v>511</v>
      </c>
      <c r="B194" s="169" t="s">
        <v>512</v>
      </c>
      <c r="C194" s="169" t="s">
        <v>15</v>
      </c>
      <c r="D194" s="170" t="s">
        <v>513</v>
      </c>
      <c r="E194" s="169" t="s">
        <v>33</v>
      </c>
      <c r="F194" s="171">
        <v>4</v>
      </c>
      <c r="G194" s="172">
        <v>165.65</v>
      </c>
      <c r="H194" s="172">
        <f>TRUNC(G194 * (1 + 28.82 / 100), 2)</f>
        <v>213.39</v>
      </c>
      <c r="I194" s="172">
        <f>TRUNC(F194 * H194, 2)</f>
        <v>853.56</v>
      </c>
      <c r="J194" s="173">
        <f t="shared" si="10"/>
        <v>2.8789543676592224E-4</v>
      </c>
    </row>
    <row r="195" spans="1:10" ht="20.100000000000001" customHeight="1">
      <c r="A195" s="169" t="s">
        <v>514</v>
      </c>
      <c r="B195" s="169" t="s">
        <v>515</v>
      </c>
      <c r="C195" s="169" t="s">
        <v>15</v>
      </c>
      <c r="D195" s="170" t="s">
        <v>516</v>
      </c>
      <c r="E195" s="169" t="s">
        <v>115</v>
      </c>
      <c r="F195" s="171">
        <v>19.239999999999998</v>
      </c>
      <c r="G195" s="172">
        <v>161.99</v>
      </c>
      <c r="H195" s="172">
        <f>TRUNC(G195 * (1 + 28.82 / 100), 2)</f>
        <v>208.67</v>
      </c>
      <c r="I195" s="172">
        <f>TRUNC(F195 * H195, 2)</f>
        <v>4014.81</v>
      </c>
      <c r="J195" s="173">
        <f t="shared" si="10"/>
        <v>1.3541467248725247E-3</v>
      </c>
    </row>
    <row r="196" spans="1:10" ht="20.100000000000001" customHeight="1">
      <c r="A196" s="13" t="s">
        <v>517</v>
      </c>
      <c r="B196" s="13"/>
      <c r="C196" s="13"/>
      <c r="D196" s="165" t="s">
        <v>518</v>
      </c>
      <c r="E196" s="165"/>
      <c r="F196" s="166"/>
      <c r="G196" s="167"/>
      <c r="H196" s="167"/>
      <c r="I196" s="167">
        <v>53421.3</v>
      </c>
      <c r="J196" s="168">
        <f t="shared" si="10"/>
        <v>1.801835664288786E-2</v>
      </c>
    </row>
    <row r="197" spans="1:10" ht="20.100000000000001" customHeight="1">
      <c r="A197" s="169" t="s">
        <v>519</v>
      </c>
      <c r="B197" s="169" t="s">
        <v>520</v>
      </c>
      <c r="C197" s="169" t="s">
        <v>521</v>
      </c>
      <c r="D197" s="170" t="s">
        <v>522</v>
      </c>
      <c r="E197" s="169" t="s">
        <v>21</v>
      </c>
      <c r="F197" s="171">
        <v>45.87</v>
      </c>
      <c r="G197" s="172">
        <v>435.35</v>
      </c>
      <c r="H197" s="172">
        <f>TRUNC(G197 * (1 + 28.82 / 100), 2)</f>
        <v>560.80999999999995</v>
      </c>
      <c r="I197" s="172">
        <f>TRUNC(F197 * H197, 2)</f>
        <v>25724.35</v>
      </c>
      <c r="J197" s="173">
        <f t="shared" si="10"/>
        <v>8.6765112924333983E-3</v>
      </c>
    </row>
    <row r="198" spans="1:10" ht="20.100000000000001" customHeight="1">
      <c r="A198" s="169" t="s">
        <v>523</v>
      </c>
      <c r="B198" s="169" t="s">
        <v>524</v>
      </c>
      <c r="C198" s="169" t="s">
        <v>240</v>
      </c>
      <c r="D198" s="170" t="s">
        <v>525</v>
      </c>
      <c r="E198" s="169" t="s">
        <v>21</v>
      </c>
      <c r="F198" s="171">
        <v>8.56</v>
      </c>
      <c r="G198" s="172">
        <v>548.67999999999995</v>
      </c>
      <c r="H198" s="172">
        <f>TRUNC(G198 * (1 + 28.82 / 100), 2)</f>
        <v>706.8</v>
      </c>
      <c r="I198" s="172">
        <f>TRUNC(F198 * H198, 2)</f>
        <v>6050.2</v>
      </c>
      <c r="J198" s="173">
        <f t="shared" si="10"/>
        <v>2.0406590884310214E-3</v>
      </c>
    </row>
    <row r="199" spans="1:10" ht="20.100000000000001" customHeight="1">
      <c r="A199" s="169" t="s">
        <v>526</v>
      </c>
      <c r="B199" s="169" t="s">
        <v>527</v>
      </c>
      <c r="C199" s="169" t="s">
        <v>15</v>
      </c>
      <c r="D199" s="170" t="s">
        <v>528</v>
      </c>
      <c r="E199" s="169" t="s">
        <v>21</v>
      </c>
      <c r="F199" s="171">
        <v>24.77</v>
      </c>
      <c r="G199" s="172">
        <v>678.4</v>
      </c>
      <c r="H199" s="172">
        <f>TRUNC(G199 * (1 + 28.82 / 100), 2)</f>
        <v>873.91</v>
      </c>
      <c r="I199" s="172">
        <f>TRUNC(F199 * H199, 2)</f>
        <v>21646.75</v>
      </c>
      <c r="J199" s="173">
        <f t="shared" ref="J199:J201" si="17">I199 / 2964826.43</f>
        <v>7.3011862620234397E-3</v>
      </c>
    </row>
    <row r="200" spans="1:10" ht="20.100000000000001" customHeight="1">
      <c r="A200" s="13" t="s">
        <v>713</v>
      </c>
      <c r="B200" s="13"/>
      <c r="C200" s="13"/>
      <c r="D200" s="165" t="s">
        <v>714</v>
      </c>
      <c r="E200" s="165"/>
      <c r="F200" s="166"/>
      <c r="G200" s="167"/>
      <c r="H200" s="167"/>
      <c r="I200" s="167">
        <v>13232.21</v>
      </c>
      <c r="J200" s="168">
        <f t="shared" si="17"/>
        <v>4.4630639642537183E-3</v>
      </c>
    </row>
    <row r="201" spans="1:10" ht="20.100000000000001" customHeight="1">
      <c r="A201" s="169" t="s">
        <v>715</v>
      </c>
      <c r="B201" s="169" t="s">
        <v>716</v>
      </c>
      <c r="C201" s="169" t="s">
        <v>15</v>
      </c>
      <c r="D201" s="170" t="s">
        <v>717</v>
      </c>
      <c r="E201" s="169" t="s">
        <v>21</v>
      </c>
      <c r="F201" s="171">
        <v>1415.21</v>
      </c>
      <c r="G201" s="172">
        <v>7.26</v>
      </c>
      <c r="H201" s="172">
        <f>TRUNC(G201 * (1 + 28.82 / 100), 2)</f>
        <v>9.35</v>
      </c>
      <c r="I201" s="172">
        <f>TRUNC(F201 * H201, 2)</f>
        <v>13232.21</v>
      </c>
      <c r="J201" s="173">
        <f t="shared" si="17"/>
        <v>4.4630639642537183E-3</v>
      </c>
    </row>
    <row r="202" spans="1:10" ht="20.100000000000001" customHeight="1">
      <c r="F202" s="180" t="s">
        <v>529</v>
      </c>
      <c r="G202" s="180"/>
      <c r="H202" s="180">
        <v>2964826.43</v>
      </c>
      <c r="I202" s="180"/>
      <c r="J202" s="180"/>
    </row>
  </sheetData>
  <mergeCells count="7">
    <mergeCell ref="F202:G202"/>
    <mergeCell ref="H202:J202"/>
    <mergeCell ref="A1:J1"/>
    <mergeCell ref="A2:J2"/>
    <mergeCell ref="A3:J3"/>
    <mergeCell ref="A4:J4"/>
    <mergeCell ref="A5:J5"/>
  </mergeCells>
  <pageMargins left="0.51181102362204722" right="0.51181102362204722" top="0.98425196850393704" bottom="0.98425196850393704" header="0.51181102362204722" footer="0.51181102362204722"/>
  <pageSetup paperSize="9" scale="59" fitToHeight="0" orientation="portrait" r:id="rId1"/>
  <headerFooter>
    <oddHeader>&amp;L &amp;C &amp;R</oddHeader>
    <oddFooter>&amp;L &amp;C &amp;R</oddFooter>
  </headerFooter>
  <rowBreaks count="3" manualBreakCount="3">
    <brk id="60" max="16383" man="1"/>
    <brk id="114" max="9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view="pageBreakPreview" zoomScale="85" zoomScaleNormal="100" zoomScaleSheetLayoutView="85" workbookViewId="0">
      <selection activeCell="A4" sqref="A4:K4"/>
    </sheetView>
  </sheetViews>
  <sheetFormatPr defaultRowHeight="13.8"/>
  <cols>
    <col min="1" max="1" width="4.59765625" bestFit="1" customWidth="1"/>
    <col min="2" max="2" width="50.69921875" bestFit="1" customWidth="1"/>
    <col min="3" max="3" width="20" style="11" bestFit="1" customWidth="1"/>
    <col min="4" max="11" width="12" style="11" bestFit="1" customWidth="1"/>
  </cols>
  <sheetData>
    <row r="1" spans="1:11" ht="20.100000000000001" customHeight="1" thickTop="1">
      <c r="A1" s="202" t="s">
        <v>530</v>
      </c>
      <c r="B1" s="203"/>
      <c r="C1" s="203"/>
      <c r="D1" s="203"/>
      <c r="E1" s="203"/>
      <c r="F1" s="203"/>
      <c r="G1" s="203"/>
      <c r="H1" s="203"/>
      <c r="I1" s="203"/>
      <c r="J1" s="203"/>
      <c r="K1" s="204"/>
    </row>
    <row r="2" spans="1:11" ht="20.100000000000001" customHeight="1">
      <c r="A2" s="205" t="s">
        <v>788</v>
      </c>
      <c r="B2" s="206"/>
      <c r="C2" s="206"/>
      <c r="D2" s="206"/>
      <c r="E2" s="206"/>
      <c r="F2" s="206"/>
      <c r="G2" s="206"/>
      <c r="H2" s="206"/>
      <c r="I2" s="206"/>
      <c r="J2" s="206"/>
      <c r="K2" s="207"/>
    </row>
    <row r="3" spans="1:11" ht="20.100000000000001" customHeight="1">
      <c r="A3" s="208" t="s">
        <v>550</v>
      </c>
      <c r="B3" s="209"/>
      <c r="C3" s="209"/>
      <c r="D3" s="209"/>
      <c r="E3" s="209"/>
      <c r="F3" s="209"/>
      <c r="G3" s="209"/>
      <c r="H3" s="209"/>
      <c r="I3" s="209"/>
      <c r="J3" s="209"/>
      <c r="K3" s="210"/>
    </row>
    <row r="4" spans="1:11" ht="20.100000000000001" customHeight="1" thickBot="1">
      <c r="A4" s="205" t="s">
        <v>551</v>
      </c>
      <c r="B4" s="206"/>
      <c r="C4" s="206"/>
      <c r="D4" s="206"/>
      <c r="E4" s="206"/>
      <c r="F4" s="206"/>
      <c r="G4" s="206"/>
      <c r="H4" s="206"/>
      <c r="I4" s="206"/>
      <c r="J4" s="206"/>
      <c r="K4" s="207"/>
    </row>
    <row r="5" spans="1:11" ht="24.9" customHeight="1" thickBot="1">
      <c r="A5" s="211" t="s">
        <v>531</v>
      </c>
      <c r="B5" s="212"/>
      <c r="C5" s="212"/>
      <c r="D5" s="212"/>
      <c r="E5" s="212"/>
      <c r="F5" s="212"/>
      <c r="G5" s="212"/>
      <c r="H5" s="212"/>
      <c r="I5" s="212"/>
      <c r="J5" s="212"/>
      <c r="K5" s="213"/>
    </row>
    <row r="6" spans="1:11" ht="27.6">
      <c r="A6" s="174" t="s">
        <v>1</v>
      </c>
      <c r="B6" s="175" t="s">
        <v>4</v>
      </c>
      <c r="C6" s="15" t="s">
        <v>532</v>
      </c>
      <c r="D6" s="15" t="s">
        <v>542</v>
      </c>
      <c r="E6" s="15" t="s">
        <v>543</v>
      </c>
      <c r="F6" s="15" t="s">
        <v>544</v>
      </c>
      <c r="G6" s="15" t="s">
        <v>545</v>
      </c>
      <c r="H6" s="15" t="s">
        <v>546</v>
      </c>
      <c r="I6" s="15" t="s">
        <v>547</v>
      </c>
      <c r="J6" s="15" t="s">
        <v>548</v>
      </c>
      <c r="K6" s="20" t="s">
        <v>549</v>
      </c>
    </row>
    <row r="7" spans="1:11" ht="27" thickBot="1">
      <c r="A7" s="176" t="s">
        <v>11</v>
      </c>
      <c r="B7" s="177" t="s">
        <v>12</v>
      </c>
      <c r="C7" s="14" t="s">
        <v>718</v>
      </c>
      <c r="D7" s="16" t="s">
        <v>718</v>
      </c>
      <c r="E7" s="17" t="s">
        <v>533</v>
      </c>
      <c r="F7" s="17" t="s">
        <v>533</v>
      </c>
      <c r="G7" s="17" t="s">
        <v>533</v>
      </c>
      <c r="H7" s="17" t="s">
        <v>533</v>
      </c>
      <c r="I7" s="17" t="s">
        <v>533</v>
      </c>
      <c r="J7" s="17" t="s">
        <v>533</v>
      </c>
      <c r="K7" s="21" t="s">
        <v>533</v>
      </c>
    </row>
    <row r="8" spans="1:11" ht="27.6" thickTop="1" thickBot="1">
      <c r="A8" s="178" t="s">
        <v>41</v>
      </c>
      <c r="B8" s="165" t="s">
        <v>42</v>
      </c>
      <c r="C8" s="13" t="s">
        <v>719</v>
      </c>
      <c r="D8" s="18" t="s">
        <v>719</v>
      </c>
      <c r="E8" s="19" t="s">
        <v>533</v>
      </c>
      <c r="F8" s="19" t="s">
        <v>533</v>
      </c>
      <c r="G8" s="19" t="s">
        <v>533</v>
      </c>
      <c r="H8" s="19" t="s">
        <v>533</v>
      </c>
      <c r="I8" s="19" t="s">
        <v>533</v>
      </c>
      <c r="J8" s="19" t="s">
        <v>533</v>
      </c>
      <c r="K8" s="22" t="s">
        <v>533</v>
      </c>
    </row>
    <row r="9" spans="1:11" ht="27.6" thickTop="1" thickBot="1">
      <c r="A9" s="178" t="s">
        <v>53</v>
      </c>
      <c r="B9" s="165" t="s">
        <v>54</v>
      </c>
      <c r="C9" s="13" t="s">
        <v>720</v>
      </c>
      <c r="D9" s="18" t="s">
        <v>720</v>
      </c>
      <c r="E9" s="19" t="s">
        <v>533</v>
      </c>
      <c r="F9" s="19" t="s">
        <v>533</v>
      </c>
      <c r="G9" s="19" t="s">
        <v>533</v>
      </c>
      <c r="H9" s="19" t="s">
        <v>533</v>
      </c>
      <c r="I9" s="19" t="s">
        <v>533</v>
      </c>
      <c r="J9" s="19" t="s">
        <v>533</v>
      </c>
      <c r="K9" s="22" t="s">
        <v>533</v>
      </c>
    </row>
    <row r="10" spans="1:11" ht="27.6" thickTop="1" thickBot="1">
      <c r="A10" s="178" t="s">
        <v>64</v>
      </c>
      <c r="B10" s="165" t="s">
        <v>65</v>
      </c>
      <c r="C10" s="13" t="s">
        <v>744</v>
      </c>
      <c r="D10" s="18" t="s">
        <v>721</v>
      </c>
      <c r="E10" s="18" t="s">
        <v>721</v>
      </c>
      <c r="F10" s="19" t="s">
        <v>533</v>
      </c>
      <c r="G10" s="19" t="s">
        <v>533</v>
      </c>
      <c r="H10" s="19" t="s">
        <v>533</v>
      </c>
      <c r="I10" s="19" t="s">
        <v>533</v>
      </c>
      <c r="J10" s="19" t="s">
        <v>533</v>
      </c>
      <c r="K10" s="22" t="s">
        <v>533</v>
      </c>
    </row>
    <row r="11" spans="1:11" ht="27.6" thickTop="1" thickBot="1">
      <c r="A11" s="178" t="s">
        <v>72</v>
      </c>
      <c r="B11" s="165" t="s">
        <v>73</v>
      </c>
      <c r="C11" s="13" t="s">
        <v>745</v>
      </c>
      <c r="D11" s="19" t="s">
        <v>533</v>
      </c>
      <c r="E11" s="18" t="s">
        <v>722</v>
      </c>
      <c r="F11" s="18" t="s">
        <v>722</v>
      </c>
      <c r="G11" s="19" t="s">
        <v>533</v>
      </c>
      <c r="H11" s="19" t="s">
        <v>533</v>
      </c>
      <c r="I11" s="19" t="s">
        <v>533</v>
      </c>
      <c r="J11" s="19" t="s">
        <v>533</v>
      </c>
      <c r="K11" s="22" t="s">
        <v>533</v>
      </c>
    </row>
    <row r="12" spans="1:11" ht="27.6" thickTop="1" thickBot="1">
      <c r="A12" s="178" t="s">
        <v>81</v>
      </c>
      <c r="B12" s="165" t="s">
        <v>82</v>
      </c>
      <c r="C12" s="13" t="s">
        <v>746</v>
      </c>
      <c r="D12" s="19" t="s">
        <v>533</v>
      </c>
      <c r="E12" s="19" t="s">
        <v>533</v>
      </c>
      <c r="F12" s="18" t="s">
        <v>723</v>
      </c>
      <c r="G12" s="18" t="s">
        <v>723</v>
      </c>
      <c r="H12" s="19" t="s">
        <v>533</v>
      </c>
      <c r="I12" s="19" t="s">
        <v>533</v>
      </c>
      <c r="J12" s="19" t="s">
        <v>533</v>
      </c>
      <c r="K12" s="22" t="s">
        <v>533</v>
      </c>
    </row>
    <row r="13" spans="1:11" ht="27.6" thickTop="1" thickBot="1">
      <c r="A13" s="178" t="s">
        <v>89</v>
      </c>
      <c r="B13" s="165" t="s">
        <v>90</v>
      </c>
      <c r="C13" s="13" t="s">
        <v>747</v>
      </c>
      <c r="D13" s="19" t="s">
        <v>533</v>
      </c>
      <c r="E13" s="19" t="s">
        <v>533</v>
      </c>
      <c r="F13" s="18" t="s">
        <v>724</v>
      </c>
      <c r="G13" s="18" t="s">
        <v>724</v>
      </c>
      <c r="H13" s="18" t="s">
        <v>725</v>
      </c>
      <c r="I13" s="19" t="s">
        <v>533</v>
      </c>
      <c r="J13" s="19" t="s">
        <v>533</v>
      </c>
      <c r="K13" s="22" t="s">
        <v>533</v>
      </c>
    </row>
    <row r="14" spans="1:11" ht="27.6" thickTop="1" thickBot="1">
      <c r="A14" s="178" t="s">
        <v>119</v>
      </c>
      <c r="B14" s="165" t="s">
        <v>120</v>
      </c>
      <c r="C14" s="13" t="s">
        <v>748</v>
      </c>
      <c r="D14" s="19" t="s">
        <v>533</v>
      </c>
      <c r="E14" s="19" t="s">
        <v>533</v>
      </c>
      <c r="F14" s="18" t="s">
        <v>726</v>
      </c>
      <c r="G14" s="19" t="s">
        <v>533</v>
      </c>
      <c r="H14" s="18" t="s">
        <v>726</v>
      </c>
      <c r="I14" s="19" t="s">
        <v>533</v>
      </c>
      <c r="J14" s="19" t="s">
        <v>533</v>
      </c>
      <c r="K14" s="22" t="s">
        <v>533</v>
      </c>
    </row>
    <row r="15" spans="1:11" ht="27.6" thickTop="1" thickBot="1">
      <c r="A15" s="178" t="s">
        <v>130</v>
      </c>
      <c r="B15" s="165" t="s">
        <v>131</v>
      </c>
      <c r="C15" s="13" t="s">
        <v>749</v>
      </c>
      <c r="D15" s="19" t="s">
        <v>533</v>
      </c>
      <c r="E15" s="19" t="s">
        <v>533</v>
      </c>
      <c r="F15" s="19" t="s">
        <v>533</v>
      </c>
      <c r="G15" s="18" t="s">
        <v>727</v>
      </c>
      <c r="H15" s="18" t="s">
        <v>727</v>
      </c>
      <c r="I15" s="19" t="s">
        <v>533</v>
      </c>
      <c r="J15" s="19" t="s">
        <v>533</v>
      </c>
      <c r="K15" s="22" t="s">
        <v>533</v>
      </c>
    </row>
    <row r="16" spans="1:11" ht="27.6" thickTop="1" thickBot="1">
      <c r="A16" s="178" t="s">
        <v>152</v>
      </c>
      <c r="B16" s="165" t="s">
        <v>153</v>
      </c>
      <c r="C16" s="13" t="s">
        <v>728</v>
      </c>
      <c r="D16" s="19" t="s">
        <v>533</v>
      </c>
      <c r="E16" s="19" t="s">
        <v>533</v>
      </c>
      <c r="F16" s="19" t="s">
        <v>533</v>
      </c>
      <c r="G16" s="19" t="s">
        <v>533</v>
      </c>
      <c r="H16" s="18" t="s">
        <v>728</v>
      </c>
      <c r="I16" s="19" t="s">
        <v>533</v>
      </c>
      <c r="J16" s="19" t="s">
        <v>533</v>
      </c>
      <c r="K16" s="22" t="s">
        <v>533</v>
      </c>
    </row>
    <row r="17" spans="1:11" ht="27.6" thickTop="1" thickBot="1">
      <c r="A17" s="178" t="s">
        <v>167</v>
      </c>
      <c r="B17" s="165" t="s">
        <v>168</v>
      </c>
      <c r="C17" s="13" t="s">
        <v>750</v>
      </c>
      <c r="D17" s="19" t="s">
        <v>533</v>
      </c>
      <c r="E17" s="19" t="s">
        <v>533</v>
      </c>
      <c r="F17" s="19" t="s">
        <v>533</v>
      </c>
      <c r="G17" s="18" t="s">
        <v>729</v>
      </c>
      <c r="H17" s="18" t="s">
        <v>729</v>
      </c>
      <c r="I17" s="18" t="s">
        <v>729</v>
      </c>
      <c r="J17" s="18" t="s">
        <v>729</v>
      </c>
      <c r="K17" s="22" t="s">
        <v>533</v>
      </c>
    </row>
    <row r="18" spans="1:11" ht="27.6" thickTop="1" thickBot="1">
      <c r="A18" s="178" t="s">
        <v>178</v>
      </c>
      <c r="B18" s="165" t="s">
        <v>179</v>
      </c>
      <c r="C18" s="13" t="s">
        <v>751</v>
      </c>
      <c r="D18" s="19" t="s">
        <v>533</v>
      </c>
      <c r="E18" s="19" t="s">
        <v>533</v>
      </c>
      <c r="F18" s="19" t="s">
        <v>533</v>
      </c>
      <c r="G18" s="19" t="s">
        <v>533</v>
      </c>
      <c r="H18" s="18" t="s">
        <v>730</v>
      </c>
      <c r="I18" s="18" t="s">
        <v>730</v>
      </c>
      <c r="J18" s="19" t="s">
        <v>533</v>
      </c>
      <c r="K18" s="22" t="s">
        <v>533</v>
      </c>
    </row>
    <row r="19" spans="1:11" ht="27.6" thickTop="1" thickBot="1">
      <c r="A19" s="178" t="s">
        <v>183</v>
      </c>
      <c r="B19" s="165" t="s">
        <v>184</v>
      </c>
      <c r="C19" s="13" t="s">
        <v>752</v>
      </c>
      <c r="D19" s="19" t="s">
        <v>533</v>
      </c>
      <c r="E19" s="19" t="s">
        <v>533</v>
      </c>
      <c r="F19" s="19" t="s">
        <v>533</v>
      </c>
      <c r="G19" s="18" t="s">
        <v>731</v>
      </c>
      <c r="H19" s="18" t="s">
        <v>731</v>
      </c>
      <c r="I19" s="18" t="s">
        <v>731</v>
      </c>
      <c r="J19" s="18" t="s">
        <v>731</v>
      </c>
      <c r="K19" s="22" t="s">
        <v>533</v>
      </c>
    </row>
    <row r="20" spans="1:11" ht="27.6" thickTop="1" thickBot="1">
      <c r="A20" s="178" t="s">
        <v>194</v>
      </c>
      <c r="B20" s="165" t="s">
        <v>195</v>
      </c>
      <c r="C20" s="13" t="s">
        <v>753</v>
      </c>
      <c r="D20" s="19" t="s">
        <v>533</v>
      </c>
      <c r="E20" s="19" t="s">
        <v>533</v>
      </c>
      <c r="F20" s="19" t="s">
        <v>533</v>
      </c>
      <c r="G20" s="19" t="s">
        <v>533</v>
      </c>
      <c r="H20" s="19" t="s">
        <v>533</v>
      </c>
      <c r="I20" s="18" t="s">
        <v>732</v>
      </c>
      <c r="J20" s="18" t="s">
        <v>732</v>
      </c>
      <c r="K20" s="22" t="s">
        <v>533</v>
      </c>
    </row>
    <row r="21" spans="1:11" ht="27.6" thickTop="1" thickBot="1">
      <c r="A21" s="178" t="s">
        <v>202</v>
      </c>
      <c r="B21" s="165" t="s">
        <v>203</v>
      </c>
      <c r="C21" s="13" t="s">
        <v>754</v>
      </c>
      <c r="D21" s="19" t="s">
        <v>533</v>
      </c>
      <c r="E21" s="19" t="s">
        <v>533</v>
      </c>
      <c r="F21" s="19" t="s">
        <v>533</v>
      </c>
      <c r="G21" s="19" t="s">
        <v>533</v>
      </c>
      <c r="H21" s="19" t="s">
        <v>533</v>
      </c>
      <c r="I21" s="19" t="s">
        <v>533</v>
      </c>
      <c r="J21" s="18" t="s">
        <v>733</v>
      </c>
      <c r="K21" s="23" t="s">
        <v>733</v>
      </c>
    </row>
    <row r="22" spans="1:11" ht="27.6" thickTop="1" thickBot="1">
      <c r="A22" s="178" t="s">
        <v>228</v>
      </c>
      <c r="B22" s="165" t="s">
        <v>229</v>
      </c>
      <c r="C22" s="13" t="s">
        <v>755</v>
      </c>
      <c r="D22" s="19" t="s">
        <v>533</v>
      </c>
      <c r="E22" s="19" t="s">
        <v>533</v>
      </c>
      <c r="F22" s="19" t="s">
        <v>533</v>
      </c>
      <c r="G22" s="18" t="s">
        <v>734</v>
      </c>
      <c r="H22" s="18" t="s">
        <v>734</v>
      </c>
      <c r="I22" s="18" t="s">
        <v>734</v>
      </c>
      <c r="J22" s="18" t="s">
        <v>734</v>
      </c>
      <c r="K22" s="23" t="s">
        <v>734</v>
      </c>
    </row>
    <row r="23" spans="1:11" ht="27.6" thickTop="1" thickBot="1">
      <c r="A23" s="178" t="s">
        <v>403</v>
      </c>
      <c r="B23" s="165" t="s">
        <v>404</v>
      </c>
      <c r="C23" s="13" t="s">
        <v>756</v>
      </c>
      <c r="D23" s="19" t="s">
        <v>533</v>
      </c>
      <c r="E23" s="19" t="s">
        <v>533</v>
      </c>
      <c r="F23" s="19" t="s">
        <v>533</v>
      </c>
      <c r="G23" s="19" t="s">
        <v>533</v>
      </c>
      <c r="H23" s="19" t="s">
        <v>533</v>
      </c>
      <c r="I23" s="19" t="s">
        <v>533</v>
      </c>
      <c r="J23" s="18" t="s">
        <v>735</v>
      </c>
      <c r="K23" s="23" t="s">
        <v>735</v>
      </c>
    </row>
    <row r="24" spans="1:11" ht="27.6" thickTop="1" thickBot="1">
      <c r="A24" s="178" t="s">
        <v>413</v>
      </c>
      <c r="B24" s="165" t="s">
        <v>414</v>
      </c>
      <c r="C24" s="13" t="s">
        <v>757</v>
      </c>
      <c r="D24" s="19" t="s">
        <v>533</v>
      </c>
      <c r="E24" s="19" t="s">
        <v>533</v>
      </c>
      <c r="F24" s="19" t="s">
        <v>533</v>
      </c>
      <c r="G24" s="18" t="s">
        <v>736</v>
      </c>
      <c r="H24" s="18" t="s">
        <v>736</v>
      </c>
      <c r="I24" s="18" t="s">
        <v>736</v>
      </c>
      <c r="J24" s="18" t="s">
        <v>736</v>
      </c>
      <c r="K24" s="23" t="s">
        <v>736</v>
      </c>
    </row>
    <row r="25" spans="1:11" ht="27.6" thickTop="1" thickBot="1">
      <c r="A25" s="178" t="s">
        <v>451</v>
      </c>
      <c r="B25" s="165" t="s">
        <v>452</v>
      </c>
      <c r="C25" s="13" t="s">
        <v>737</v>
      </c>
      <c r="D25" s="19" t="s">
        <v>533</v>
      </c>
      <c r="E25" s="19" t="s">
        <v>533</v>
      </c>
      <c r="F25" s="19" t="s">
        <v>533</v>
      </c>
      <c r="G25" s="19" t="s">
        <v>533</v>
      </c>
      <c r="H25" s="19" t="s">
        <v>533</v>
      </c>
      <c r="I25" s="19" t="s">
        <v>533</v>
      </c>
      <c r="J25" s="19" t="s">
        <v>533</v>
      </c>
      <c r="K25" s="23" t="s">
        <v>737</v>
      </c>
    </row>
    <row r="26" spans="1:11" ht="27.6" thickTop="1" thickBot="1">
      <c r="A26" s="178" t="s">
        <v>459</v>
      </c>
      <c r="B26" s="165" t="s">
        <v>460</v>
      </c>
      <c r="C26" s="13" t="s">
        <v>758</v>
      </c>
      <c r="D26" s="19" t="s">
        <v>533</v>
      </c>
      <c r="E26" s="19" t="s">
        <v>533</v>
      </c>
      <c r="F26" s="19" t="s">
        <v>533</v>
      </c>
      <c r="G26" s="19" t="s">
        <v>533</v>
      </c>
      <c r="H26" s="19" t="s">
        <v>533</v>
      </c>
      <c r="I26" s="18" t="s">
        <v>738</v>
      </c>
      <c r="J26" s="18" t="s">
        <v>738</v>
      </c>
      <c r="K26" s="23" t="s">
        <v>739</v>
      </c>
    </row>
    <row r="27" spans="1:11" ht="27.6" thickTop="1" thickBot="1">
      <c r="A27" s="178" t="s">
        <v>503</v>
      </c>
      <c r="B27" s="165" t="s">
        <v>504</v>
      </c>
      <c r="C27" s="13" t="s">
        <v>534</v>
      </c>
      <c r="D27" s="19" t="s">
        <v>533</v>
      </c>
      <c r="E27" s="19" t="s">
        <v>533</v>
      </c>
      <c r="F27" s="19" t="s">
        <v>533</v>
      </c>
      <c r="G27" s="19" t="s">
        <v>533</v>
      </c>
      <c r="H27" s="19" t="s">
        <v>533</v>
      </c>
      <c r="I27" s="19" t="s">
        <v>533</v>
      </c>
      <c r="J27" s="19" t="s">
        <v>533</v>
      </c>
      <c r="K27" s="23" t="s">
        <v>740</v>
      </c>
    </row>
    <row r="28" spans="1:11" ht="27.6" thickTop="1" thickBot="1">
      <c r="A28" s="178" t="s">
        <v>509</v>
      </c>
      <c r="B28" s="165" t="s">
        <v>510</v>
      </c>
      <c r="C28" s="13" t="s">
        <v>535</v>
      </c>
      <c r="D28" s="19" t="s">
        <v>533</v>
      </c>
      <c r="E28" s="19" t="s">
        <v>533</v>
      </c>
      <c r="F28" s="19" t="s">
        <v>533</v>
      </c>
      <c r="G28" s="19" t="s">
        <v>533</v>
      </c>
      <c r="H28" s="19" t="s">
        <v>533</v>
      </c>
      <c r="I28" s="19" t="s">
        <v>533</v>
      </c>
      <c r="J28" s="19" t="s">
        <v>533</v>
      </c>
      <c r="K28" s="23" t="s">
        <v>741</v>
      </c>
    </row>
    <row r="29" spans="1:11" ht="27.6" thickTop="1" thickBot="1">
      <c r="A29" s="178" t="s">
        <v>517</v>
      </c>
      <c r="B29" s="165" t="s">
        <v>518</v>
      </c>
      <c r="C29" s="13" t="s">
        <v>536</v>
      </c>
      <c r="D29" s="19" t="s">
        <v>533</v>
      </c>
      <c r="E29" s="19" t="s">
        <v>533</v>
      </c>
      <c r="F29" s="19" t="s">
        <v>533</v>
      </c>
      <c r="G29" s="19" t="s">
        <v>533</v>
      </c>
      <c r="H29" s="19" t="s">
        <v>533</v>
      </c>
      <c r="I29" s="18" t="s">
        <v>742</v>
      </c>
      <c r="J29" s="18" t="s">
        <v>742</v>
      </c>
      <c r="K29" s="22" t="s">
        <v>533</v>
      </c>
    </row>
    <row r="30" spans="1:11" ht="27.6" thickTop="1" thickBot="1">
      <c r="A30" s="165" t="s">
        <v>713</v>
      </c>
      <c r="B30" s="165" t="s">
        <v>714</v>
      </c>
      <c r="C30" s="13" t="s">
        <v>743</v>
      </c>
      <c r="D30" s="19" t="s">
        <v>533</v>
      </c>
      <c r="E30" s="19" t="s">
        <v>533</v>
      </c>
      <c r="F30" s="19" t="s">
        <v>533</v>
      </c>
      <c r="G30" s="19" t="s">
        <v>533</v>
      </c>
      <c r="H30" s="19" t="s">
        <v>533</v>
      </c>
      <c r="I30" s="19" t="s">
        <v>533</v>
      </c>
      <c r="J30" s="19" t="s">
        <v>533</v>
      </c>
      <c r="K30" s="179" t="s">
        <v>743</v>
      </c>
    </row>
    <row r="31" spans="1:11" ht="20.100000000000001" customHeight="1" thickTop="1">
      <c r="A31" s="196" t="s">
        <v>537</v>
      </c>
      <c r="B31" s="197"/>
      <c r="C31" s="197"/>
      <c r="D31" s="27" t="s">
        <v>759</v>
      </c>
      <c r="E31" s="27" t="s">
        <v>760</v>
      </c>
      <c r="F31" s="27" t="s">
        <v>761</v>
      </c>
      <c r="G31" s="27" t="s">
        <v>762</v>
      </c>
      <c r="H31" s="27" t="s">
        <v>763</v>
      </c>
      <c r="I31" s="27" t="s">
        <v>764</v>
      </c>
      <c r="J31" s="27" t="s">
        <v>765</v>
      </c>
      <c r="K31" s="28" t="s">
        <v>766</v>
      </c>
    </row>
    <row r="32" spans="1:11" ht="20.100000000000001" customHeight="1">
      <c r="A32" s="198" t="s">
        <v>538</v>
      </c>
      <c r="B32" s="199"/>
      <c r="C32" s="199"/>
      <c r="D32" s="12" t="s">
        <v>767</v>
      </c>
      <c r="E32" s="12" t="s">
        <v>768</v>
      </c>
      <c r="F32" s="12" t="s">
        <v>769</v>
      </c>
      <c r="G32" s="12" t="s">
        <v>770</v>
      </c>
      <c r="H32" s="12" t="s">
        <v>771</v>
      </c>
      <c r="I32" s="12" t="s">
        <v>772</v>
      </c>
      <c r="J32" s="12" t="s">
        <v>773</v>
      </c>
      <c r="K32" s="24" t="s">
        <v>774</v>
      </c>
    </row>
    <row r="33" spans="1:11" ht="20.100000000000001" customHeight="1">
      <c r="A33" s="198" t="s">
        <v>539</v>
      </c>
      <c r="B33" s="199"/>
      <c r="C33" s="199"/>
      <c r="D33" s="12" t="s">
        <v>759</v>
      </c>
      <c r="E33" s="12" t="s">
        <v>775</v>
      </c>
      <c r="F33" s="12" t="s">
        <v>776</v>
      </c>
      <c r="G33" s="12" t="s">
        <v>777</v>
      </c>
      <c r="H33" s="12" t="s">
        <v>778</v>
      </c>
      <c r="I33" s="12" t="s">
        <v>779</v>
      </c>
      <c r="J33" s="12" t="s">
        <v>780</v>
      </c>
      <c r="K33" s="24" t="s">
        <v>540</v>
      </c>
    </row>
    <row r="34" spans="1:11" ht="20.100000000000001" customHeight="1" thickBot="1">
      <c r="A34" s="200" t="s">
        <v>541</v>
      </c>
      <c r="B34" s="201"/>
      <c r="C34" s="201"/>
      <c r="D34" s="25" t="s">
        <v>767</v>
      </c>
      <c r="E34" s="25" t="s">
        <v>781</v>
      </c>
      <c r="F34" s="25" t="s">
        <v>782</v>
      </c>
      <c r="G34" s="25" t="s">
        <v>783</v>
      </c>
      <c r="H34" s="25" t="s">
        <v>784</v>
      </c>
      <c r="I34" s="25" t="s">
        <v>785</v>
      </c>
      <c r="J34" s="25" t="s">
        <v>786</v>
      </c>
      <c r="K34" s="26" t="s">
        <v>787</v>
      </c>
    </row>
    <row r="35" spans="1:11" ht="14.4" thickTop="1"/>
  </sheetData>
  <mergeCells count="9">
    <mergeCell ref="A31:C31"/>
    <mergeCell ref="A32:C32"/>
    <mergeCell ref="A33:C33"/>
    <mergeCell ref="A34:C34"/>
    <mergeCell ref="A1:K1"/>
    <mergeCell ref="A2:K2"/>
    <mergeCell ref="A3:K3"/>
    <mergeCell ref="A4:K4"/>
    <mergeCell ref="A5:K5"/>
  </mergeCells>
  <pageMargins left="0.511811024" right="0.511811024" top="0.78740157499999996" bottom="0.78740157499999996" header="0.31496062000000002" footer="0.31496062000000002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workbookViewId="0">
      <selection sqref="A1:J1"/>
    </sheetView>
  </sheetViews>
  <sheetFormatPr defaultRowHeight="13.8"/>
  <cols>
    <col min="1" max="1" width="10" bestFit="1" customWidth="1"/>
    <col min="2" max="2" width="12" bestFit="1" customWidth="1"/>
    <col min="3" max="3" width="10" bestFit="1" customWidth="1"/>
    <col min="4" max="4" width="60" bestFit="1" customWidth="1"/>
    <col min="5" max="5" width="15" bestFit="1" customWidth="1"/>
    <col min="6" max="9" width="12" bestFit="1" customWidth="1"/>
    <col min="10" max="10" width="14" bestFit="1" customWidth="1"/>
  </cols>
  <sheetData>
    <row r="1" spans="1:10" ht="20.100000000000001" customHeight="1">
      <c r="A1" s="218" t="s">
        <v>530</v>
      </c>
      <c r="B1" s="219"/>
      <c r="C1" s="219"/>
      <c r="D1" s="219"/>
      <c r="E1" s="219"/>
      <c r="F1" s="219"/>
      <c r="G1" s="219"/>
      <c r="H1" s="219"/>
      <c r="I1" s="219"/>
      <c r="J1" s="220"/>
    </row>
    <row r="2" spans="1:10" ht="20.100000000000001" customHeight="1">
      <c r="A2" s="221" t="s">
        <v>788</v>
      </c>
      <c r="B2" s="185"/>
      <c r="C2" s="185"/>
      <c r="D2" s="185"/>
      <c r="E2" s="185"/>
      <c r="F2" s="185"/>
      <c r="G2" s="185"/>
      <c r="H2" s="185"/>
      <c r="I2" s="185"/>
      <c r="J2" s="222"/>
    </row>
    <row r="3" spans="1:10" ht="20.100000000000001" customHeight="1">
      <c r="A3" s="223" t="s">
        <v>550</v>
      </c>
      <c r="B3" s="188"/>
      <c r="C3" s="188"/>
      <c r="D3" s="188"/>
      <c r="E3" s="188"/>
      <c r="F3" s="188"/>
      <c r="G3" s="188"/>
      <c r="H3" s="188"/>
      <c r="I3" s="188"/>
      <c r="J3" s="224"/>
    </row>
    <row r="4" spans="1:10" ht="20.100000000000001" customHeight="1" thickBot="1">
      <c r="A4" s="225" t="s">
        <v>551</v>
      </c>
      <c r="B4" s="191"/>
      <c r="C4" s="191"/>
      <c r="D4" s="191"/>
      <c r="E4" s="191"/>
      <c r="F4" s="191"/>
      <c r="G4" s="191"/>
      <c r="H4" s="191"/>
      <c r="I4" s="191"/>
      <c r="J4" s="226"/>
    </row>
    <row r="5" spans="1:10">
      <c r="A5" s="227" t="s">
        <v>552</v>
      </c>
      <c r="B5" s="228"/>
      <c r="C5" s="228"/>
      <c r="D5" s="228"/>
      <c r="E5" s="228"/>
      <c r="F5" s="228"/>
      <c r="G5" s="228"/>
      <c r="H5" s="228"/>
      <c r="I5" s="228"/>
      <c r="J5" s="229"/>
    </row>
    <row r="6" spans="1:10">
      <c r="A6" s="227" t="s">
        <v>553</v>
      </c>
      <c r="B6" s="228"/>
      <c r="C6" s="228"/>
      <c r="D6" s="228"/>
      <c r="E6" s="228"/>
      <c r="F6" s="228"/>
      <c r="G6" s="228"/>
      <c r="H6" s="228"/>
      <c r="I6" s="228"/>
      <c r="J6" s="229"/>
    </row>
    <row r="7" spans="1:10">
      <c r="A7" s="45" t="s">
        <v>22</v>
      </c>
      <c r="B7" s="9" t="s">
        <v>2</v>
      </c>
      <c r="C7" s="8" t="s">
        <v>3</v>
      </c>
      <c r="D7" s="8" t="s">
        <v>4</v>
      </c>
      <c r="E7" s="214" t="s">
        <v>554</v>
      </c>
      <c r="F7" s="214"/>
      <c r="G7" s="10" t="s">
        <v>5</v>
      </c>
      <c r="H7" s="9" t="s">
        <v>6</v>
      </c>
      <c r="I7" s="9" t="s">
        <v>7</v>
      </c>
      <c r="J7" s="46" t="s">
        <v>9</v>
      </c>
    </row>
    <row r="8" spans="1:10">
      <c r="A8" s="47" t="s">
        <v>555</v>
      </c>
      <c r="B8" s="30" t="s">
        <v>23</v>
      </c>
      <c r="C8" s="29" t="s">
        <v>24</v>
      </c>
      <c r="D8" s="29" t="s">
        <v>25</v>
      </c>
      <c r="E8" s="215" t="s">
        <v>556</v>
      </c>
      <c r="F8" s="215"/>
      <c r="G8" s="31" t="s">
        <v>26</v>
      </c>
      <c r="H8" s="32">
        <v>1</v>
      </c>
      <c r="I8" s="33">
        <v>22000</v>
      </c>
      <c r="J8" s="48">
        <v>22000</v>
      </c>
    </row>
    <row r="9" spans="1:10">
      <c r="A9" s="49" t="s">
        <v>557</v>
      </c>
      <c r="B9" s="35" t="s">
        <v>558</v>
      </c>
      <c r="C9" s="34" t="s">
        <v>24</v>
      </c>
      <c r="D9" s="34" t="s">
        <v>559</v>
      </c>
      <c r="E9" s="230" t="s">
        <v>560</v>
      </c>
      <c r="F9" s="230"/>
      <c r="G9" s="36" t="s">
        <v>26</v>
      </c>
      <c r="H9" s="37">
        <v>1</v>
      </c>
      <c r="I9" s="38">
        <v>22000</v>
      </c>
      <c r="J9" s="50">
        <v>22000</v>
      </c>
    </row>
    <row r="10" spans="1:10">
      <c r="A10" s="51"/>
      <c r="B10" s="52"/>
      <c r="C10" s="52"/>
      <c r="D10" s="52"/>
      <c r="E10" s="52" t="s">
        <v>561</v>
      </c>
      <c r="F10" s="53">
        <v>0</v>
      </c>
      <c r="G10" s="52" t="s">
        <v>562</v>
      </c>
      <c r="H10" s="53">
        <v>0</v>
      </c>
      <c r="I10" s="52" t="s">
        <v>563</v>
      </c>
      <c r="J10" s="54">
        <v>0</v>
      </c>
    </row>
    <row r="11" spans="1:10" ht="14.4" thickBot="1">
      <c r="A11" s="51"/>
      <c r="B11" s="52"/>
      <c r="C11" s="52"/>
      <c r="D11" s="52"/>
      <c r="E11" s="52" t="s">
        <v>564</v>
      </c>
      <c r="F11" s="53">
        <v>5033.6000000000004</v>
      </c>
      <c r="G11" s="52"/>
      <c r="H11" s="231" t="s">
        <v>565</v>
      </c>
      <c r="I11" s="231"/>
      <c r="J11" s="54">
        <v>27033.599999999999</v>
      </c>
    </row>
    <row r="12" spans="1:10" ht="14.4" thickTop="1">
      <c r="A12" s="55"/>
      <c r="B12" s="39"/>
      <c r="C12" s="39"/>
      <c r="D12" s="39"/>
      <c r="E12" s="39"/>
      <c r="F12" s="39"/>
      <c r="G12" s="39"/>
      <c r="H12" s="39"/>
      <c r="I12" s="39"/>
      <c r="J12" s="56"/>
    </row>
    <row r="13" spans="1:10">
      <c r="A13" s="45" t="s">
        <v>505</v>
      </c>
      <c r="B13" s="9" t="s">
        <v>2</v>
      </c>
      <c r="C13" s="8" t="s">
        <v>3</v>
      </c>
      <c r="D13" s="8" t="s">
        <v>4</v>
      </c>
      <c r="E13" s="214" t="s">
        <v>554</v>
      </c>
      <c r="F13" s="214"/>
      <c r="G13" s="10" t="s">
        <v>5</v>
      </c>
      <c r="H13" s="9" t="s">
        <v>6</v>
      </c>
      <c r="I13" s="9" t="s">
        <v>7</v>
      </c>
      <c r="J13" s="46" t="s">
        <v>9</v>
      </c>
    </row>
    <row r="14" spans="1:10">
      <c r="A14" s="47" t="s">
        <v>555</v>
      </c>
      <c r="B14" s="30" t="s">
        <v>506</v>
      </c>
      <c r="C14" s="29" t="s">
        <v>24</v>
      </c>
      <c r="D14" s="29" t="s">
        <v>507</v>
      </c>
      <c r="E14" s="215" t="s">
        <v>566</v>
      </c>
      <c r="F14" s="215"/>
      <c r="G14" s="31" t="s">
        <v>508</v>
      </c>
      <c r="H14" s="32">
        <v>1</v>
      </c>
      <c r="I14" s="33">
        <v>793</v>
      </c>
      <c r="J14" s="48">
        <v>793</v>
      </c>
    </row>
    <row r="15" spans="1:10" ht="26.4">
      <c r="A15" s="57" t="s">
        <v>567</v>
      </c>
      <c r="B15" s="41" t="s">
        <v>568</v>
      </c>
      <c r="C15" s="40" t="s">
        <v>15</v>
      </c>
      <c r="D15" s="40" t="s">
        <v>569</v>
      </c>
      <c r="E15" s="216" t="s">
        <v>533</v>
      </c>
      <c r="F15" s="216"/>
      <c r="G15" s="42" t="s">
        <v>33</v>
      </c>
      <c r="H15" s="43">
        <v>1</v>
      </c>
      <c r="I15" s="44">
        <v>793</v>
      </c>
      <c r="J15" s="58">
        <v>793</v>
      </c>
    </row>
    <row r="16" spans="1:10">
      <c r="A16" s="51"/>
      <c r="B16" s="52"/>
      <c r="C16" s="52"/>
      <c r="D16" s="52"/>
      <c r="E16" s="52" t="s">
        <v>561</v>
      </c>
      <c r="F16" s="53">
        <v>6.4996302000000004</v>
      </c>
      <c r="G16" s="52" t="s">
        <v>562</v>
      </c>
      <c r="H16" s="53">
        <v>7.56</v>
      </c>
      <c r="I16" s="52" t="s">
        <v>563</v>
      </c>
      <c r="J16" s="54">
        <v>14.06</v>
      </c>
    </row>
    <row r="17" spans="1:10" ht="14.4" thickBot="1">
      <c r="A17" s="59"/>
      <c r="B17" s="60"/>
      <c r="C17" s="60"/>
      <c r="D17" s="60"/>
      <c r="E17" s="60" t="s">
        <v>564</v>
      </c>
      <c r="F17" s="61">
        <v>181.43</v>
      </c>
      <c r="G17" s="60"/>
      <c r="H17" s="217" t="s">
        <v>565</v>
      </c>
      <c r="I17" s="217"/>
      <c r="J17" s="62">
        <v>974.43</v>
      </c>
    </row>
  </sheetData>
  <mergeCells count="14">
    <mergeCell ref="E13:F13"/>
    <mergeCell ref="E14:F14"/>
    <mergeCell ref="E15:F15"/>
    <mergeCell ref="H17:I17"/>
    <mergeCell ref="A1:J1"/>
    <mergeCell ref="A2:J2"/>
    <mergeCell ref="A3:J3"/>
    <mergeCell ref="A4:J4"/>
    <mergeCell ref="A5:J5"/>
    <mergeCell ref="A6:J6"/>
    <mergeCell ref="E7:F7"/>
    <mergeCell ref="E8:F8"/>
    <mergeCell ref="E9:F9"/>
    <mergeCell ref="H11:I11"/>
  </mergeCells>
  <pageMargins left="0.511811024" right="0.511811024" top="0.78740157499999996" bottom="0.78740157499999996" header="0.31496062000000002" footer="0.31496062000000002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31" zoomScaleNormal="100" zoomScaleSheetLayoutView="100" workbookViewId="0">
      <selection activeCell="H40" sqref="H40"/>
    </sheetView>
  </sheetViews>
  <sheetFormatPr defaultRowHeight="13.8"/>
  <cols>
    <col min="1" max="1" width="20.59765625" customWidth="1"/>
    <col min="2" max="7" width="12.59765625" customWidth="1"/>
    <col min="8" max="8" width="23.8984375" customWidth="1"/>
  </cols>
  <sheetData>
    <row r="1" spans="1:8" ht="24.9" customHeight="1">
      <c r="A1" s="236" t="s">
        <v>570</v>
      </c>
      <c r="B1" s="206"/>
      <c r="C1" s="206"/>
      <c r="D1" s="206"/>
      <c r="E1" s="206"/>
      <c r="F1" s="206"/>
      <c r="G1" s="206"/>
      <c r="H1" s="237"/>
    </row>
    <row r="2" spans="1:8" ht="24.9" customHeight="1">
      <c r="A2" s="236" t="s">
        <v>789</v>
      </c>
      <c r="B2" s="206"/>
      <c r="C2" s="206"/>
      <c r="D2" s="206"/>
      <c r="E2" s="206"/>
      <c r="F2" s="206"/>
      <c r="G2" s="206"/>
      <c r="H2" s="237"/>
    </row>
    <row r="3" spans="1:8" ht="24.9" customHeight="1">
      <c r="A3" s="236" t="s">
        <v>550</v>
      </c>
      <c r="B3" s="206"/>
      <c r="C3" s="206"/>
      <c r="D3" s="206"/>
      <c r="E3" s="206"/>
      <c r="F3" s="206"/>
      <c r="G3" s="206"/>
      <c r="H3" s="237"/>
    </row>
    <row r="4" spans="1:8" ht="24.9" customHeight="1">
      <c r="A4" s="236" t="s">
        <v>551</v>
      </c>
      <c r="B4" s="206"/>
      <c r="C4" s="206"/>
      <c r="D4" s="206"/>
      <c r="E4" s="206"/>
      <c r="F4" s="206"/>
      <c r="G4" s="206"/>
      <c r="H4" s="237"/>
    </row>
    <row r="5" spans="1:8" ht="16.2" thickBot="1">
      <c r="A5" s="238" t="s">
        <v>642</v>
      </c>
      <c r="B5" s="239"/>
      <c r="C5" s="239"/>
      <c r="D5" s="239"/>
      <c r="E5" s="239"/>
      <c r="F5" s="239"/>
      <c r="G5" s="239"/>
      <c r="H5" s="240"/>
    </row>
    <row r="6" spans="1:8" ht="24.6" thickBot="1">
      <c r="A6" s="75"/>
      <c r="B6" s="76"/>
      <c r="C6" s="76"/>
      <c r="D6" s="76"/>
      <c r="E6" s="76"/>
      <c r="F6" s="76"/>
      <c r="G6" s="77"/>
      <c r="H6" s="78" t="s">
        <v>643</v>
      </c>
    </row>
    <row r="7" spans="1:8">
      <c r="A7" s="79"/>
      <c r="B7" s="80" t="s">
        <v>644</v>
      </c>
      <c r="C7" s="81"/>
      <c r="D7" s="81"/>
      <c r="E7" s="81"/>
      <c r="F7" s="81"/>
      <c r="G7" s="82"/>
      <c r="H7" s="83">
        <v>5</v>
      </c>
    </row>
    <row r="8" spans="1:8">
      <c r="A8" s="84"/>
      <c r="B8" s="85" t="s">
        <v>645</v>
      </c>
      <c r="C8" s="86"/>
      <c r="D8" s="86"/>
      <c r="E8" s="86"/>
      <c r="F8" s="86"/>
      <c r="G8" s="87"/>
      <c r="H8" s="88">
        <v>1.9</v>
      </c>
    </row>
    <row r="9" spans="1:8" ht="16.2" thickBot="1">
      <c r="A9" s="89" t="s">
        <v>646</v>
      </c>
      <c r="B9" s="90"/>
      <c r="C9" s="90"/>
      <c r="D9" s="90"/>
      <c r="E9" s="90"/>
      <c r="F9" s="90"/>
      <c r="G9" s="91"/>
      <c r="H9" s="92">
        <f>H7+H8</f>
        <v>6.9</v>
      </c>
    </row>
    <row r="10" spans="1:8">
      <c r="A10" s="93" t="s">
        <v>647</v>
      </c>
      <c r="B10" s="81"/>
      <c r="C10" s="81"/>
      <c r="D10" s="81"/>
      <c r="E10" s="81"/>
      <c r="F10" s="81"/>
      <c r="G10" s="82"/>
      <c r="H10" s="83"/>
    </row>
    <row r="11" spans="1:8">
      <c r="A11" s="94" t="s">
        <v>648</v>
      </c>
      <c r="B11" s="95" t="s">
        <v>649</v>
      </c>
      <c r="C11" s="96"/>
      <c r="D11" s="96"/>
      <c r="E11" s="96"/>
      <c r="F11" s="96"/>
      <c r="G11" s="97"/>
      <c r="H11" s="88">
        <v>1.53</v>
      </c>
    </row>
    <row r="12" spans="1:8">
      <c r="A12" s="94" t="s">
        <v>650</v>
      </c>
      <c r="B12" s="95" t="s">
        <v>651</v>
      </c>
      <c r="C12" s="96"/>
      <c r="D12" s="96"/>
      <c r="E12" s="96"/>
      <c r="F12" s="96"/>
      <c r="G12" s="97"/>
      <c r="H12" s="88">
        <v>1</v>
      </c>
    </row>
    <row r="13" spans="1:8" ht="15.6">
      <c r="A13" s="98" t="s">
        <v>646</v>
      </c>
      <c r="B13" s="99"/>
      <c r="C13" s="99"/>
      <c r="D13" s="99"/>
      <c r="E13" s="99"/>
      <c r="F13" s="99"/>
      <c r="G13" s="100"/>
      <c r="H13" s="101">
        <f>H11+H12</f>
        <v>2.5300000000000002</v>
      </c>
    </row>
    <row r="14" spans="1:8">
      <c r="A14" s="102" t="s">
        <v>652</v>
      </c>
      <c r="B14" s="96"/>
      <c r="C14" s="96"/>
      <c r="D14" s="96"/>
      <c r="E14" s="96"/>
      <c r="F14" s="96"/>
      <c r="G14" s="97"/>
      <c r="H14" s="103" t="s">
        <v>653</v>
      </c>
    </row>
    <row r="15" spans="1:8" ht="15.6">
      <c r="A15" s="104" t="s">
        <v>654</v>
      </c>
      <c r="B15" s="105" t="s">
        <v>655</v>
      </c>
      <c r="C15" s="99"/>
      <c r="D15" s="99"/>
      <c r="E15" s="99"/>
      <c r="F15" s="99"/>
      <c r="G15" s="100"/>
      <c r="H15" s="101">
        <f>H16+H17</f>
        <v>8.65</v>
      </c>
    </row>
    <row r="16" spans="1:8">
      <c r="A16" s="84" t="s">
        <v>656</v>
      </c>
      <c r="B16" s="95" t="s">
        <v>657</v>
      </c>
      <c r="C16" s="96"/>
      <c r="D16" s="96"/>
      <c r="E16" s="96"/>
      <c r="F16" s="96"/>
      <c r="G16" s="97"/>
      <c r="H16" s="88">
        <f>H25</f>
        <v>3.65</v>
      </c>
    </row>
    <row r="17" spans="1:8">
      <c r="A17" s="84" t="s">
        <v>658</v>
      </c>
      <c r="B17" s="95" t="s">
        <v>659</v>
      </c>
      <c r="C17" s="96"/>
      <c r="D17" s="96"/>
      <c r="E17" s="96"/>
      <c r="F17" s="96"/>
      <c r="G17" s="97"/>
      <c r="H17" s="88">
        <f>H30</f>
        <v>5</v>
      </c>
    </row>
    <row r="18" spans="1:8">
      <c r="A18" s="106" t="s">
        <v>660</v>
      </c>
      <c r="B18" s="107" t="s">
        <v>661</v>
      </c>
      <c r="C18" s="108"/>
      <c r="D18" s="108"/>
      <c r="E18" s="108"/>
      <c r="F18" s="108"/>
      <c r="G18" s="109"/>
      <c r="H18" s="110">
        <v>7.4</v>
      </c>
    </row>
    <row r="19" spans="1:8">
      <c r="A19" s="111"/>
      <c r="B19" s="112"/>
      <c r="C19" s="112"/>
      <c r="D19" s="112"/>
      <c r="E19" s="112"/>
      <c r="F19" s="112"/>
      <c r="G19" s="112"/>
      <c r="H19" s="113"/>
    </row>
    <row r="20" spans="1:8" ht="18">
      <c r="A20" s="114"/>
      <c r="B20" s="115"/>
      <c r="C20" s="115"/>
      <c r="D20" s="115"/>
      <c r="E20" s="115"/>
      <c r="F20" s="115"/>
      <c r="G20" s="115"/>
      <c r="H20" s="116"/>
    </row>
    <row r="21" spans="1:8" ht="18">
      <c r="A21" s="114"/>
      <c r="B21" s="115"/>
      <c r="C21" s="115"/>
      <c r="D21" s="115"/>
      <c r="E21" s="115"/>
      <c r="F21" s="115"/>
      <c r="G21" s="115"/>
      <c r="H21" s="117"/>
    </row>
    <row r="22" spans="1:8" ht="18">
      <c r="A22" s="118"/>
      <c r="B22" s="119"/>
      <c r="C22" s="119"/>
      <c r="D22" s="120"/>
      <c r="E22" s="120"/>
      <c r="F22" s="120"/>
      <c r="G22" s="120"/>
      <c r="H22" s="121"/>
    </row>
    <row r="23" spans="1:8">
      <c r="A23" s="114"/>
      <c r="B23" s="115"/>
      <c r="C23" s="115"/>
      <c r="D23" s="115"/>
      <c r="E23" s="115"/>
      <c r="F23" s="115"/>
      <c r="G23" s="115"/>
      <c r="H23" s="122"/>
    </row>
    <row r="24" spans="1:8" ht="16.2" thickBot="1">
      <c r="A24" s="123" t="s">
        <v>662</v>
      </c>
      <c r="B24" s="124"/>
      <c r="C24" s="124"/>
      <c r="D24" s="124"/>
      <c r="E24" s="124"/>
      <c r="F24" s="124"/>
      <c r="G24" s="124"/>
      <c r="H24" s="125"/>
    </row>
    <row r="25" spans="1:8">
      <c r="A25" s="79" t="s">
        <v>656</v>
      </c>
      <c r="B25" s="80" t="s">
        <v>657</v>
      </c>
      <c r="C25" s="81"/>
      <c r="D25" s="81"/>
      <c r="E25" s="81"/>
      <c r="F25" s="81"/>
      <c r="G25" s="82"/>
      <c r="H25" s="126">
        <f>H26+H27+H28</f>
        <v>3.65</v>
      </c>
    </row>
    <row r="26" spans="1:8">
      <c r="A26" s="127" t="s">
        <v>663</v>
      </c>
      <c r="B26" s="95" t="s">
        <v>664</v>
      </c>
      <c r="C26" s="96"/>
      <c r="D26" s="96"/>
      <c r="E26" s="96"/>
      <c r="F26" s="96"/>
      <c r="G26" s="97"/>
      <c r="H26" s="128">
        <v>0.65</v>
      </c>
    </row>
    <row r="27" spans="1:8">
      <c r="A27" s="84" t="s">
        <v>665</v>
      </c>
      <c r="B27" s="95" t="s">
        <v>666</v>
      </c>
      <c r="C27" s="96"/>
      <c r="D27" s="96"/>
      <c r="E27" s="96"/>
      <c r="F27" s="96"/>
      <c r="G27" s="97"/>
      <c r="H27" s="128">
        <v>3</v>
      </c>
    </row>
    <row r="28" spans="1:8" ht="14.4" thickBot="1">
      <c r="A28" s="129" t="s">
        <v>667</v>
      </c>
      <c r="B28" s="130" t="s">
        <v>668</v>
      </c>
      <c r="C28" s="131"/>
      <c r="D28" s="131"/>
      <c r="E28" s="131"/>
      <c r="F28" s="131"/>
      <c r="G28" s="132"/>
      <c r="H28" s="133">
        <v>0</v>
      </c>
    </row>
    <row r="29" spans="1:8" ht="16.2" thickBot="1">
      <c r="A29" s="134" t="s">
        <v>669</v>
      </c>
      <c r="B29" s="135"/>
      <c r="C29" s="135"/>
      <c r="D29" s="135"/>
      <c r="E29" s="135"/>
      <c r="F29" s="135"/>
      <c r="G29" s="135"/>
      <c r="H29" s="136"/>
    </row>
    <row r="30" spans="1:8">
      <c r="A30" s="79" t="s">
        <v>658</v>
      </c>
      <c r="B30" s="80" t="s">
        <v>670</v>
      </c>
      <c r="C30" s="81"/>
      <c r="D30" s="81"/>
      <c r="E30" s="81"/>
      <c r="F30" s="81"/>
      <c r="G30" s="82"/>
      <c r="H30" s="126">
        <f>H31</f>
        <v>5</v>
      </c>
    </row>
    <row r="31" spans="1:8" ht="14.4" thickBot="1">
      <c r="A31" s="137" t="s">
        <v>671</v>
      </c>
      <c r="B31" s="130" t="s">
        <v>664</v>
      </c>
      <c r="C31" s="131"/>
      <c r="D31" s="131"/>
      <c r="E31" s="131"/>
      <c r="F31" s="131"/>
      <c r="G31" s="132"/>
      <c r="H31" s="138">
        <v>5</v>
      </c>
    </row>
    <row r="32" spans="1:8">
      <c r="A32" s="114"/>
      <c r="B32" s="115"/>
      <c r="C32" s="115"/>
      <c r="D32" s="115"/>
      <c r="E32" s="115"/>
      <c r="F32" s="115"/>
      <c r="G32" s="115"/>
      <c r="H32" s="122"/>
    </row>
    <row r="33" spans="1:8">
      <c r="A33" s="114"/>
      <c r="B33" s="115"/>
      <c r="C33" s="115"/>
      <c r="D33" s="115"/>
      <c r="E33" s="115"/>
      <c r="F33" s="115"/>
      <c r="G33" s="115"/>
      <c r="H33" s="122"/>
    </row>
    <row r="34" spans="1:8" ht="62.4">
      <c r="A34" s="139" t="s">
        <v>672</v>
      </c>
      <c r="B34" s="140"/>
      <c r="C34" s="140"/>
      <c r="D34" s="140"/>
      <c r="E34" s="140"/>
      <c r="F34" s="140"/>
      <c r="G34" s="140"/>
      <c r="H34" s="141"/>
    </row>
    <row r="35" spans="1:8" ht="17.399999999999999">
      <c r="A35" s="142" t="s">
        <v>673</v>
      </c>
      <c r="B35" s="143"/>
      <c r="C35" s="144">
        <f>H7/100</f>
        <v>0.05</v>
      </c>
      <c r="D35" s="143"/>
      <c r="E35" s="115"/>
      <c r="F35" s="145" t="s">
        <v>673</v>
      </c>
      <c r="G35" s="145"/>
      <c r="H35" s="146">
        <f>C35</f>
        <v>0.05</v>
      </c>
    </row>
    <row r="36" spans="1:8" ht="17.399999999999999">
      <c r="A36" s="142" t="s">
        <v>674</v>
      </c>
      <c r="B36" s="143"/>
      <c r="C36" s="144">
        <f>H12/100</f>
        <v>0.01</v>
      </c>
      <c r="D36" s="143"/>
      <c r="E36" s="115"/>
      <c r="F36" s="145" t="s">
        <v>674</v>
      </c>
      <c r="G36" s="145"/>
      <c r="H36" s="146">
        <f>C36</f>
        <v>0.01</v>
      </c>
    </row>
    <row r="37" spans="1:8" ht="17.399999999999999">
      <c r="A37" s="142" t="s">
        <v>675</v>
      </c>
      <c r="B37" s="143"/>
      <c r="C37" s="144">
        <f>H11/100</f>
        <v>1.5300000000000001E-2</v>
      </c>
      <c r="D37" s="143"/>
      <c r="E37" s="115"/>
      <c r="F37" s="145" t="s">
        <v>675</v>
      </c>
      <c r="G37" s="145"/>
      <c r="H37" s="146">
        <f>C37</f>
        <v>1.5300000000000001E-2</v>
      </c>
    </row>
    <row r="38" spans="1:8" ht="17.399999999999999">
      <c r="A38" s="142" t="s">
        <v>676</v>
      </c>
      <c r="B38" s="143"/>
      <c r="C38" s="147">
        <f>1+C35+C36+C37</f>
        <v>1.0753000000000001</v>
      </c>
      <c r="D38" s="143"/>
      <c r="E38" s="115"/>
      <c r="F38" s="145" t="s">
        <v>676</v>
      </c>
      <c r="G38" s="145"/>
      <c r="H38" s="148">
        <f>1+H35+H36+H37</f>
        <v>1.0753000000000001</v>
      </c>
    </row>
    <row r="39" spans="1:8" ht="17.399999999999999">
      <c r="A39" s="142" t="s">
        <v>677</v>
      </c>
      <c r="B39" s="143"/>
      <c r="C39" s="144">
        <f>H8/100</f>
        <v>1.9E-2</v>
      </c>
      <c r="D39" s="143"/>
      <c r="E39" s="115"/>
      <c r="F39" s="145" t="s">
        <v>677</v>
      </c>
      <c r="G39" s="145"/>
      <c r="H39" s="146">
        <f>C39</f>
        <v>1.9E-2</v>
      </c>
    </row>
    <row r="40" spans="1:8" ht="17.399999999999999">
      <c r="A40" s="142" t="s">
        <v>678</v>
      </c>
      <c r="B40" s="143"/>
      <c r="C40" s="147">
        <f>1+C39</f>
        <v>1.0189999999999999</v>
      </c>
      <c r="D40" s="143"/>
      <c r="E40" s="115"/>
      <c r="F40" s="145" t="s">
        <v>678</v>
      </c>
      <c r="G40" s="145"/>
      <c r="H40" s="148">
        <f>1+H39</f>
        <v>1.0189999999999999</v>
      </c>
    </row>
    <row r="41" spans="1:8" ht="17.399999999999999">
      <c r="A41" s="142" t="s">
        <v>679</v>
      </c>
      <c r="B41" s="143"/>
      <c r="C41" s="144">
        <f>H18/100</f>
        <v>7.400000000000001E-2</v>
      </c>
      <c r="D41" s="143"/>
      <c r="E41" s="115"/>
      <c r="F41" s="145" t="s">
        <v>679</v>
      </c>
      <c r="G41" s="145"/>
      <c r="H41" s="146">
        <f>C41</f>
        <v>7.400000000000001E-2</v>
      </c>
    </row>
    <row r="42" spans="1:8" ht="17.399999999999999">
      <c r="A42" s="142" t="s">
        <v>680</v>
      </c>
      <c r="B42" s="143"/>
      <c r="C42" s="147">
        <f>1+C41</f>
        <v>1.0740000000000001</v>
      </c>
      <c r="D42" s="143"/>
      <c r="E42" s="115"/>
      <c r="F42" s="145" t="s">
        <v>680</v>
      </c>
      <c r="G42" s="145"/>
      <c r="H42" s="148">
        <f>1+H41</f>
        <v>1.0740000000000001</v>
      </c>
    </row>
    <row r="43" spans="1:8" ht="17.399999999999999">
      <c r="A43" s="142"/>
      <c r="B43" s="143"/>
      <c r="C43" s="143"/>
      <c r="D43" s="143"/>
      <c r="E43" s="115"/>
      <c r="F43" s="145"/>
      <c r="G43" s="145"/>
      <c r="H43" s="149"/>
    </row>
    <row r="44" spans="1:8" ht="17.399999999999999">
      <c r="A44" s="142" t="s">
        <v>681</v>
      </c>
      <c r="B44" s="143"/>
      <c r="C44" s="144">
        <f>H15/100</f>
        <v>8.6500000000000007E-2</v>
      </c>
      <c r="D44" s="143"/>
      <c r="E44" s="115"/>
      <c r="F44" s="145" t="s">
        <v>681</v>
      </c>
      <c r="G44" s="145"/>
      <c r="H44" s="146">
        <f>C44-(H28/100)</f>
        <v>8.6500000000000007E-2</v>
      </c>
    </row>
    <row r="45" spans="1:8" ht="17.399999999999999">
      <c r="A45" s="142" t="s">
        <v>682</v>
      </c>
      <c r="B45" s="143"/>
      <c r="C45" s="147">
        <f>1-C44</f>
        <v>0.91349999999999998</v>
      </c>
      <c r="D45" s="143"/>
      <c r="E45" s="115"/>
      <c r="F45" s="145" t="s">
        <v>682</v>
      </c>
      <c r="G45" s="145"/>
      <c r="H45" s="148">
        <f>1-H44</f>
        <v>0.91349999999999998</v>
      </c>
    </row>
    <row r="46" spans="1:8" ht="17.399999999999999">
      <c r="A46" s="142"/>
      <c r="B46" s="143"/>
      <c r="C46" s="143"/>
      <c r="D46" s="143"/>
      <c r="E46" s="115"/>
      <c r="F46" s="145"/>
      <c r="G46" s="145"/>
      <c r="H46" s="149"/>
    </row>
    <row r="47" spans="1:8" ht="17.399999999999999">
      <c r="A47" s="150" t="s">
        <v>683</v>
      </c>
      <c r="B47" s="151"/>
      <c r="C47" s="152">
        <f>(C38*C40*C42)/C45-1</f>
        <v>0.28824824499179003</v>
      </c>
      <c r="D47" s="143"/>
      <c r="E47" s="115"/>
      <c r="F47" s="153" t="s">
        <v>684</v>
      </c>
      <c r="G47" s="154"/>
      <c r="H47" s="155">
        <f>(H38*H40*H42)/H45-1</f>
        <v>0.28824824499179003</v>
      </c>
    </row>
    <row r="48" spans="1:8" ht="14.4">
      <c r="A48" s="156"/>
      <c r="B48" s="145"/>
      <c r="C48" s="145"/>
      <c r="D48" s="145"/>
      <c r="E48" s="115"/>
      <c r="F48" s="145"/>
      <c r="G48" s="145"/>
      <c r="H48" s="157" t="s">
        <v>685</v>
      </c>
    </row>
    <row r="49" spans="1:8" ht="14.4">
      <c r="A49" s="156"/>
      <c r="B49" s="145"/>
      <c r="C49" s="145"/>
      <c r="D49" s="145"/>
      <c r="E49" s="145"/>
      <c r="F49" s="232" t="s">
        <v>686</v>
      </c>
      <c r="G49" s="232"/>
      <c r="H49" s="233"/>
    </row>
    <row r="50" spans="1:8" ht="14.4" thickBot="1">
      <c r="A50" s="158"/>
      <c r="B50" s="159"/>
      <c r="C50" s="159"/>
      <c r="D50" s="159"/>
      <c r="E50" s="159"/>
      <c r="F50" s="234"/>
      <c r="G50" s="234"/>
      <c r="H50" s="235"/>
    </row>
  </sheetData>
  <mergeCells count="6">
    <mergeCell ref="F49:H50"/>
    <mergeCell ref="A1:H1"/>
    <mergeCell ref="A2:H2"/>
    <mergeCell ref="A3:H3"/>
    <mergeCell ref="A4:H4"/>
    <mergeCell ref="A5:H5"/>
  </mergeCells>
  <pageMargins left="0.511811024" right="0.511811024" top="0.78740157499999996" bottom="0.78740157499999996" header="0.31496062000000002" footer="0.31496062000000002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view="pageBreakPreview" topLeftCell="A19" zoomScaleNormal="100" zoomScaleSheetLayoutView="100" workbookViewId="0">
      <selection activeCell="B38" sqref="B38"/>
    </sheetView>
  </sheetViews>
  <sheetFormatPr defaultRowHeight="13.8"/>
  <cols>
    <col min="1" max="1" width="14.3984375" customWidth="1"/>
    <col min="2" max="2" width="67.8984375" customWidth="1"/>
    <col min="3" max="3" width="14.69921875" customWidth="1"/>
    <col min="4" max="4" width="16.19921875" customWidth="1"/>
  </cols>
  <sheetData>
    <row r="1" spans="1:4" ht="20.100000000000001" customHeight="1">
      <c r="A1" s="236" t="s">
        <v>570</v>
      </c>
      <c r="B1" s="206"/>
      <c r="C1" s="206"/>
      <c r="D1" s="237"/>
    </row>
    <row r="2" spans="1:4" ht="20.100000000000001" customHeight="1">
      <c r="A2" s="236" t="s">
        <v>788</v>
      </c>
      <c r="B2" s="206"/>
      <c r="C2" s="206"/>
      <c r="D2" s="237"/>
    </row>
    <row r="3" spans="1:4" ht="20.100000000000001" customHeight="1">
      <c r="A3" s="236" t="s">
        <v>550</v>
      </c>
      <c r="B3" s="206"/>
      <c r="C3" s="206"/>
      <c r="D3" s="237"/>
    </row>
    <row r="4" spans="1:4" ht="20.100000000000001" customHeight="1">
      <c r="A4" s="236" t="s">
        <v>551</v>
      </c>
      <c r="B4" s="206"/>
      <c r="C4" s="206"/>
      <c r="D4" s="237"/>
    </row>
    <row r="5" spans="1:4" ht="14.4">
      <c r="A5" s="245" t="s">
        <v>571</v>
      </c>
      <c r="B5" s="246"/>
      <c r="C5" s="246"/>
      <c r="D5" s="247"/>
    </row>
    <row r="6" spans="1:4" ht="14.4">
      <c r="A6" s="63" t="s">
        <v>572</v>
      </c>
      <c r="B6" s="63" t="s">
        <v>573</v>
      </c>
      <c r="C6" s="63" t="s">
        <v>574</v>
      </c>
      <c r="D6" s="63" t="s">
        <v>575</v>
      </c>
    </row>
    <row r="7" spans="1:4" ht="14.4">
      <c r="A7" s="241" t="s">
        <v>576</v>
      </c>
      <c r="B7" s="242"/>
      <c r="C7" s="242"/>
      <c r="D7" s="243"/>
    </row>
    <row r="8" spans="1:4">
      <c r="A8" s="64" t="s">
        <v>577</v>
      </c>
      <c r="B8" s="65" t="s">
        <v>578</v>
      </c>
      <c r="C8" s="66">
        <v>20</v>
      </c>
      <c r="D8" s="66">
        <v>20</v>
      </c>
    </row>
    <row r="9" spans="1:4">
      <c r="A9" s="64" t="s">
        <v>579</v>
      </c>
      <c r="B9" s="65" t="s">
        <v>580</v>
      </c>
      <c r="C9" s="66">
        <v>1.5</v>
      </c>
      <c r="D9" s="66">
        <v>1.5</v>
      </c>
    </row>
    <row r="10" spans="1:4">
      <c r="A10" s="64" t="s">
        <v>581</v>
      </c>
      <c r="B10" s="65" t="s">
        <v>582</v>
      </c>
      <c r="C10" s="66">
        <v>1</v>
      </c>
      <c r="D10" s="66">
        <v>1</v>
      </c>
    </row>
    <row r="11" spans="1:4">
      <c r="A11" s="64" t="s">
        <v>583</v>
      </c>
      <c r="B11" s="65" t="s">
        <v>584</v>
      </c>
      <c r="C11" s="66">
        <v>0.2</v>
      </c>
      <c r="D11" s="66">
        <v>0.2</v>
      </c>
    </row>
    <row r="12" spans="1:4">
      <c r="A12" s="64" t="s">
        <v>585</v>
      </c>
      <c r="B12" s="65" t="s">
        <v>586</v>
      </c>
      <c r="C12" s="66">
        <v>0.6</v>
      </c>
      <c r="D12" s="66">
        <v>0.6</v>
      </c>
    </row>
    <row r="13" spans="1:4">
      <c r="A13" s="64" t="s">
        <v>587</v>
      </c>
      <c r="B13" s="65" t="s">
        <v>588</v>
      </c>
      <c r="C13" s="66">
        <v>2.5</v>
      </c>
      <c r="D13" s="66">
        <v>2.5</v>
      </c>
    </row>
    <row r="14" spans="1:4">
      <c r="A14" s="64" t="s">
        <v>589</v>
      </c>
      <c r="B14" s="65" t="s">
        <v>590</v>
      </c>
      <c r="C14" s="66">
        <v>3</v>
      </c>
      <c r="D14" s="66">
        <v>3</v>
      </c>
    </row>
    <row r="15" spans="1:4">
      <c r="A15" s="64" t="s">
        <v>591</v>
      </c>
      <c r="B15" s="65" t="s">
        <v>592</v>
      </c>
      <c r="C15" s="66">
        <v>8</v>
      </c>
      <c r="D15" s="66">
        <v>8</v>
      </c>
    </row>
    <row r="16" spans="1:4">
      <c r="A16" s="64" t="s">
        <v>593</v>
      </c>
      <c r="B16" s="65" t="s">
        <v>594</v>
      </c>
      <c r="C16" s="66">
        <v>0</v>
      </c>
      <c r="D16" s="66">
        <v>0</v>
      </c>
    </row>
    <row r="17" spans="1:4" ht="14.4">
      <c r="A17" s="67" t="s">
        <v>595</v>
      </c>
      <c r="B17" s="68" t="s">
        <v>596</v>
      </c>
      <c r="C17" s="69">
        <f>SUM(C8:C16)</f>
        <v>36.799999999999997</v>
      </c>
      <c r="D17" s="69">
        <f>SUM(D8:D16)</f>
        <v>36.799999999999997</v>
      </c>
    </row>
    <row r="18" spans="1:4" ht="14.4">
      <c r="A18" s="241" t="s">
        <v>597</v>
      </c>
      <c r="B18" s="242"/>
      <c r="C18" s="242"/>
      <c r="D18" s="243"/>
    </row>
    <row r="19" spans="1:4">
      <c r="A19" s="64" t="s">
        <v>598</v>
      </c>
      <c r="B19" s="65" t="s">
        <v>599</v>
      </c>
      <c r="C19" s="66">
        <v>18.11</v>
      </c>
      <c r="D19" s="66">
        <v>0</v>
      </c>
    </row>
    <row r="20" spans="1:4">
      <c r="A20" s="64" t="s">
        <v>600</v>
      </c>
      <c r="B20" s="65" t="s">
        <v>601</v>
      </c>
      <c r="C20" s="66">
        <v>4.1500000000000004</v>
      </c>
      <c r="D20" s="66">
        <v>0</v>
      </c>
    </row>
    <row r="21" spans="1:4">
      <c r="A21" s="64" t="s">
        <v>602</v>
      </c>
      <c r="B21" s="65" t="s">
        <v>603</v>
      </c>
      <c r="C21" s="66">
        <v>0.89</v>
      </c>
      <c r="D21" s="66">
        <v>0.67</v>
      </c>
    </row>
    <row r="22" spans="1:4">
      <c r="A22" s="64" t="s">
        <v>604</v>
      </c>
      <c r="B22" s="65" t="s">
        <v>605</v>
      </c>
      <c r="C22" s="66">
        <v>10.98</v>
      </c>
      <c r="D22" s="66">
        <v>8.33</v>
      </c>
    </row>
    <row r="23" spans="1:4">
      <c r="A23" s="64" t="s">
        <v>606</v>
      </c>
      <c r="B23" s="65" t="s">
        <v>607</v>
      </c>
      <c r="C23" s="66">
        <v>7.0000000000000007E-2</v>
      </c>
      <c r="D23" s="66">
        <v>0.06</v>
      </c>
    </row>
    <row r="24" spans="1:4">
      <c r="A24" s="64" t="s">
        <v>608</v>
      </c>
      <c r="B24" s="65" t="s">
        <v>609</v>
      </c>
      <c r="C24" s="66">
        <v>0.73</v>
      </c>
      <c r="D24" s="66">
        <v>0.56000000000000005</v>
      </c>
    </row>
    <row r="25" spans="1:4">
      <c r="A25" s="64" t="s">
        <v>610</v>
      </c>
      <c r="B25" s="65" t="s">
        <v>611</v>
      </c>
      <c r="C25" s="66">
        <v>2.68</v>
      </c>
      <c r="D25" s="66">
        <v>0</v>
      </c>
    </row>
    <row r="26" spans="1:4">
      <c r="A26" s="64" t="s">
        <v>612</v>
      </c>
      <c r="B26" s="65" t="s">
        <v>613</v>
      </c>
      <c r="C26" s="66">
        <v>0.11</v>
      </c>
      <c r="D26" s="66">
        <v>0.08</v>
      </c>
    </row>
    <row r="27" spans="1:4">
      <c r="A27" s="64" t="s">
        <v>614</v>
      </c>
      <c r="B27" s="65" t="s">
        <v>615</v>
      </c>
      <c r="C27" s="66">
        <v>9.27</v>
      </c>
      <c r="D27" s="66">
        <v>7.03</v>
      </c>
    </row>
    <row r="28" spans="1:4">
      <c r="A28" s="64" t="s">
        <v>616</v>
      </c>
      <c r="B28" s="65" t="s">
        <v>617</v>
      </c>
      <c r="C28" s="66">
        <v>0.03</v>
      </c>
      <c r="D28" s="66">
        <v>0.03</v>
      </c>
    </row>
    <row r="29" spans="1:4" ht="14.4">
      <c r="A29" s="67" t="s">
        <v>618</v>
      </c>
      <c r="B29" s="68" t="s">
        <v>619</v>
      </c>
      <c r="C29" s="69">
        <f>SUM(C19:C28)</f>
        <v>47.019999999999996</v>
      </c>
      <c r="D29" s="69">
        <f>SUM(D19:D28)</f>
        <v>16.760000000000002</v>
      </c>
    </row>
    <row r="30" spans="1:4" ht="14.4">
      <c r="A30" s="241" t="s">
        <v>620</v>
      </c>
      <c r="B30" s="242"/>
      <c r="C30" s="242"/>
      <c r="D30" s="243"/>
    </row>
    <row r="31" spans="1:4">
      <c r="A31" s="64" t="s">
        <v>621</v>
      </c>
      <c r="B31" s="65" t="s">
        <v>622</v>
      </c>
      <c r="C31" s="66">
        <v>5.69</v>
      </c>
      <c r="D31" s="66">
        <v>4.32</v>
      </c>
    </row>
    <row r="32" spans="1:4">
      <c r="A32" s="64" t="s">
        <v>623</v>
      </c>
      <c r="B32" s="65" t="s">
        <v>624</v>
      </c>
      <c r="C32" s="66">
        <v>0.13</v>
      </c>
      <c r="D32" s="66">
        <v>0.1</v>
      </c>
    </row>
    <row r="33" spans="1:4">
      <c r="A33" s="64" t="s">
        <v>625</v>
      </c>
      <c r="B33" s="65" t="s">
        <v>626</v>
      </c>
      <c r="C33" s="66">
        <v>4.47</v>
      </c>
      <c r="D33" s="66">
        <v>3.39</v>
      </c>
    </row>
    <row r="34" spans="1:4">
      <c r="A34" s="64" t="s">
        <v>627</v>
      </c>
      <c r="B34" s="65" t="s">
        <v>628</v>
      </c>
      <c r="C34" s="66">
        <v>3.93</v>
      </c>
      <c r="D34" s="66">
        <v>2.98</v>
      </c>
    </row>
    <row r="35" spans="1:4">
      <c r="A35" s="64" t="s">
        <v>629</v>
      </c>
      <c r="B35" s="65" t="s">
        <v>630</v>
      </c>
      <c r="C35" s="66">
        <v>0.48</v>
      </c>
      <c r="D35" s="66">
        <v>0.36</v>
      </c>
    </row>
    <row r="36" spans="1:4" ht="14.4">
      <c r="A36" s="67" t="s">
        <v>631</v>
      </c>
      <c r="B36" s="68" t="s">
        <v>632</v>
      </c>
      <c r="C36" s="69">
        <f>SUM(C31:C35)</f>
        <v>14.7</v>
      </c>
      <c r="D36" s="69">
        <f>SUM(D31:D35)</f>
        <v>11.15</v>
      </c>
    </row>
    <row r="37" spans="1:4" ht="14.4">
      <c r="A37" s="241" t="s">
        <v>633</v>
      </c>
      <c r="B37" s="242"/>
      <c r="C37" s="242"/>
      <c r="D37" s="243"/>
    </row>
    <row r="38" spans="1:4">
      <c r="A38" s="64" t="s">
        <v>634</v>
      </c>
      <c r="B38" s="65" t="s">
        <v>635</v>
      </c>
      <c r="C38" s="66">
        <v>17.3</v>
      </c>
      <c r="D38" s="66">
        <v>6.17</v>
      </c>
    </row>
    <row r="39" spans="1:4" ht="26.4">
      <c r="A39" s="64" t="s">
        <v>636</v>
      </c>
      <c r="B39" s="70" t="s">
        <v>637</v>
      </c>
      <c r="C39" s="71">
        <v>0.5</v>
      </c>
      <c r="D39" s="71">
        <v>0.38</v>
      </c>
    </row>
    <row r="40" spans="1:4" ht="14.4">
      <c r="A40" s="67" t="s">
        <v>638</v>
      </c>
      <c r="B40" s="68" t="s">
        <v>639</v>
      </c>
      <c r="C40" s="69">
        <f>SUM(C38:C39)</f>
        <v>17.8</v>
      </c>
      <c r="D40" s="69">
        <f>SUM(D38:D39)</f>
        <v>6.55</v>
      </c>
    </row>
    <row r="41" spans="1:4" ht="14.4">
      <c r="A41" s="244" t="s">
        <v>640</v>
      </c>
      <c r="B41" s="244"/>
      <c r="C41" s="72">
        <f>(C17+C29+C36+C40)</f>
        <v>116.32</v>
      </c>
      <c r="D41" s="72">
        <f>D17+D29+D36+D40</f>
        <v>71.260000000000005</v>
      </c>
    </row>
    <row r="42" spans="1:4">
      <c r="A42" s="73"/>
      <c r="B42" s="73"/>
      <c r="C42" s="74"/>
      <c r="D42" s="74"/>
    </row>
    <row r="43" spans="1:4">
      <c r="A43" s="73" t="s">
        <v>641</v>
      </c>
      <c r="B43" s="73"/>
      <c r="C43" s="74"/>
      <c r="D43" s="74"/>
    </row>
  </sheetData>
  <mergeCells count="10">
    <mergeCell ref="A18:D18"/>
    <mergeCell ref="A30:D30"/>
    <mergeCell ref="A37:D37"/>
    <mergeCell ref="A41:B41"/>
    <mergeCell ref="A1:D1"/>
    <mergeCell ref="A2:D2"/>
    <mergeCell ref="A3:D3"/>
    <mergeCell ref="A4:D4"/>
    <mergeCell ref="A5:D5"/>
    <mergeCell ref="A7:D7"/>
  </mergeCells>
  <pageMargins left="0.511811024" right="0.511811024" top="0.78740157499999996" bottom="0.78740157499999996" header="0.31496062000000002" footer="0.3149606200000000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Orçamento Sintético</vt:lpstr>
      <vt:lpstr>Cronograma</vt:lpstr>
      <vt:lpstr>CPU</vt:lpstr>
      <vt:lpstr>BDI</vt:lpstr>
      <vt:lpstr>LS</vt:lpstr>
      <vt:lpstr>'Orçamento Sintético'!Titulos_de_impressao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MG Construtora</cp:lastModifiedBy>
  <cp:revision>0</cp:revision>
  <cp:lastPrinted>2022-11-11T00:15:54Z</cp:lastPrinted>
  <dcterms:created xsi:type="dcterms:W3CDTF">2022-11-10T23:54:30Z</dcterms:created>
  <dcterms:modified xsi:type="dcterms:W3CDTF">2022-11-22T15:38:44Z</dcterms:modified>
</cp:coreProperties>
</file>