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lina\Documents\SESAN PROJETOS\AVIÁRIOS\"/>
    </mc:Choice>
  </mc:AlternateContent>
  <bookViews>
    <workbookView xWindow="0" yWindow="0" windowWidth="20490" windowHeight="7650" activeTab="2"/>
  </bookViews>
  <sheets>
    <sheet name="Orçamento Sintético" sheetId="1" r:id="rId1"/>
    <sheet name="CRONOGRAMA" sheetId="2" r:id="rId2"/>
    <sheet name="CPU" sheetId="3" r:id="rId3"/>
    <sheet name="LS" sheetId="4" r:id="rId4"/>
    <sheet name="BDI" sheetId="5" r:id="rId5"/>
  </sheets>
  <definedNames>
    <definedName name="_xlnm.Print_Area" localSheetId="0">'Orçamento Sintético'!$A$1:$J$31</definedName>
  </definedNames>
  <calcPr calcId="162913"/>
</workbook>
</file>

<file path=xl/calcChain.xml><?xml version="1.0" encoding="utf-8"?>
<calcChain xmlns="http://schemas.openxmlformats.org/spreadsheetml/2006/main">
  <c r="H30" i="1" l="1"/>
  <c r="I30" i="1" s="1"/>
  <c r="J30" i="1" s="1"/>
  <c r="H29" i="1"/>
  <c r="I29" i="1" s="1"/>
  <c r="J29" i="1" s="1"/>
  <c r="J28" i="1"/>
  <c r="H27" i="1"/>
  <c r="I27" i="1" s="1"/>
  <c r="J27" i="1" s="1"/>
  <c r="J26" i="1"/>
  <c r="H25" i="1"/>
  <c r="I25" i="1" s="1"/>
  <c r="J25" i="1" s="1"/>
  <c r="I24" i="1"/>
  <c r="J24" i="1" s="1"/>
  <c r="H24" i="1"/>
  <c r="H23" i="1"/>
  <c r="I23" i="1" s="1"/>
  <c r="J23" i="1" s="1"/>
  <c r="J22" i="1"/>
  <c r="H21" i="1"/>
  <c r="I21" i="1" s="1"/>
  <c r="J21" i="1" s="1"/>
  <c r="I20" i="1"/>
  <c r="J20" i="1" s="1"/>
  <c r="H20" i="1"/>
  <c r="H19" i="1"/>
  <c r="I19" i="1" s="1"/>
  <c r="J19" i="1" s="1"/>
  <c r="I18" i="1"/>
  <c r="J18" i="1" s="1"/>
  <c r="H18" i="1"/>
  <c r="H17" i="1"/>
  <c r="I17" i="1" s="1"/>
  <c r="J17" i="1" s="1"/>
  <c r="J16" i="1"/>
  <c r="H15" i="1"/>
  <c r="I15" i="1" s="1"/>
  <c r="J15" i="1" s="1"/>
  <c r="J14" i="1"/>
  <c r="H13" i="1"/>
  <c r="I13" i="1" s="1"/>
  <c r="J13" i="1" s="1"/>
  <c r="I12" i="1"/>
  <c r="J12" i="1" s="1"/>
  <c r="H12" i="1"/>
  <c r="J11" i="1"/>
  <c r="I10" i="1"/>
  <c r="J10" i="1" s="1"/>
  <c r="H10" i="1"/>
  <c r="H9" i="1"/>
  <c r="I9" i="1" s="1"/>
  <c r="J9" i="1" s="1"/>
  <c r="I8" i="1"/>
  <c r="J8" i="1" s="1"/>
  <c r="H8" i="1"/>
  <c r="H7" i="1"/>
  <c r="I7" i="1" s="1"/>
  <c r="J7" i="1" s="1"/>
  <c r="J6" i="1"/>
  <c r="C41" i="5" l="1"/>
  <c r="C42" i="5" s="1"/>
  <c r="C40" i="5"/>
  <c r="C39" i="5"/>
  <c r="H39" i="5" s="1"/>
  <c r="H40" i="5" s="1"/>
  <c r="C37" i="5"/>
  <c r="H37" i="5" s="1"/>
  <c r="C36" i="5"/>
  <c r="H36" i="5" s="1"/>
  <c r="C35" i="5"/>
  <c r="H35" i="5" s="1"/>
  <c r="H38" i="5" s="1"/>
  <c r="H30" i="5"/>
  <c r="H25" i="5"/>
  <c r="H16" i="5"/>
  <c r="H15" i="5"/>
  <c r="C44" i="5" s="1"/>
  <c r="H13" i="5"/>
  <c r="H9" i="5"/>
  <c r="C45" i="5" l="1"/>
  <c r="H44" i="5"/>
  <c r="H45" i="5" s="1"/>
  <c r="C38" i="5"/>
  <c r="H41" i="5"/>
  <c r="H42" i="5" s="1"/>
  <c r="H47" i="5" s="1"/>
  <c r="C47" i="5" l="1"/>
  <c r="D39" i="4" l="1"/>
  <c r="C39" i="4"/>
  <c r="D35" i="4"/>
  <c r="C35" i="4"/>
  <c r="D28" i="4"/>
  <c r="C28" i="4"/>
  <c r="D16" i="4"/>
  <c r="D40" i="4" s="1"/>
  <c r="C16" i="4"/>
  <c r="C40" i="4" s="1"/>
</calcChain>
</file>

<file path=xl/sharedStrings.xml><?xml version="1.0" encoding="utf-8"?>
<sst xmlns="http://schemas.openxmlformats.org/spreadsheetml/2006/main" count="471" uniqueCount="300">
  <si>
    <t>Item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</si>
  <si>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</si>
  <si>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</si>
  <si>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</si>
  <si>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</si>
  <si>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</si>
  <si>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</si>
  <si>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</si>
  <si>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</si>
  <si>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SERVIÇOS PRELIMINARES</t>
  </si>
  <si>
    <t xml:space="preserve"> 1.1 </t>
  </si>
  <si>
    <t>m²</t>
  </si>
  <si>
    <t xml:space="preserve"> 2 </t>
  </si>
  <si>
    <t>MOVIMENTO DE TERRA</t>
  </si>
  <si>
    <t xml:space="preserve"> 2.1 </t>
  </si>
  <si>
    <t>Escavação manual ate 1.50m de profundidade</t>
  </si>
  <si>
    <t>m³</t>
  </si>
  <si>
    <t xml:space="preserve"> 3 </t>
  </si>
  <si>
    <t>FUNDAÇÕES</t>
  </si>
  <si>
    <t xml:space="preserve"> 3.1 </t>
  </si>
  <si>
    <t>CONCRETO CICLÓPICO FCK = 15MPA, 30% PEDRA DE MÃO EM VOLUME REAL, INCLUSIVE LANÇAMENTO. AF_05/2021</t>
  </si>
  <si>
    <t xml:space="preserve"> 4 </t>
  </si>
  <si>
    <t xml:space="preserve"> 4.1 </t>
  </si>
  <si>
    <t xml:space="preserve"> 5 </t>
  </si>
  <si>
    <t xml:space="preserve"> 5.1 </t>
  </si>
  <si>
    <t xml:space="preserve"> 6 </t>
  </si>
  <si>
    <t>Total Geral</t>
  </si>
  <si>
    <t>PREFEITURA MUNICIPAL DE ANANINDEUA</t>
  </si>
  <si>
    <t>ORÇAMENTO SINTÉTICO</t>
  </si>
  <si>
    <t xml:space="preserve"> 98524 </t>
  </si>
  <si>
    <t>SINAPI</t>
  </si>
  <si>
    <t>LIMPEZA MANUAL DE VEGETAÇÃO EM TERRENO COM ENXADA.AF_05/2018</t>
  </si>
  <si>
    <t>SEDOP</t>
  </si>
  <si>
    <t xml:space="preserve"> 030010 </t>
  </si>
  <si>
    <t xml:space="preserve"> 102487 </t>
  </si>
  <si>
    <t>PAREDES, VEDAÇÃO E PINTURA</t>
  </si>
  <si>
    <t xml:space="preserve"> 060046 </t>
  </si>
  <si>
    <t>Alvenaria tijolo de barro a cutelo</t>
  </si>
  <si>
    <t xml:space="preserve"> 4.2 </t>
  </si>
  <si>
    <t xml:space="preserve"> 110143 </t>
  </si>
  <si>
    <t>Chapisco de cimento e areia no traço 1:3</t>
  </si>
  <si>
    <t xml:space="preserve"> 4.4 </t>
  </si>
  <si>
    <t xml:space="preserve"> 154 </t>
  </si>
  <si>
    <t>Próprio</t>
  </si>
  <si>
    <t>M²</t>
  </si>
  <si>
    <t>COBERTURA</t>
  </si>
  <si>
    <t xml:space="preserve"> 5.2 </t>
  </si>
  <si>
    <t xml:space="preserve"> 070047 </t>
  </si>
  <si>
    <t>Cobertura - telha de fibrocimento e=6mm</t>
  </si>
  <si>
    <t xml:space="preserve"> 5.3 </t>
  </si>
  <si>
    <t xml:space="preserve"> 070029 </t>
  </si>
  <si>
    <t>Cumeeira em fibrocimento e=6mm</t>
  </si>
  <si>
    <t>M</t>
  </si>
  <si>
    <t>COD</t>
  </si>
  <si>
    <t>Cronograma Físico e Financeiro</t>
  </si>
  <si>
    <t>Total Por Etapa</t>
  </si>
  <si>
    <t/>
  </si>
  <si>
    <t>Porcentagem</t>
  </si>
  <si>
    <t>Custo</t>
  </si>
  <si>
    <t>Porcentagem Acumulado</t>
  </si>
  <si>
    <t>100,0%</t>
  </si>
  <si>
    <t>Custo Acumulado</t>
  </si>
  <si>
    <t>SECRETARIA MUNICIPAL SANEAMENTO E INFRA ESTRUTURA - SESAN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</si>
  <si>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</si>
  <si>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</si>
  <si>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</si>
  <si>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</si>
  <si>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</si>
  <si>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</si>
  <si>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</si>
  <si>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</si>
  <si>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</si>
  <si>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</si>
  <si>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</si>
  <si>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</si>
  <si>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</si>
  <si>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</si>
  <si>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</si>
  <si>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</si>
  <si>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</si>
  <si>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</si>
  <si>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</si>
  <si>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</si>
  <si>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</si>
  <si>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</si>
  <si>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</si>
  <si>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</si>
  <si>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</si>
  <si>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</si>
  <si>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</si>
  <si>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</si>
  <si>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</si>
  <si>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</si>
  <si>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</si>
  <si>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</si>
  <si>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</si>
  <si>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</si>
  <si>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</si>
  <si>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</si>
  <si>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</si>
  <si>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</si>
  <si>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</si>
  <si>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</si>
  <si>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</si>
  <si>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</si>
  <si>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</si>
  <si>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</si>
  <si>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</si>
  <si>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ENCARGOS SOCIAIS SOBRE A MÃO DE OBRA (SEM DESONERAÇÃO)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</si>
  <si>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</si>
  <si>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</si>
  <si>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</si>
  <si>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</si>
  <si>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</si>
  <si>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</si>
  <si>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</si>
  <si>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</si>
  <si>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</si>
  <si>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</si>
  <si>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</si>
  <si>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</si>
  <si>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</si>
  <si>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</si>
  <si>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</si>
  <si>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</si>
  <si>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</si>
  <si>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</si>
  <si>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</si>
  <si>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</si>
  <si>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</si>
  <si>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</si>
  <si>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</si>
  <si>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</si>
  <si>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</si>
  <si>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</si>
  <si>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</si>
  <si>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</si>
  <si>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</si>
  <si>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</si>
  <si>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</si>
  <si>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</si>
  <si>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</si>
  <si>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</si>
  <si>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</si>
  <si>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</si>
  <si>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</si>
  <si>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</si>
  <si>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</si>
  <si>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</si>
  <si>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</si>
  <si>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</si>
  <si>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</si>
  <si>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</si>
  <si>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</si>
  <si>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</si>
  <si>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</si>
  <si>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</si>
  <si>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</si>
  <si>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</si>
  <si>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</si>
  <si>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</si>
  <si>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</si>
  <si>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</si>
  <si>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</si>
  <si>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</si>
  <si>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</si>
  <si>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</si>
  <si>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</si>
  <si>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</si>
  <si>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</si>
  <si>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</si>
  <si>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</si>
  <si>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</si>
  <si>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</si>
  <si>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</si>
  <si>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</si>
  <si>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</si>
  <si>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</si>
  <si>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</si>
  <si>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Composições Analíticas com Preço Unitário</t>
  </si>
  <si>
    <t>Composições Principais</t>
  </si>
  <si>
    <t>Código</t>
  </si>
  <si>
    <t>Banco</t>
  </si>
  <si>
    <t>Tipo</t>
  </si>
  <si>
    <t>Composição</t>
  </si>
  <si>
    <t>ASTU - ASSENTAMENTO DE TUBOS E PECAS</t>
  </si>
  <si>
    <t>Composição Auxiliar</t>
  </si>
  <si>
    <t xml:space="preserve"> 88239 </t>
  </si>
  <si>
    <t>AJUDANTE DE CARPINTEIRO COM ENCARGOS COMPLEMENTARES</t>
  </si>
  <si>
    <t>SEDI - SERVIÇOS DIVERSOS</t>
  </si>
  <si>
    <t>H</t>
  </si>
  <si>
    <t xml:space="preserve"> 88262 </t>
  </si>
  <si>
    <t>CARPINTEIRO DE FORMAS COM ENCARGOS COMPLEMENTARES</t>
  </si>
  <si>
    <t>Insumo</t>
  </si>
  <si>
    <t xml:space="preserve"> 00020209 </t>
  </si>
  <si>
    <t>CAIBRO APARELHADO  *7,5 X 7,5* CM, EM MACARANDUBA, ANGELIM OU EQUIVALENTE DA REGIAO</t>
  </si>
  <si>
    <t>Material</t>
  </si>
  <si>
    <t xml:space="preserve"> 00005075 </t>
  </si>
  <si>
    <t>PREGO DE ACO POLIDO COM CABECA 18 X 30 (2 3/4 X 10)</t>
  </si>
  <si>
    <t>KG</t>
  </si>
  <si>
    <t xml:space="preserve"> 00007158 </t>
  </si>
  <si>
    <t>TELA DE ARAME GALVANIZADA QUADRANGULAR / LOSANGULAR, FIO 2,77 MM (12 BWG), MALHA 5 X 5 CM, H = 2 M</t>
  </si>
  <si>
    <t>MO sem LS =&gt;</t>
  </si>
  <si>
    <t>LS =&gt;</t>
  </si>
  <si>
    <t>MO com LS =&gt;</t>
  </si>
  <si>
    <t>Valor do BDI =&gt;</t>
  </si>
  <si>
    <t>Valor com BDI =&gt;</t>
  </si>
  <si>
    <t xml:space="preserve"> 1° MÊS</t>
  </si>
  <si>
    <t xml:space="preserve"> 2° MÊS</t>
  </si>
  <si>
    <t xml:space="preserve"> 3° MÊS</t>
  </si>
  <si>
    <t xml:space="preserve"> 4° MÊS</t>
  </si>
  <si>
    <t xml:space="preserve"> 5° MÊS</t>
  </si>
  <si>
    <t xml:space="preserve"> 6° MÊS</t>
  </si>
  <si>
    <t>CONSTRUÇÃO DE AVIÁRIO NA ILHA JOÃO PILLATOS</t>
  </si>
  <si>
    <t>OBRA: CONSTRUÇÃO DE AVIÁRIO NA ILHA JOÃO PILLATOS</t>
  </si>
  <si>
    <t>FONTE</t>
  </si>
  <si>
    <t>CONSTRUÇÃO DE AVIÁRIOS NA ILHA JOÃO PILLATOS</t>
  </si>
  <si>
    <t>PREFEITURA MUNICIPAL DE ANANINDEUA - PMA</t>
  </si>
  <si>
    <t>SECRETARIA MUNICIPAL DE SANEAMENTO E INFRA ESTRUTURA - SESAN</t>
  </si>
  <si>
    <t>OBRA: CONSTRUÇÃO DE AVIÁRIOS NA ILHA JOÃO PILLATOS</t>
  </si>
  <si>
    <t xml:space="preserve"> 1.3 </t>
  </si>
  <si>
    <t xml:space="preserve"> 6.1 </t>
  </si>
  <si>
    <t xml:space="preserve"> 1.2 </t>
  </si>
  <si>
    <t xml:space="preserve"> 012689 </t>
  </si>
  <si>
    <t>SBC</t>
  </si>
  <si>
    <t>MOBILIZACAO E DESMOBILIZACAO DE CANTEIRO</t>
  </si>
  <si>
    <t>UN</t>
  </si>
  <si>
    <t xml:space="preserve"> 011340 </t>
  </si>
  <si>
    <t>Placa de obra em lona com plotagem de gráfica</t>
  </si>
  <si>
    <t xml:space="preserve"> 1.4 </t>
  </si>
  <si>
    <t xml:space="preserve"> 010767 </t>
  </si>
  <si>
    <t>Barracão de madeira (incl. instalações)</t>
  </si>
  <si>
    <t xml:space="preserve"> 2.2 </t>
  </si>
  <si>
    <t xml:space="preserve"> 030011 </t>
  </si>
  <si>
    <t>Aterro incluindo carga, descarga, transporte e apiloamento</t>
  </si>
  <si>
    <t xml:space="preserve"> 4.3 </t>
  </si>
  <si>
    <t xml:space="preserve"> 110763 </t>
  </si>
  <si>
    <t>Reboco com argamassa 1:6:Adit. Plast.</t>
  </si>
  <si>
    <t>TELA DE PROTEÇÃO COM ESTRUTURA DE MADEIRA SERRADA 10 X 10 CM, TELA DE ARAME GALVANIZADO FIO 12 #2".</t>
  </si>
  <si>
    <t xml:space="preserve"> 4.5 </t>
  </si>
  <si>
    <t xml:space="preserve"> 100630 </t>
  </si>
  <si>
    <t>COBERTURA LONA/ENCERADO CROMO IGNIFUGO EM ESTRUTURA PRONTA</t>
  </si>
  <si>
    <t xml:space="preserve"> 070054 </t>
  </si>
  <si>
    <t>Estrutura em mad.p/ chapa fibrocimento - pc. serrada</t>
  </si>
  <si>
    <t>PINTURA</t>
  </si>
  <si>
    <t xml:space="preserve"> 150132 </t>
  </si>
  <si>
    <t>PVA externa c/massa e liq. preparador</t>
  </si>
  <si>
    <t xml:space="preserve"> 7 </t>
  </si>
  <si>
    <t>SERVIÇOS COMPLEMENTARES</t>
  </si>
  <si>
    <t xml:space="preserve"> 7.1 </t>
  </si>
  <si>
    <t xml:space="preserve"> 2450 </t>
  </si>
  <si>
    <t>ORSE</t>
  </si>
  <si>
    <t>Limpeza geral</t>
  </si>
  <si>
    <t xml:space="preserve"> 7.2 </t>
  </si>
  <si>
    <t xml:space="preserve"> PMA.SESAN.226 </t>
  </si>
  <si>
    <t>PLACA DE INAUGURAÇÃO COMPLETA</t>
  </si>
  <si>
    <t>UNIDADE</t>
  </si>
  <si>
    <t>100,00%
15.695,67</t>
  </si>
  <si>
    <t>100,00%
8.804,26</t>
  </si>
  <si>
    <t>100,00%
14.201,29</t>
  </si>
  <si>
    <t>100,00%
126.150,52</t>
  </si>
  <si>
    <t>30,00%
37.845,16</t>
  </si>
  <si>
    <t>20,00%
25.230,10</t>
  </si>
  <si>
    <t>100,00%
32.082,12</t>
  </si>
  <si>
    <t>20,00%
6.416,42</t>
  </si>
  <si>
    <t>40,00%
12.832,85</t>
  </si>
  <si>
    <t>100,00%
10.569,41</t>
  </si>
  <si>
    <t>100,00%
4.909,83</t>
  </si>
  <si>
    <t>18,22%</t>
  </si>
  <si>
    <t>17,82%</t>
  </si>
  <si>
    <t>20,84%</t>
  </si>
  <si>
    <t>14,9%</t>
  </si>
  <si>
    <t>13,33%</t>
  </si>
  <si>
    <t>38.701,22</t>
  </si>
  <si>
    <t>37.845,16</t>
  </si>
  <si>
    <t>44.261,58</t>
  </si>
  <si>
    <t>31.646,53</t>
  </si>
  <si>
    <t>28.312,09</t>
  </si>
  <si>
    <t>36,04%</t>
  </si>
  <si>
    <t>56,87%</t>
  </si>
  <si>
    <t>71,77%</t>
  </si>
  <si>
    <t>86,67%</t>
  </si>
  <si>
    <t>76.546,37</t>
  </si>
  <si>
    <t>120.807,95</t>
  </si>
  <si>
    <t>152.454,48</t>
  </si>
  <si>
    <t>184.101,01</t>
  </si>
  <si>
    <t>212.413,10</t>
  </si>
  <si>
    <t>URBA - URBANIZAÇÃO</t>
  </si>
  <si>
    <t xml:space="preserve"> 88309 </t>
  </si>
  <si>
    <t>PEDREIRO COM ENCARGOS COMPLEMENTARES</t>
  </si>
  <si>
    <t xml:space="preserve"> 88316 </t>
  </si>
  <si>
    <t>SERVENTE COM ENCARGOS COMPLEMENTARES</t>
  </si>
  <si>
    <t xml:space="preserve"> 150491 </t>
  </si>
  <si>
    <t>Esmalte sobre grade de ferro (superf. aparelhada)</t>
  </si>
  <si>
    <t xml:space="preserve"> 00010848 </t>
  </si>
  <si>
    <t>PLACA DE INAUGURACAO METALICA, *40* CM X *60* CM</t>
  </si>
  <si>
    <t xml:space="preserve"> 00000557 </t>
  </si>
  <si>
    <t>BARRA DE FERRO CHATO, RETANGULAR, 38,1 MM X 12,7 MM (L X E), 3,79 KG/M</t>
  </si>
  <si>
    <t xml:space="preserve"> 00021148 </t>
  </si>
  <si>
    <t>TUBO ACO CARBONO SEM COSTURA 2", E= *3,91* MM, SCHEDULE 40, *5,43* KG/M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</si>
</sst>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\ %"/>
    <numFmt numFmtId="165" formatCode="_(* #,##0.00_);_(* \(#,##0.00\);_(* &quot;-&quot;??_);_(@_)"/>
    <numFmt numFmtId="166" formatCode="#,##0.0000000"/>
  </numFmts>
  <fonts count="34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Swis721 Lt BT"/>
      <family val="2"/>
    </font>
    <font>
      <b/>
      <sz val="12"/>
      <name val="Arial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4"/>
      <color indexed="8"/>
      <name val="Calibri"/>
      <family val="2"/>
    </font>
    <font>
      <b/>
      <sz val="14"/>
      <color indexed="62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D6D6"/>
      </patternFill>
    </fill>
    <fill>
      <patternFill patternType="solid">
        <fgColor rgb="FFEFEFEF"/>
      </patternFill>
    </fill>
  </fills>
  <borders count="95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ck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FF55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CCCCCC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ck">
        <color rgb="FFFF5500"/>
      </bottom>
      <diagonal/>
    </border>
    <border>
      <left style="thin">
        <color indexed="64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ck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ck">
        <color indexed="64"/>
      </right>
      <top/>
      <bottom style="thick">
        <color rgb="FFFF5500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rgb="FF000000"/>
      </top>
      <bottom/>
      <diagonal/>
    </border>
    <border>
      <left/>
      <right style="thick">
        <color indexed="64"/>
      </right>
      <top style="thick">
        <color rgb="FF000000"/>
      </top>
      <bottom/>
      <diagonal/>
    </border>
  </borders>
  <cellStyleXfs count="8">
    <xf numFmtId="0" fontId="0" fillId="0" borderId="0"/>
    <xf numFmtId="43" fontId="11" fillId="0" borderId="0" applyFont="0" applyFill="0" applyBorder="0" applyAlignment="0" applyProtection="0"/>
    <xf numFmtId="0" fontId="13" fillId="0" borderId="0"/>
    <xf numFmtId="0" fontId="15" fillId="0" borderId="0"/>
    <xf numFmtId="43" fontId="1" fillId="0" borderId="0" applyFont="0" applyFill="0" applyBorder="0" applyAlignment="0" applyProtection="0"/>
    <xf numFmtId="9" fontId="13" fillId="0" borderId="0" applyFill="0" applyBorder="0" applyAlignment="0" applyProtection="0"/>
    <xf numFmtId="0" fontId="13" fillId="0" borderId="0"/>
    <xf numFmtId="44" fontId="11" fillId="0" borderId="0" applyFont="0" applyFill="0" applyBorder="0" applyAlignment="0" applyProtection="0"/>
  </cellStyleXfs>
  <cellXfs count="265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wrapText="1"/>
    </xf>
    <xf numFmtId="0" fontId="14" fillId="0" borderId="0" xfId="2" applyFont="1" applyBorder="1" applyAlignment="1">
      <alignment vertical="center"/>
    </xf>
    <xf numFmtId="0" fontId="17" fillId="0" borderId="7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2" fontId="17" fillId="0" borderId="16" xfId="0" applyNumberFormat="1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9" fillId="0" borderId="18" xfId="0" applyFont="1" applyBorder="1"/>
    <xf numFmtId="0" fontId="19" fillId="0" borderId="19" xfId="0" applyFont="1" applyBorder="1"/>
    <xf numFmtId="0" fontId="19" fillId="0" borderId="20" xfId="0" applyFont="1" applyBorder="1"/>
    <xf numFmtId="2" fontId="17" fillId="0" borderId="21" xfId="0" applyNumberFormat="1" applyFont="1" applyBorder="1" applyAlignment="1">
      <alignment horizontal="center"/>
    </xf>
    <xf numFmtId="0" fontId="20" fillId="6" borderId="22" xfId="0" applyFont="1" applyFill="1" applyBorder="1"/>
    <xf numFmtId="0" fontId="20" fillId="6" borderId="23" xfId="0" applyFont="1" applyFill="1" applyBorder="1"/>
    <xf numFmtId="0" fontId="20" fillId="6" borderId="24" xfId="0" applyFont="1" applyFill="1" applyBorder="1"/>
    <xf numFmtId="2" fontId="20" fillId="6" borderId="25" xfId="0" applyNumberFormat="1" applyFont="1" applyFill="1" applyBorder="1" applyAlignment="1">
      <alignment horizontal="center"/>
    </xf>
    <xf numFmtId="0" fontId="19" fillId="0" borderId="26" xfId="0" applyFont="1" applyBorder="1"/>
    <xf numFmtId="0" fontId="19" fillId="0" borderId="17" xfId="0" applyFont="1" applyBorder="1" applyAlignment="1">
      <alignment horizontal="center"/>
    </xf>
    <xf numFmtId="0" fontId="17" fillId="0" borderId="18" xfId="0" applyFont="1" applyBorder="1"/>
    <xf numFmtId="0" fontId="17" fillId="0" borderId="19" xfId="0" applyFont="1" applyBorder="1"/>
    <xf numFmtId="0" fontId="17" fillId="0" borderId="20" xfId="0" applyFont="1" applyBorder="1"/>
    <xf numFmtId="0" fontId="20" fillId="6" borderId="27" xfId="0" applyFont="1" applyFill="1" applyBorder="1"/>
    <xf numFmtId="0" fontId="20" fillId="6" borderId="19" xfId="0" applyFont="1" applyFill="1" applyBorder="1"/>
    <xf numFmtId="0" fontId="20" fillId="6" borderId="20" xfId="0" applyFont="1" applyFill="1" applyBorder="1"/>
    <xf numFmtId="2" fontId="20" fillId="6" borderId="21" xfId="0" applyNumberFormat="1" applyFont="1" applyFill="1" applyBorder="1" applyAlignment="1">
      <alignment horizontal="center"/>
    </xf>
    <xf numFmtId="0" fontId="17" fillId="0" borderId="27" xfId="0" applyFont="1" applyBorder="1"/>
    <xf numFmtId="0" fontId="17" fillId="0" borderId="21" xfId="0" applyFont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/>
    </xf>
    <xf numFmtId="0" fontId="20" fillId="6" borderId="18" xfId="0" applyFont="1" applyFill="1" applyBorder="1"/>
    <xf numFmtId="2" fontId="19" fillId="6" borderId="17" xfId="0" applyNumberFormat="1" applyFont="1" applyFill="1" applyBorder="1" applyAlignment="1">
      <alignment horizontal="center"/>
    </xf>
    <xf numFmtId="0" fontId="19" fillId="6" borderId="18" xfId="0" applyFont="1" applyFill="1" applyBorder="1"/>
    <xf numFmtId="0" fontId="19" fillId="6" borderId="19" xfId="0" applyFont="1" applyFill="1" applyBorder="1"/>
    <xf numFmtId="0" fontId="19" fillId="6" borderId="20" xfId="0" applyFont="1" applyFill="1" applyBorder="1"/>
    <xf numFmtId="2" fontId="19" fillId="6" borderId="21" xfId="0" applyNumberFormat="1" applyFont="1" applyFill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5" xfId="0" applyBorder="1"/>
    <xf numFmtId="43" fontId="21" fillId="0" borderId="6" xfId="4" applyFont="1" applyBorder="1"/>
    <xf numFmtId="2" fontId="22" fillId="0" borderId="6" xfId="0" applyNumberFormat="1" applyFont="1" applyBorder="1"/>
    <xf numFmtId="0" fontId="23" fillId="7" borderId="5" xfId="0" applyFont="1" applyFill="1" applyBorder="1"/>
    <xf numFmtId="0" fontId="23" fillId="7" borderId="0" xfId="0" applyFont="1" applyFill="1"/>
    <xf numFmtId="0" fontId="24" fillId="7" borderId="0" xfId="0" applyFont="1" applyFill="1"/>
    <xf numFmtId="165" fontId="25" fillId="7" borderId="6" xfId="0" applyNumberFormat="1" applyFont="1" applyFill="1" applyBorder="1"/>
    <xf numFmtId="0" fontId="0" fillId="0" borderId="6" xfId="0" applyBorder="1"/>
    <xf numFmtId="0" fontId="26" fillId="0" borderId="7" xfId="0" applyFont="1" applyBorder="1" applyAlignment="1">
      <alignment vertical="center"/>
    </xf>
    <xf numFmtId="0" fontId="26" fillId="0" borderId="8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2" fontId="19" fillId="0" borderId="16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2" fontId="27" fillId="0" borderId="21" xfId="0" applyNumberFormat="1" applyFont="1" applyBorder="1" applyAlignment="1">
      <alignment horizontal="center" vertical="center"/>
    </xf>
    <xf numFmtId="0" fontId="17" fillId="0" borderId="31" xfId="0" applyFont="1" applyBorder="1" applyAlignment="1">
      <alignment horizontal="center"/>
    </xf>
    <xf numFmtId="0" fontId="17" fillId="0" borderId="32" xfId="0" applyFont="1" applyBorder="1"/>
    <xf numFmtId="0" fontId="17" fillId="0" borderId="23" xfId="0" applyFont="1" applyBorder="1"/>
    <xf numFmtId="0" fontId="17" fillId="0" borderId="24" xfId="0" applyFont="1" applyBorder="1"/>
    <xf numFmtId="2" fontId="27" fillId="0" borderId="33" xfId="0" applyNumberFormat="1" applyFont="1" applyBorder="1" applyAlignment="1">
      <alignment horizontal="center" vertical="center"/>
    </xf>
    <xf numFmtId="0" fontId="26" fillId="0" borderId="34" xfId="0" applyFont="1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36" xfId="0" applyFont="1" applyBorder="1" applyAlignment="1">
      <alignment vertical="center"/>
    </xf>
    <xf numFmtId="0" fontId="17" fillId="0" borderId="37" xfId="0" applyFont="1" applyBorder="1" applyAlignment="1">
      <alignment horizontal="center" vertical="center"/>
    </xf>
    <xf numFmtId="2" fontId="17" fillId="0" borderId="25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29" fillId="0" borderId="5" xfId="0" applyFont="1" applyBorder="1"/>
    <xf numFmtId="0" fontId="29" fillId="0" borderId="0" xfId="0" applyFont="1"/>
    <xf numFmtId="10" fontId="29" fillId="0" borderId="0" xfId="5" applyNumberFormat="1" applyFont="1" applyBorder="1"/>
    <xf numFmtId="0" fontId="30" fillId="0" borderId="0" xfId="0" applyFont="1"/>
    <xf numFmtId="10" fontId="31" fillId="0" borderId="6" xfId="5" applyNumberFormat="1" applyFont="1" applyBorder="1"/>
    <xf numFmtId="10" fontId="32" fillId="0" borderId="0" xfId="0" applyNumberFormat="1" applyFont="1"/>
    <xf numFmtId="10" fontId="33" fillId="0" borderId="6" xfId="0" applyNumberFormat="1" applyFont="1" applyBorder="1"/>
    <xf numFmtId="0" fontId="30" fillId="0" borderId="6" xfId="0" applyFont="1" applyBorder="1"/>
    <xf numFmtId="0" fontId="32" fillId="8" borderId="27" xfId="0" applyFont="1" applyFill="1" applyBorder="1" applyAlignment="1">
      <alignment horizontal="right"/>
    </xf>
    <xf numFmtId="0" fontId="32" fillId="8" borderId="19" xfId="0" applyFont="1" applyFill="1" applyBorder="1"/>
    <xf numFmtId="10" fontId="32" fillId="8" borderId="20" xfId="0" applyNumberFormat="1" applyFont="1" applyFill="1" applyBorder="1"/>
    <xf numFmtId="0" fontId="33" fillId="0" borderId="18" xfId="0" applyFont="1" applyBorder="1"/>
    <xf numFmtId="0" fontId="33" fillId="0" borderId="19" xfId="0" applyFont="1" applyBorder="1"/>
    <xf numFmtId="10" fontId="33" fillId="0" borderId="38" xfId="0" applyNumberFormat="1" applyFont="1" applyBorder="1"/>
    <xf numFmtId="0" fontId="30" fillId="0" borderId="5" xfId="0" applyFont="1" applyBorder="1"/>
    <xf numFmtId="0" fontId="31" fillId="0" borderId="6" xfId="0" applyFont="1" applyBorder="1" applyAlignment="1">
      <alignment horizontal="right"/>
    </xf>
    <xf numFmtId="0" fontId="13" fillId="9" borderId="7" xfId="6" applyFill="1" applyBorder="1"/>
    <xf numFmtId="0" fontId="13" fillId="9" borderId="8" xfId="6" applyFill="1" applyBorder="1"/>
    <xf numFmtId="0" fontId="12" fillId="0" borderId="40" xfId="2" applyFont="1" applyFill="1" applyBorder="1" applyAlignment="1">
      <alignment horizontal="center" vertical="center"/>
    </xf>
    <xf numFmtId="0" fontId="13" fillId="0" borderId="40" xfId="2" applyBorder="1" applyAlignment="1">
      <alignment vertical="center"/>
    </xf>
    <xf numFmtId="43" fontId="0" fillId="0" borderId="40" xfId="1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165" fontId="12" fillId="0" borderId="40" xfId="2" applyNumberFormat="1" applyFont="1" applyBorder="1" applyAlignment="1">
      <alignment vertical="center"/>
    </xf>
    <xf numFmtId="0" fontId="13" fillId="0" borderId="40" xfId="2" applyBorder="1" applyAlignment="1">
      <alignment vertical="center" wrapText="1"/>
    </xf>
    <xf numFmtId="165" fontId="13" fillId="0" borderId="40" xfId="2" applyNumberFormat="1" applyBorder="1" applyAlignment="1">
      <alignment vertical="center"/>
    </xf>
    <xf numFmtId="0" fontId="13" fillId="0" borderId="0" xfId="2" applyAlignment="1">
      <alignment vertical="center"/>
    </xf>
    <xf numFmtId="0" fontId="0" fillId="0" borderId="0" xfId="0" applyAlignment="1">
      <alignment horizontal="center"/>
    </xf>
    <xf numFmtId="0" fontId="12" fillId="0" borderId="17" xfId="2" applyFont="1" applyFill="1" applyBorder="1" applyAlignment="1">
      <alignment horizontal="center" vertical="center"/>
    </xf>
    <xf numFmtId="0" fontId="12" fillId="0" borderId="21" xfId="2" applyFont="1" applyFill="1" applyBorder="1" applyAlignment="1">
      <alignment horizontal="center" vertical="center"/>
    </xf>
    <xf numFmtId="0" fontId="13" fillId="0" borderId="17" xfId="2" applyBorder="1" applyAlignment="1">
      <alignment horizontal="center" vertical="center"/>
    </xf>
    <xf numFmtId="43" fontId="0" fillId="0" borderId="21" xfId="1" applyFont="1" applyBorder="1" applyAlignment="1">
      <alignment vertical="center"/>
    </xf>
    <xf numFmtId="0" fontId="12" fillId="0" borderId="17" xfId="2" applyFont="1" applyBorder="1" applyAlignment="1">
      <alignment horizontal="center" vertical="center"/>
    </xf>
    <xf numFmtId="165" fontId="12" fillId="0" borderId="21" xfId="2" applyNumberFormat="1" applyFont="1" applyBorder="1" applyAlignment="1">
      <alignment vertical="center"/>
    </xf>
    <xf numFmtId="165" fontId="13" fillId="0" borderId="21" xfId="2" applyNumberFormat="1" applyBorder="1" applyAlignment="1">
      <alignment vertical="center"/>
    </xf>
    <xf numFmtId="165" fontId="12" fillId="11" borderId="47" xfId="2" applyNumberFormat="1" applyFont="1" applyFill="1" applyBorder="1" applyAlignment="1">
      <alignment vertical="center"/>
    </xf>
    <xf numFmtId="165" fontId="12" fillId="11" borderId="25" xfId="2" applyNumberFormat="1" applyFont="1" applyFill="1" applyBorder="1" applyAlignment="1">
      <alignment vertical="center"/>
    </xf>
    <xf numFmtId="0" fontId="2" fillId="3" borderId="48" xfId="0" applyFont="1" applyFill="1" applyBorder="1" applyAlignment="1">
      <alignment horizontal="center" vertical="top" wrapText="1"/>
    </xf>
    <xf numFmtId="0" fontId="2" fillId="3" borderId="49" xfId="0" applyFont="1" applyFill="1" applyBorder="1" applyAlignment="1">
      <alignment horizontal="center" vertical="top" wrapText="1"/>
    </xf>
    <xf numFmtId="0" fontId="2" fillId="3" borderId="35" xfId="0" applyFont="1" applyFill="1" applyBorder="1" applyAlignment="1">
      <alignment horizontal="center" vertical="top" wrapText="1"/>
    </xf>
    <xf numFmtId="0" fontId="2" fillId="3" borderId="50" xfId="0" applyFont="1" applyFill="1" applyBorder="1" applyAlignment="1">
      <alignment horizontal="center" vertical="top" wrapText="1"/>
    </xf>
    <xf numFmtId="0" fontId="2" fillId="0" borderId="51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2" fillId="0" borderId="5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11" borderId="37" xfId="2" applyFont="1" applyFill="1" applyBorder="1" applyAlignment="1">
      <alignment horizontal="center" vertical="center"/>
    </xf>
    <xf numFmtId="0" fontId="12" fillId="11" borderId="47" xfId="2" applyFont="1" applyFill="1" applyBorder="1" applyAlignment="1">
      <alignment horizontal="center" vertical="center"/>
    </xf>
    <xf numFmtId="0" fontId="12" fillId="10" borderId="45" xfId="2" applyFont="1" applyFill="1" applyBorder="1" applyAlignment="1">
      <alignment horizontal="center" vertical="center"/>
    </xf>
    <xf numFmtId="0" fontId="12" fillId="10" borderId="39" xfId="2" applyFont="1" applyFill="1" applyBorder="1" applyAlignment="1">
      <alignment horizontal="center" vertical="center"/>
    </xf>
    <xf numFmtId="0" fontId="12" fillId="10" borderId="46" xfId="2" applyFont="1" applyFill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0" fontId="30" fillId="0" borderId="6" xfId="0" applyFont="1" applyBorder="1" applyAlignment="1">
      <alignment horizontal="left" wrapText="1"/>
    </xf>
    <xf numFmtId="0" fontId="30" fillId="0" borderId="8" xfId="0" applyFont="1" applyBorder="1" applyAlignment="1">
      <alignment horizontal="left" wrapText="1"/>
    </xf>
    <xf numFmtId="0" fontId="30" fillId="0" borderId="9" xfId="0" applyFont="1" applyBorder="1" applyAlignment="1">
      <alignment horizontal="left" wrapText="1"/>
    </xf>
    <xf numFmtId="0" fontId="14" fillId="0" borderId="53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0" fontId="14" fillId="0" borderId="57" xfId="2" applyFont="1" applyBorder="1" applyAlignment="1">
      <alignment horizontal="center" vertical="center" wrapText="1"/>
    </xf>
    <xf numFmtId="0" fontId="14" fillId="0" borderId="58" xfId="2" applyFont="1" applyBorder="1" applyAlignment="1">
      <alignment horizontal="center" vertical="center"/>
    </xf>
    <xf numFmtId="0" fontId="14" fillId="0" borderId="59" xfId="2" applyFont="1" applyBorder="1" applyAlignment="1">
      <alignment horizontal="center" vertical="center"/>
    </xf>
    <xf numFmtId="0" fontId="14" fillId="0" borderId="60" xfId="2" applyFont="1" applyBorder="1" applyAlignment="1">
      <alignment horizontal="center" vertical="center"/>
    </xf>
    <xf numFmtId="0" fontId="16" fillId="4" borderId="42" xfId="3" applyFont="1" applyFill="1" applyBorder="1" applyAlignment="1">
      <alignment horizontal="center" vertical="center" wrapText="1"/>
    </xf>
    <xf numFmtId="0" fontId="16" fillId="4" borderId="43" xfId="3" applyFont="1" applyFill="1" applyBorder="1" applyAlignment="1">
      <alignment horizontal="center" vertical="center" wrapText="1"/>
    </xf>
    <xf numFmtId="0" fontId="16" fillId="4" borderId="44" xfId="3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4" fontId="8" fillId="3" borderId="1" xfId="0" applyNumberFormat="1" applyFont="1" applyFill="1" applyBorder="1" applyAlignment="1">
      <alignment horizontal="center" vertical="center" wrapText="1"/>
    </xf>
    <xf numFmtId="44" fontId="6" fillId="0" borderId="51" xfId="7" applyFont="1" applyFill="1" applyBorder="1" applyAlignment="1">
      <alignment horizontal="center" vertical="center" wrapText="1"/>
    </xf>
    <xf numFmtId="44" fontId="0" fillId="0" borderId="0" xfId="7" applyFont="1" applyFill="1" applyAlignment="1">
      <alignment horizontal="center"/>
    </xf>
    <xf numFmtId="4" fontId="6" fillId="0" borderId="51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/>
    </xf>
    <xf numFmtId="0" fontId="7" fillId="2" borderId="61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left" vertical="center" wrapText="1"/>
    </xf>
    <xf numFmtId="4" fontId="7" fillId="2" borderId="62" xfId="0" applyNumberFormat="1" applyFont="1" applyFill="1" applyBorder="1" applyAlignment="1">
      <alignment horizontal="center" vertical="center" wrapText="1"/>
    </xf>
    <xf numFmtId="44" fontId="7" fillId="2" borderId="62" xfId="7" applyFont="1" applyFill="1" applyBorder="1" applyAlignment="1">
      <alignment horizontal="center" vertical="center" wrapText="1"/>
    </xf>
    <xf numFmtId="164" fontId="7" fillId="2" borderId="63" xfId="0" applyNumberFormat="1" applyFont="1" applyFill="1" applyBorder="1" applyAlignment="1">
      <alignment horizontal="center" vertical="center" wrapText="1"/>
    </xf>
    <xf numFmtId="0" fontId="8" fillId="3" borderId="64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left" vertical="center" wrapText="1"/>
    </xf>
    <xf numFmtId="4" fontId="8" fillId="3" borderId="40" xfId="0" applyNumberFormat="1" applyFont="1" applyFill="1" applyBorder="1" applyAlignment="1">
      <alignment horizontal="center" vertical="center" wrapText="1"/>
    </xf>
    <xf numFmtId="44" fontId="8" fillId="3" borderId="40" xfId="7" applyFont="1" applyFill="1" applyBorder="1" applyAlignment="1">
      <alignment horizontal="center" vertical="center" wrapText="1"/>
    </xf>
    <xf numFmtId="164" fontId="8" fillId="3" borderId="65" xfId="0" applyNumberFormat="1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left" vertical="center" wrapText="1"/>
    </xf>
    <xf numFmtId="4" fontId="7" fillId="2" borderId="40" xfId="0" applyNumberFormat="1" applyFont="1" applyFill="1" applyBorder="1" applyAlignment="1">
      <alignment horizontal="center" vertical="center" wrapText="1"/>
    </xf>
    <xf numFmtId="44" fontId="7" fillId="2" borderId="40" xfId="7" applyFont="1" applyFill="1" applyBorder="1" applyAlignment="1">
      <alignment horizontal="center" vertical="center" wrapText="1"/>
    </xf>
    <xf numFmtId="164" fontId="7" fillId="2" borderId="65" xfId="0" applyNumberFormat="1" applyFont="1" applyFill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 wrapText="1"/>
    </xf>
    <xf numFmtId="0" fontId="8" fillId="3" borderId="67" xfId="0" applyFont="1" applyFill="1" applyBorder="1" applyAlignment="1">
      <alignment horizontal="center" vertical="center" wrapText="1"/>
    </xf>
    <xf numFmtId="0" fontId="8" fillId="3" borderId="67" xfId="0" applyFont="1" applyFill="1" applyBorder="1" applyAlignment="1">
      <alignment horizontal="left" vertical="center" wrapText="1"/>
    </xf>
    <xf numFmtId="4" fontId="8" fillId="3" borderId="67" xfId="0" applyNumberFormat="1" applyFont="1" applyFill="1" applyBorder="1" applyAlignment="1">
      <alignment horizontal="center" vertical="center" wrapText="1"/>
    </xf>
    <xf numFmtId="44" fontId="8" fillId="3" borderId="67" xfId="7" applyFont="1" applyFill="1" applyBorder="1" applyAlignment="1">
      <alignment horizontal="center" vertical="center" wrapText="1"/>
    </xf>
    <xf numFmtId="164" fontId="8" fillId="3" borderId="68" xfId="0" applyNumberFormat="1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wrapText="1"/>
    </xf>
    <xf numFmtId="0" fontId="3" fillId="0" borderId="54" xfId="0" applyFont="1" applyFill="1" applyBorder="1" applyAlignment="1">
      <alignment horizontal="center" wrapText="1"/>
    </xf>
    <xf numFmtId="0" fontId="3" fillId="0" borderId="55" xfId="0" applyFont="1" applyFill="1" applyBorder="1" applyAlignment="1">
      <alignment horizontal="center" wrapText="1"/>
    </xf>
    <xf numFmtId="0" fontId="2" fillId="0" borderId="56" xfId="0" applyFont="1" applyFill="1" applyBorder="1" applyAlignment="1">
      <alignment horizontal="center" wrapText="1"/>
    </xf>
    <xf numFmtId="0" fontId="3" fillId="0" borderId="57" xfId="0" applyFont="1" applyFill="1" applyBorder="1" applyAlignment="1">
      <alignment horizontal="center" wrapText="1"/>
    </xf>
    <xf numFmtId="0" fontId="2" fillId="0" borderId="69" xfId="0" applyFont="1" applyFill="1" applyBorder="1" applyAlignment="1">
      <alignment horizontal="center" wrapText="1"/>
    </xf>
    <xf numFmtId="0" fontId="2" fillId="0" borderId="70" xfId="0" applyFont="1" applyFill="1" applyBorder="1" applyAlignment="1">
      <alignment horizontal="center" wrapText="1"/>
    </xf>
    <xf numFmtId="0" fontId="4" fillId="0" borderId="71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44" fontId="2" fillId="3" borderId="73" xfId="7" applyFont="1" applyFill="1" applyBorder="1" applyAlignment="1">
      <alignment horizontal="center" vertical="center" wrapText="1"/>
    </xf>
    <xf numFmtId="44" fontId="2" fillId="3" borderId="74" xfId="7" applyFont="1" applyFill="1" applyBorder="1" applyAlignment="1">
      <alignment horizontal="center" vertical="center" wrapText="1"/>
    </xf>
    <xf numFmtId="44" fontId="2" fillId="3" borderId="75" xfId="7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wrapText="1"/>
    </xf>
    <xf numFmtId="0" fontId="2" fillId="3" borderId="56" xfId="0" applyFont="1" applyFill="1" applyBorder="1" applyAlignment="1">
      <alignment horizontal="center" wrapText="1"/>
    </xf>
    <xf numFmtId="0" fontId="2" fillId="3" borderId="57" xfId="0" applyFont="1" applyFill="1" applyBorder="1" applyAlignment="1">
      <alignment horizontal="center" wrapText="1"/>
    </xf>
    <xf numFmtId="0" fontId="2" fillId="3" borderId="76" xfId="0" applyFont="1" applyFill="1" applyBorder="1" applyAlignment="1">
      <alignment horizontal="center" vertical="top" wrapText="1"/>
    </xf>
    <xf numFmtId="0" fontId="2" fillId="3" borderId="77" xfId="0" applyFont="1" applyFill="1" applyBorder="1" applyAlignment="1">
      <alignment horizontal="center" vertical="top" wrapText="1"/>
    </xf>
    <xf numFmtId="0" fontId="9" fillId="3" borderId="52" xfId="0" applyFont="1" applyFill="1" applyBorder="1" applyAlignment="1">
      <alignment horizontal="center" vertical="center" wrapText="1"/>
    </xf>
    <xf numFmtId="0" fontId="9" fillId="3" borderId="80" xfId="0" applyFont="1" applyFill="1" applyBorder="1" applyAlignment="1">
      <alignment horizontal="center" vertical="center" wrapText="1"/>
    </xf>
    <xf numFmtId="0" fontId="9" fillId="3" borderId="64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65" xfId="0" applyFont="1" applyFill="1" applyBorder="1" applyAlignment="1">
      <alignment horizontal="center" vertical="center" wrapText="1"/>
    </xf>
    <xf numFmtId="0" fontId="9" fillId="3" borderId="66" xfId="0" applyFont="1" applyFill="1" applyBorder="1" applyAlignment="1">
      <alignment horizontal="center" vertical="center" wrapText="1"/>
    </xf>
    <xf numFmtId="0" fontId="9" fillId="3" borderId="67" xfId="0" applyFont="1" applyFill="1" applyBorder="1" applyAlignment="1">
      <alignment horizontal="center" vertical="center" wrapText="1"/>
    </xf>
    <xf numFmtId="0" fontId="9" fillId="3" borderId="67" xfId="0" applyFont="1" applyFill="1" applyBorder="1" applyAlignment="1">
      <alignment horizontal="center" vertical="center" wrapText="1"/>
    </xf>
    <xf numFmtId="0" fontId="9" fillId="3" borderId="68" xfId="0" applyFont="1" applyFill="1" applyBorder="1" applyAlignment="1">
      <alignment horizontal="center" vertical="center" wrapText="1"/>
    </xf>
    <xf numFmtId="0" fontId="9" fillId="3" borderId="81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left" vertical="center" wrapText="1"/>
    </xf>
    <xf numFmtId="0" fontId="8" fillId="2" borderId="82" xfId="0" applyFont="1" applyFill="1" applyBorder="1" applyAlignment="1">
      <alignment horizontal="center" vertical="center" wrapText="1"/>
    </xf>
    <xf numFmtId="0" fontId="7" fillId="2" borderId="83" xfId="0" applyFont="1" applyFill="1" applyBorder="1" applyAlignment="1">
      <alignment horizontal="center" vertical="center" wrapText="1"/>
    </xf>
    <xf numFmtId="0" fontId="7" fillId="2" borderId="84" xfId="0" applyFont="1" applyFill="1" applyBorder="1" applyAlignment="1">
      <alignment horizontal="center" vertical="center" wrapText="1"/>
    </xf>
    <xf numFmtId="0" fontId="8" fillId="2" borderId="85" xfId="0" applyFont="1" applyFill="1" applyBorder="1" applyAlignment="1">
      <alignment horizontal="center" vertical="center" wrapText="1"/>
    </xf>
    <xf numFmtId="0" fontId="7" fillId="2" borderId="86" xfId="0" applyFont="1" applyFill="1" applyBorder="1" applyAlignment="1">
      <alignment horizontal="center" vertical="center" wrapText="1"/>
    </xf>
    <xf numFmtId="0" fontId="7" fillId="2" borderId="87" xfId="0" applyFont="1" applyFill="1" applyBorder="1" applyAlignment="1">
      <alignment horizontal="center" vertical="center" wrapText="1"/>
    </xf>
    <xf numFmtId="0" fontId="8" fillId="2" borderId="8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9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6" fontId="8" fillId="3" borderId="1" xfId="0" applyNumberFormat="1" applyFont="1" applyFill="1" applyBorder="1" applyAlignment="1">
      <alignment horizontal="center" vertical="center" wrapText="1"/>
    </xf>
    <xf numFmtId="4" fontId="8" fillId="3" borderId="79" xfId="0" applyNumberFormat="1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166" fontId="10" fillId="12" borderId="1" xfId="0" applyNumberFormat="1" applyFont="1" applyFill="1" applyBorder="1" applyAlignment="1">
      <alignment horizontal="center" vertical="center" wrapText="1"/>
    </xf>
    <xf numFmtId="4" fontId="10" fillId="12" borderId="1" xfId="0" applyNumberFormat="1" applyFont="1" applyFill="1" applyBorder="1" applyAlignment="1">
      <alignment horizontal="center" vertical="center" wrapText="1"/>
    </xf>
    <xf numFmtId="4" fontId="10" fillId="12" borderId="79" xfId="0" applyNumberFormat="1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166" fontId="10" fillId="13" borderId="1" xfId="0" applyNumberFormat="1" applyFont="1" applyFill="1" applyBorder="1" applyAlignment="1">
      <alignment horizontal="center" vertical="center" wrapText="1"/>
    </xf>
    <xf numFmtId="4" fontId="10" fillId="13" borderId="1" xfId="0" applyNumberFormat="1" applyFont="1" applyFill="1" applyBorder="1" applyAlignment="1">
      <alignment horizontal="center" vertical="center" wrapText="1"/>
    </xf>
    <xf numFmtId="4" fontId="10" fillId="13" borderId="79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4" fontId="10" fillId="3" borderId="0" xfId="0" applyNumberFormat="1" applyFont="1" applyFill="1" applyBorder="1" applyAlignment="1">
      <alignment horizontal="center" vertical="center" wrapText="1"/>
    </xf>
    <xf numFmtId="4" fontId="10" fillId="3" borderId="57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94" xfId="0" applyFont="1" applyFill="1" applyBorder="1" applyAlignment="1">
      <alignment horizontal="center" vertical="center" wrapText="1"/>
    </xf>
    <xf numFmtId="0" fontId="10" fillId="3" borderId="59" xfId="0" applyFont="1" applyFill="1" applyBorder="1" applyAlignment="1">
      <alignment horizontal="center" vertical="center" wrapText="1"/>
    </xf>
    <xf numFmtId="4" fontId="10" fillId="3" borderId="59" xfId="0" applyNumberFormat="1" applyFont="1" applyFill="1" applyBorder="1" applyAlignment="1">
      <alignment horizontal="center" vertical="center" wrapText="1"/>
    </xf>
    <xf numFmtId="0" fontId="10" fillId="3" borderId="59" xfId="0" applyFont="1" applyFill="1" applyBorder="1" applyAlignment="1">
      <alignment horizontal="center" vertical="center" wrapText="1"/>
    </xf>
    <xf numFmtId="4" fontId="10" fillId="3" borderId="6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89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90" xfId="0" applyBorder="1" applyAlignment="1">
      <alignment vertical="center"/>
    </xf>
    <xf numFmtId="0" fontId="2" fillId="3" borderId="9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2" xfId="0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0" fillId="12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right" vertical="center" wrapText="1"/>
    </xf>
    <xf numFmtId="0" fontId="8" fillId="3" borderId="41" xfId="0" applyFont="1" applyFill="1" applyBorder="1" applyAlignment="1">
      <alignment horizontal="left" vertical="center" wrapText="1"/>
    </xf>
    <xf numFmtId="0" fontId="10" fillId="3" borderId="59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3" borderId="78" xfId="0" applyFont="1" applyFill="1" applyBorder="1" applyAlignment="1">
      <alignment horizontal="center" vertical="center" wrapText="1"/>
    </xf>
    <xf numFmtId="0" fontId="8" fillId="3" borderId="78" xfId="0" applyFont="1" applyFill="1" applyBorder="1" applyAlignment="1">
      <alignment horizontal="center" vertical="center" wrapText="1"/>
    </xf>
    <xf numFmtId="0" fontId="10" fillId="12" borderId="78" xfId="0" applyFont="1" applyFill="1" applyBorder="1" applyAlignment="1">
      <alignment horizontal="center" vertical="center" wrapText="1"/>
    </xf>
    <xf numFmtId="0" fontId="10" fillId="13" borderId="78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8" fillId="3" borderId="93" xfId="0" applyFont="1" applyFill="1" applyBorder="1" applyAlignment="1">
      <alignment horizontal="center" vertical="center" wrapText="1"/>
    </xf>
    <xf numFmtId="0" fontId="10" fillId="3" borderId="58" xfId="0" applyFont="1" applyFill="1" applyBorder="1" applyAlignment="1">
      <alignment horizontal="center" vertical="center" wrapText="1"/>
    </xf>
  </cellXfs>
  <cellStyles count="8">
    <cellStyle name="Moeda" xfId="7" builtinId="4"/>
    <cellStyle name="Normal" xfId="0" builtinId="0"/>
    <cellStyle name="Normal 2" xfId="2"/>
    <cellStyle name="Normal 4" xfId="6"/>
    <cellStyle name="Normal_F-06-09" xfId="3"/>
    <cellStyle name="Porcentagem 4" xfId="5"/>
    <cellStyle name="Vírgula" xfId="1" builtinId="3"/>
    <cellStyle name="Vírgula 1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502920</xdr:colOff>
      <xdr:row>0</xdr:row>
      <xdr:rowOff>30480</xdr:rowOff>
    </xdr:from>
    <xdr:to>
      <xdr:col>3</xdr:col>
      <xdr:colOff>180875</xdr:colOff>
      <xdr:row>2</xdr:row>
      <xdr:rowOff>175260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07EF17-EECC-4577-BD6A-B36F73AAD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" y="30480"/>
          <a:ext cx="1986815" cy="708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360045</xdr:colOff>
      <xdr:row>0</xdr:row>
      <xdr:rowOff>30480</xdr:rowOff>
    </xdr:from>
    <xdr:to>
      <xdr:col>1</xdr:col>
      <xdr:colOff>1454727</xdr:colOff>
      <xdr:row>3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07EF17-EECC-4577-BD6A-B36F73AAD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" y="30480"/>
          <a:ext cx="1458364" cy="7045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635408</xdr:colOff>
      <xdr:row>0</xdr:row>
      <xdr:rowOff>0</xdr:rowOff>
    </xdr:from>
    <xdr:to>
      <xdr:col>2</xdr:col>
      <xdr:colOff>183183</xdr:colOff>
      <xdr:row>2</xdr:row>
      <xdr:rowOff>188807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07EF17-EECC-4577-BD6A-B36F73AAD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408" y="0"/>
          <a:ext cx="1478175" cy="6629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347541</xdr:colOff>
      <xdr:row>0</xdr:row>
      <xdr:rowOff>0</xdr:rowOff>
    </xdr:from>
    <xdr:to>
      <xdr:col>1</xdr:col>
      <xdr:colOff>728436</xdr:colOff>
      <xdr:row>2</xdr:row>
      <xdr:rowOff>152400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07EF17-EECC-4577-BD6A-B36F73AAD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541" y="0"/>
          <a:ext cx="1478175" cy="6553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292296</xdr:colOff>
      <xdr:row>0</xdr:row>
      <xdr:rowOff>108858</xdr:rowOff>
    </xdr:from>
    <xdr:to>
      <xdr:col>1</xdr:col>
      <xdr:colOff>324576</xdr:colOff>
      <xdr:row>3</xdr:row>
      <xdr:rowOff>92529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07EF17-EECC-4577-BD6A-B36F73AAD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296" y="108858"/>
          <a:ext cx="1474637" cy="718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showOutlineSymbols="0" view="pageBreakPreview" topLeftCell="A22" zoomScaleNormal="100" zoomScaleSheetLayoutView="100" workbookViewId="0">
      <selection activeCell="F29" sqref="F29"/>
    </sheetView>
  </sheetViews>
  <sheetFormatPr defaultColWidth="9" defaultRowHeight="14.25"/>
  <cols>
    <col min="1" max="1" width="8.5" style="151" customWidth="1"/>
    <col min="2" max="2" width="14.375" style="151" bestFit="1" customWidth="1"/>
    <col min="3" max="3" width="7.375" style="151" bestFit="1" customWidth="1"/>
    <col min="4" max="4" width="45.625" style="1" customWidth="1"/>
    <col min="5" max="5" width="8" style="151" bestFit="1" customWidth="1"/>
    <col min="6" max="6" width="8.625" style="156" customWidth="1"/>
    <col min="7" max="9" width="12.625" style="154" customWidth="1"/>
    <col min="10" max="10" width="10.625" style="151" customWidth="1"/>
    <col min="11" max="16384" width="9" style="1"/>
  </cols>
  <sheetData>
    <row r="1" spans="1:10" ht="22.15" customHeight="1" thickTop="1">
      <c r="A1" s="181" t="s">
        <v>27</v>
      </c>
      <c r="B1" s="182"/>
      <c r="C1" s="182"/>
      <c r="D1" s="182"/>
      <c r="E1" s="182"/>
      <c r="F1" s="182"/>
      <c r="G1" s="182"/>
      <c r="H1" s="182"/>
      <c r="I1" s="182"/>
      <c r="J1" s="183"/>
    </row>
    <row r="2" spans="1:10" ht="22.15" customHeight="1">
      <c r="A2" s="184" t="s">
        <v>62</v>
      </c>
      <c r="B2" s="113"/>
      <c r="C2" s="113"/>
      <c r="D2" s="113"/>
      <c r="E2" s="113"/>
      <c r="F2" s="113"/>
      <c r="G2" s="113"/>
      <c r="H2" s="113"/>
      <c r="I2" s="113"/>
      <c r="J2" s="185"/>
    </row>
    <row r="3" spans="1:10" ht="22.15" customHeight="1" thickBot="1">
      <c r="A3" s="184" t="s">
        <v>216</v>
      </c>
      <c r="B3" s="113"/>
      <c r="C3" s="113"/>
      <c r="D3" s="113"/>
      <c r="E3" s="113"/>
      <c r="F3" s="113"/>
      <c r="G3" s="113"/>
      <c r="H3" s="113"/>
      <c r="I3" s="113"/>
      <c r="J3" s="185"/>
    </row>
    <row r="4" spans="1:10" ht="22.15" customHeight="1" thickBot="1">
      <c r="A4" s="186" t="s">
        <v>28</v>
      </c>
      <c r="B4" s="114"/>
      <c r="C4" s="114"/>
      <c r="D4" s="114"/>
      <c r="E4" s="114"/>
      <c r="F4" s="114"/>
      <c r="G4" s="114"/>
      <c r="H4" s="114"/>
      <c r="I4" s="114"/>
      <c r="J4" s="187"/>
    </row>
    <row r="5" spans="1:10" ht="30" customHeight="1" thickBot="1">
      <c r="A5" s="188" t="s">
        <v>0</v>
      </c>
      <c r="B5" s="110" t="s">
        <v>53</v>
      </c>
      <c r="C5" s="110" t="s">
        <v>215</v>
      </c>
      <c r="D5" s="111" t="s">
        <v>1</v>
      </c>
      <c r="E5" s="112" t="s">
        <v>2</v>
      </c>
      <c r="F5" s="155" t="s">
        <v>3</v>
      </c>
      <c r="G5" s="153" t="s">
        <v>4</v>
      </c>
      <c r="H5" s="153" t="s">
        <v>5</v>
      </c>
      <c r="I5" s="153" t="s">
        <v>6</v>
      </c>
      <c r="J5" s="189" t="s">
        <v>7</v>
      </c>
    </row>
    <row r="6" spans="1:10" ht="20.100000000000001" customHeight="1">
      <c r="A6" s="157" t="s">
        <v>8</v>
      </c>
      <c r="B6" s="158"/>
      <c r="C6" s="158"/>
      <c r="D6" s="159" t="s">
        <v>9</v>
      </c>
      <c r="E6" s="158"/>
      <c r="F6" s="160"/>
      <c r="G6" s="161"/>
      <c r="H6" s="161"/>
      <c r="I6" s="161">
        <v>15695.67</v>
      </c>
      <c r="J6" s="162">
        <f t="shared" ref="J6:J30" si="0">I6 / 212413.1</f>
        <v>7.3892194031347405E-2</v>
      </c>
    </row>
    <row r="7" spans="1:10" ht="25.5">
      <c r="A7" s="163" t="s">
        <v>10</v>
      </c>
      <c r="B7" s="164" t="s">
        <v>29</v>
      </c>
      <c r="C7" s="164" t="s">
        <v>30</v>
      </c>
      <c r="D7" s="165" t="s">
        <v>31</v>
      </c>
      <c r="E7" s="164" t="s">
        <v>11</v>
      </c>
      <c r="F7" s="166">
        <v>1201.8</v>
      </c>
      <c r="G7" s="167">
        <v>2.71</v>
      </c>
      <c r="H7" s="167">
        <f>TRUNC(G7 * (1 + 19.21 / 100), 2)</f>
        <v>3.23</v>
      </c>
      <c r="I7" s="167">
        <f>TRUNC(F7 * H7, 2)</f>
        <v>3881.81</v>
      </c>
      <c r="J7" s="168">
        <f t="shared" si="0"/>
        <v>1.827481450061225E-2</v>
      </c>
    </row>
    <row r="8" spans="1:10" ht="20.100000000000001" customHeight="1">
      <c r="A8" s="163" t="s">
        <v>222</v>
      </c>
      <c r="B8" s="164" t="s">
        <v>223</v>
      </c>
      <c r="C8" s="164" t="s">
        <v>224</v>
      </c>
      <c r="D8" s="165" t="s">
        <v>225</v>
      </c>
      <c r="E8" s="164" t="s">
        <v>226</v>
      </c>
      <c r="F8" s="166">
        <v>1</v>
      </c>
      <c r="G8" s="167">
        <v>5478.35</v>
      </c>
      <c r="H8" s="167">
        <f>TRUNC(G8 * (1 + 19.21 / 100), 2)</f>
        <v>6530.74</v>
      </c>
      <c r="I8" s="167">
        <f>TRUNC(F8 * H8, 2)</f>
        <v>6530.74</v>
      </c>
      <c r="J8" s="168">
        <f t="shared" si="0"/>
        <v>3.0745467205177079E-2</v>
      </c>
    </row>
    <row r="9" spans="1:10" ht="20.100000000000001" customHeight="1">
      <c r="A9" s="163" t="s">
        <v>220</v>
      </c>
      <c r="B9" s="164" t="s">
        <v>227</v>
      </c>
      <c r="C9" s="164" t="s">
        <v>32</v>
      </c>
      <c r="D9" s="165" t="s">
        <v>228</v>
      </c>
      <c r="E9" s="164" t="s">
        <v>11</v>
      </c>
      <c r="F9" s="166">
        <v>6</v>
      </c>
      <c r="G9" s="167">
        <v>176.25</v>
      </c>
      <c r="H9" s="167">
        <f>TRUNC(G9 * (1 + 19.21 / 100), 2)</f>
        <v>210.1</v>
      </c>
      <c r="I9" s="167">
        <f>TRUNC(F9 * H9, 2)</f>
        <v>1260.5999999999999</v>
      </c>
      <c r="J9" s="168">
        <f t="shared" si="0"/>
        <v>5.9346622218686132E-3</v>
      </c>
    </row>
    <row r="10" spans="1:10" ht="20.100000000000001" customHeight="1">
      <c r="A10" s="163" t="s">
        <v>229</v>
      </c>
      <c r="B10" s="164" t="s">
        <v>230</v>
      </c>
      <c r="C10" s="164" t="s">
        <v>32</v>
      </c>
      <c r="D10" s="165" t="s">
        <v>231</v>
      </c>
      <c r="E10" s="164" t="s">
        <v>11</v>
      </c>
      <c r="F10" s="166">
        <v>6</v>
      </c>
      <c r="G10" s="167">
        <v>562.39</v>
      </c>
      <c r="H10" s="167">
        <f>TRUNC(G10 * (1 + 19.21 / 100), 2)</f>
        <v>670.42</v>
      </c>
      <c r="I10" s="167">
        <f>TRUNC(F10 * H10, 2)</f>
        <v>4022.52</v>
      </c>
      <c r="J10" s="168">
        <f t="shared" si="0"/>
        <v>1.8937250103689462E-2</v>
      </c>
    </row>
    <row r="11" spans="1:10" ht="20.100000000000001" customHeight="1">
      <c r="A11" s="169" t="s">
        <v>12</v>
      </c>
      <c r="B11" s="170"/>
      <c r="C11" s="170"/>
      <c r="D11" s="171" t="s">
        <v>13</v>
      </c>
      <c r="E11" s="170"/>
      <c r="F11" s="172"/>
      <c r="G11" s="173"/>
      <c r="H11" s="173"/>
      <c r="I11" s="173">
        <v>8804.26</v>
      </c>
      <c r="J11" s="174">
        <f t="shared" si="0"/>
        <v>4.1448761870148308E-2</v>
      </c>
    </row>
    <row r="12" spans="1:10" ht="20.100000000000001" customHeight="1">
      <c r="A12" s="163" t="s">
        <v>14</v>
      </c>
      <c r="B12" s="164" t="s">
        <v>33</v>
      </c>
      <c r="C12" s="164" t="s">
        <v>32</v>
      </c>
      <c r="D12" s="165" t="s">
        <v>15</v>
      </c>
      <c r="E12" s="164" t="s">
        <v>16</v>
      </c>
      <c r="F12" s="166">
        <v>20.12</v>
      </c>
      <c r="G12" s="167">
        <v>51.21</v>
      </c>
      <c r="H12" s="167">
        <f>TRUNC(G12 * (1 + 19.21 / 100), 2)</f>
        <v>61.04</v>
      </c>
      <c r="I12" s="167">
        <f>TRUNC(F12 * H12, 2)</f>
        <v>1228.1199999999999</v>
      </c>
      <c r="J12" s="168">
        <f t="shared" si="0"/>
        <v>5.7817526320175158E-3</v>
      </c>
    </row>
    <row r="13" spans="1:10" ht="20.100000000000001" customHeight="1">
      <c r="A13" s="163" t="s">
        <v>232</v>
      </c>
      <c r="B13" s="164" t="s">
        <v>233</v>
      </c>
      <c r="C13" s="164" t="s">
        <v>32</v>
      </c>
      <c r="D13" s="165" t="s">
        <v>234</v>
      </c>
      <c r="E13" s="164" t="s">
        <v>16</v>
      </c>
      <c r="F13" s="166">
        <v>60.09</v>
      </c>
      <c r="G13" s="167">
        <v>105.77</v>
      </c>
      <c r="H13" s="167">
        <f>TRUNC(G13 * (1 + 19.21 / 100), 2)</f>
        <v>126.08</v>
      </c>
      <c r="I13" s="167">
        <f>TRUNC(F13 * H13, 2)</f>
        <v>7576.14</v>
      </c>
      <c r="J13" s="168">
        <f t="shared" si="0"/>
        <v>3.5667009238130792E-2</v>
      </c>
    </row>
    <row r="14" spans="1:10" ht="20.100000000000001" customHeight="1">
      <c r="A14" s="169" t="s">
        <v>17</v>
      </c>
      <c r="B14" s="170"/>
      <c r="C14" s="170"/>
      <c r="D14" s="171" t="s">
        <v>18</v>
      </c>
      <c r="E14" s="170"/>
      <c r="F14" s="172"/>
      <c r="G14" s="173"/>
      <c r="H14" s="173"/>
      <c r="I14" s="173">
        <v>14201.29</v>
      </c>
      <c r="J14" s="174">
        <f t="shared" si="0"/>
        <v>6.685694055592617E-2</v>
      </c>
    </row>
    <row r="15" spans="1:10" ht="38.25">
      <c r="A15" s="163" t="s">
        <v>19</v>
      </c>
      <c r="B15" s="164" t="s">
        <v>34</v>
      </c>
      <c r="C15" s="164" t="s">
        <v>30</v>
      </c>
      <c r="D15" s="165" t="s">
        <v>20</v>
      </c>
      <c r="E15" s="164" t="s">
        <v>16</v>
      </c>
      <c r="F15" s="166">
        <v>20.12</v>
      </c>
      <c r="G15" s="167">
        <v>592.09</v>
      </c>
      <c r="H15" s="167">
        <f>TRUNC(G15 * (1 + 19.21 / 100), 2)</f>
        <v>705.83</v>
      </c>
      <c r="I15" s="167">
        <f>TRUNC(F15 * H15, 2)</f>
        <v>14201.29</v>
      </c>
      <c r="J15" s="168">
        <f t="shared" si="0"/>
        <v>6.685694055592617E-2</v>
      </c>
    </row>
    <row r="16" spans="1:10" ht="20.100000000000001" customHeight="1">
      <c r="A16" s="169" t="s">
        <v>21</v>
      </c>
      <c r="B16" s="170"/>
      <c r="C16" s="170"/>
      <c r="D16" s="171" t="s">
        <v>35</v>
      </c>
      <c r="E16" s="170"/>
      <c r="F16" s="172"/>
      <c r="G16" s="173"/>
      <c r="H16" s="173"/>
      <c r="I16" s="173">
        <v>126150.52</v>
      </c>
      <c r="J16" s="174">
        <f t="shared" si="0"/>
        <v>0.59389237292803509</v>
      </c>
    </row>
    <row r="17" spans="1:10" ht="20.100000000000001" customHeight="1">
      <c r="A17" s="163" t="s">
        <v>22</v>
      </c>
      <c r="B17" s="164" t="s">
        <v>36</v>
      </c>
      <c r="C17" s="164" t="s">
        <v>32</v>
      </c>
      <c r="D17" s="165" t="s">
        <v>37</v>
      </c>
      <c r="E17" s="164" t="s">
        <v>11</v>
      </c>
      <c r="F17" s="166">
        <v>120.71</v>
      </c>
      <c r="G17" s="167">
        <v>68.22</v>
      </c>
      <c r="H17" s="167">
        <f>TRUNC(G17 * (1 + 19.21 / 100), 2)</f>
        <v>81.319999999999993</v>
      </c>
      <c r="I17" s="167">
        <f>TRUNC(F17 * H17, 2)</f>
        <v>9816.1299999999992</v>
      </c>
      <c r="J17" s="168">
        <f t="shared" si="0"/>
        <v>4.6212451115303151E-2</v>
      </c>
    </row>
    <row r="18" spans="1:10" ht="20.100000000000001" customHeight="1">
      <c r="A18" s="163" t="s">
        <v>38</v>
      </c>
      <c r="B18" s="164" t="s">
        <v>39</v>
      </c>
      <c r="C18" s="164" t="s">
        <v>32</v>
      </c>
      <c r="D18" s="165" t="s">
        <v>40</v>
      </c>
      <c r="E18" s="164" t="s">
        <v>11</v>
      </c>
      <c r="F18" s="166">
        <v>265.63</v>
      </c>
      <c r="G18" s="167">
        <v>10.87</v>
      </c>
      <c r="H18" s="167">
        <f>TRUNC(G18 * (1 + 19.21 / 100), 2)</f>
        <v>12.95</v>
      </c>
      <c r="I18" s="167">
        <f>TRUNC(F18 * H18, 2)</f>
        <v>3439.9</v>
      </c>
      <c r="J18" s="168">
        <f t="shared" si="0"/>
        <v>1.6194387257659721E-2</v>
      </c>
    </row>
    <row r="19" spans="1:10" ht="20.100000000000001" customHeight="1">
      <c r="A19" s="163" t="s">
        <v>235</v>
      </c>
      <c r="B19" s="164" t="s">
        <v>236</v>
      </c>
      <c r="C19" s="164" t="s">
        <v>32</v>
      </c>
      <c r="D19" s="165" t="s">
        <v>237</v>
      </c>
      <c r="E19" s="164" t="s">
        <v>11</v>
      </c>
      <c r="F19" s="166">
        <v>265.63</v>
      </c>
      <c r="G19" s="167">
        <v>44.44</v>
      </c>
      <c r="H19" s="167">
        <f>TRUNC(G19 * (1 + 19.21 / 100), 2)</f>
        <v>52.97</v>
      </c>
      <c r="I19" s="167">
        <f>TRUNC(F19 * H19, 2)</f>
        <v>14070.42</v>
      </c>
      <c r="J19" s="168">
        <f t="shared" si="0"/>
        <v>6.6240829779330934E-2</v>
      </c>
    </row>
    <row r="20" spans="1:10" ht="38.25">
      <c r="A20" s="163" t="s">
        <v>41</v>
      </c>
      <c r="B20" s="164" t="s">
        <v>42</v>
      </c>
      <c r="C20" s="164" t="s">
        <v>43</v>
      </c>
      <c r="D20" s="165" t="s">
        <v>238</v>
      </c>
      <c r="E20" s="164" t="s">
        <v>44</v>
      </c>
      <c r="F20" s="166">
        <v>804.72</v>
      </c>
      <c r="G20" s="167">
        <v>101.36</v>
      </c>
      <c r="H20" s="167">
        <f>TRUNC(G20 * (1 + 19.21 / 100), 2)</f>
        <v>120.83</v>
      </c>
      <c r="I20" s="167">
        <f>TRUNC(F20 * H20, 2)</f>
        <v>97234.31</v>
      </c>
      <c r="J20" s="168">
        <f t="shared" si="0"/>
        <v>0.45776042061435945</v>
      </c>
    </row>
    <row r="21" spans="1:10" ht="25.5">
      <c r="A21" s="163" t="s">
        <v>239</v>
      </c>
      <c r="B21" s="164" t="s">
        <v>240</v>
      </c>
      <c r="C21" s="164" t="s">
        <v>224</v>
      </c>
      <c r="D21" s="165" t="s">
        <v>241</v>
      </c>
      <c r="E21" s="164" t="s">
        <v>11</v>
      </c>
      <c r="F21" s="166">
        <v>55.2</v>
      </c>
      <c r="G21" s="167">
        <v>24.16</v>
      </c>
      <c r="H21" s="167">
        <f>TRUNC(G21 * (1 + 19.21 / 100), 2)</f>
        <v>28.8</v>
      </c>
      <c r="I21" s="167">
        <f>TRUNC(F21 * H21, 2)</f>
        <v>1589.76</v>
      </c>
      <c r="J21" s="168">
        <f t="shared" si="0"/>
        <v>7.4842841613817603E-3</v>
      </c>
    </row>
    <row r="22" spans="1:10" ht="20.100000000000001" customHeight="1">
      <c r="A22" s="169" t="s">
        <v>23</v>
      </c>
      <c r="B22" s="170"/>
      <c r="C22" s="170"/>
      <c r="D22" s="171" t="s">
        <v>45</v>
      </c>
      <c r="E22" s="170"/>
      <c r="F22" s="172"/>
      <c r="G22" s="173"/>
      <c r="H22" s="173"/>
      <c r="I22" s="173">
        <v>32082.12</v>
      </c>
      <c r="J22" s="174">
        <f t="shared" si="0"/>
        <v>0.15103644737542082</v>
      </c>
    </row>
    <row r="23" spans="1:10" ht="20.100000000000001" customHeight="1">
      <c r="A23" s="163" t="s">
        <v>24</v>
      </c>
      <c r="B23" s="164" t="s">
        <v>242</v>
      </c>
      <c r="C23" s="164" t="s">
        <v>32</v>
      </c>
      <c r="D23" s="165" t="s">
        <v>243</v>
      </c>
      <c r="E23" s="164" t="s">
        <v>11</v>
      </c>
      <c r="F23" s="166">
        <v>180</v>
      </c>
      <c r="G23" s="167">
        <v>58.49</v>
      </c>
      <c r="H23" s="167">
        <f>TRUNC(G23 * (1 + 19.21 / 100), 2)</f>
        <v>69.72</v>
      </c>
      <c r="I23" s="167">
        <f>TRUNC(F23 * H23, 2)</f>
        <v>12549.6</v>
      </c>
      <c r="J23" s="168">
        <f t="shared" si="0"/>
        <v>5.908110187177721E-2</v>
      </c>
    </row>
    <row r="24" spans="1:10" ht="20.100000000000001" customHeight="1">
      <c r="A24" s="163" t="s">
        <v>46</v>
      </c>
      <c r="B24" s="164" t="s">
        <v>47</v>
      </c>
      <c r="C24" s="164" t="s">
        <v>32</v>
      </c>
      <c r="D24" s="165" t="s">
        <v>48</v>
      </c>
      <c r="E24" s="164" t="s">
        <v>11</v>
      </c>
      <c r="F24" s="166">
        <v>180</v>
      </c>
      <c r="G24" s="167">
        <v>77.67</v>
      </c>
      <c r="H24" s="167">
        <f>TRUNC(G24 * (1 + 19.21 / 100), 2)</f>
        <v>92.59</v>
      </c>
      <c r="I24" s="167">
        <f>TRUNC(F24 * H24, 2)</f>
        <v>16666.2</v>
      </c>
      <c r="J24" s="168">
        <f t="shared" si="0"/>
        <v>7.8461262511587096E-2</v>
      </c>
    </row>
    <row r="25" spans="1:10" ht="20.100000000000001" customHeight="1">
      <c r="A25" s="163" t="s">
        <v>49</v>
      </c>
      <c r="B25" s="164" t="s">
        <v>50</v>
      </c>
      <c r="C25" s="164" t="s">
        <v>32</v>
      </c>
      <c r="D25" s="165" t="s">
        <v>51</v>
      </c>
      <c r="E25" s="164" t="s">
        <v>52</v>
      </c>
      <c r="F25" s="166">
        <v>36</v>
      </c>
      <c r="G25" s="167">
        <v>66.790000000000006</v>
      </c>
      <c r="H25" s="167">
        <f>TRUNC(G25 * (1 + 19.21 / 100), 2)</f>
        <v>79.62</v>
      </c>
      <c r="I25" s="167">
        <f>TRUNC(F25 * H25, 2)</f>
        <v>2866.32</v>
      </c>
      <c r="J25" s="168">
        <f t="shared" si="0"/>
        <v>1.3494082992056516E-2</v>
      </c>
    </row>
    <row r="26" spans="1:10" ht="20.100000000000001" customHeight="1">
      <c r="A26" s="169" t="s">
        <v>25</v>
      </c>
      <c r="B26" s="170"/>
      <c r="C26" s="170"/>
      <c r="D26" s="171" t="s">
        <v>244</v>
      </c>
      <c r="E26" s="170"/>
      <c r="F26" s="172"/>
      <c r="G26" s="173"/>
      <c r="H26" s="173"/>
      <c r="I26" s="173">
        <v>10569.41</v>
      </c>
      <c r="J26" s="174">
        <f t="shared" si="0"/>
        <v>4.9758748401110851E-2</v>
      </c>
    </row>
    <row r="27" spans="1:10" ht="20.100000000000001" customHeight="1">
      <c r="A27" s="163" t="s">
        <v>221</v>
      </c>
      <c r="B27" s="164" t="s">
        <v>245</v>
      </c>
      <c r="C27" s="164" t="s">
        <v>32</v>
      </c>
      <c r="D27" s="165" t="s">
        <v>246</v>
      </c>
      <c r="E27" s="164" t="s">
        <v>11</v>
      </c>
      <c r="F27" s="166">
        <v>265.63</v>
      </c>
      <c r="G27" s="167">
        <v>33.380000000000003</v>
      </c>
      <c r="H27" s="167">
        <f>TRUNC(G27 * (1 + 19.21 / 100), 2)</f>
        <v>39.79</v>
      </c>
      <c r="I27" s="167">
        <f>TRUNC(F27 * H27, 2)</f>
        <v>10569.41</v>
      </c>
      <c r="J27" s="168">
        <f t="shared" si="0"/>
        <v>4.9758748401110851E-2</v>
      </c>
    </row>
    <row r="28" spans="1:10" ht="20.100000000000001" customHeight="1">
      <c r="A28" s="169" t="s">
        <v>247</v>
      </c>
      <c r="B28" s="170"/>
      <c r="C28" s="170"/>
      <c r="D28" s="171" t="s">
        <v>248</v>
      </c>
      <c r="E28" s="170"/>
      <c r="F28" s="172"/>
      <c r="G28" s="173"/>
      <c r="H28" s="173"/>
      <c r="I28" s="173">
        <v>4909.83</v>
      </c>
      <c r="J28" s="174">
        <f t="shared" si="0"/>
        <v>2.3114534838011402E-2</v>
      </c>
    </row>
    <row r="29" spans="1:10" ht="20.100000000000001" customHeight="1">
      <c r="A29" s="163" t="s">
        <v>249</v>
      </c>
      <c r="B29" s="164" t="s">
        <v>250</v>
      </c>
      <c r="C29" s="164" t="s">
        <v>251</v>
      </c>
      <c r="D29" s="165" t="s">
        <v>252</v>
      </c>
      <c r="E29" s="164" t="s">
        <v>11</v>
      </c>
      <c r="F29" s="166">
        <v>1201.8</v>
      </c>
      <c r="G29" s="167">
        <v>2.21</v>
      </c>
      <c r="H29" s="167">
        <f>TRUNC(G29 * (1 + 19.21 / 100), 2)</f>
        <v>2.63</v>
      </c>
      <c r="I29" s="167">
        <f>TRUNC(F29 * H29, 2)</f>
        <v>3160.73</v>
      </c>
      <c r="J29" s="168">
        <f t="shared" si="0"/>
        <v>1.4880108618536239E-2</v>
      </c>
    </row>
    <row r="30" spans="1:10" ht="20.100000000000001" customHeight="1" thickBot="1">
      <c r="A30" s="175" t="s">
        <v>253</v>
      </c>
      <c r="B30" s="176" t="s">
        <v>254</v>
      </c>
      <c r="C30" s="176" t="s">
        <v>43</v>
      </c>
      <c r="D30" s="177" t="s">
        <v>255</v>
      </c>
      <c r="E30" s="176" t="s">
        <v>256</v>
      </c>
      <c r="F30" s="178">
        <v>1</v>
      </c>
      <c r="G30" s="179">
        <v>1467.25</v>
      </c>
      <c r="H30" s="179">
        <f>TRUNC(G30 * (1 + 19.21 / 100), 2)</f>
        <v>1749.1</v>
      </c>
      <c r="I30" s="179">
        <f>TRUNC(F30 * H30, 2)</f>
        <v>1749.1</v>
      </c>
      <c r="J30" s="180">
        <f t="shared" si="0"/>
        <v>8.2344262194751633E-3</v>
      </c>
    </row>
    <row r="31" spans="1:10" ht="20.100000000000001" customHeight="1" thickTop="1" thickBot="1">
      <c r="F31" s="190" t="s">
        <v>26</v>
      </c>
      <c r="G31" s="191"/>
      <c r="H31" s="191">
        <v>212413.1</v>
      </c>
      <c r="I31" s="191"/>
      <c r="J31" s="192"/>
    </row>
    <row r="32" spans="1:10" ht="15" thickTop="1"/>
  </sheetData>
  <mergeCells count="6">
    <mergeCell ref="F31:G31"/>
    <mergeCell ref="H31:J31"/>
    <mergeCell ref="A1:J1"/>
    <mergeCell ref="A2:J2"/>
    <mergeCell ref="A3:J3"/>
    <mergeCell ref="A4:J4"/>
  </mergeCells>
  <printOptions horizontalCentered="1"/>
  <pageMargins left="0.51181102362204722" right="0.51181102362204722" top="0.98425196850393704" bottom="0.98425196850393704" header="0.51181102362204722" footer="0.51181102362204722"/>
  <pageSetup paperSize="9" scale="60" fitToHeight="0" orientation="portrait" r:id="rId1"/>
  <headerFooter>
    <oddHeader xml:space="preserve">&amp;L </oddHeader>
    <oddFooter xml:space="preserve">&amp;L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view="pageBreakPreview" topLeftCell="A4" zoomScale="110" zoomScaleNormal="100" zoomScaleSheetLayoutView="110" workbookViewId="0">
      <selection activeCell="E14" sqref="E14"/>
    </sheetView>
  </sheetViews>
  <sheetFormatPr defaultRowHeight="14.25"/>
  <cols>
    <col min="1" max="1" width="4.75" bestFit="1" customWidth="1"/>
    <col min="2" max="2" width="27.875" bestFit="1" customWidth="1"/>
    <col min="3" max="3" width="14.625" bestFit="1" customWidth="1"/>
    <col min="4" max="30" width="12" bestFit="1" customWidth="1"/>
  </cols>
  <sheetData>
    <row r="1" spans="1:10" ht="19.149999999999999" customHeight="1" thickTop="1">
      <c r="A1" s="181" t="s">
        <v>27</v>
      </c>
      <c r="B1" s="182"/>
      <c r="C1" s="182"/>
      <c r="D1" s="182"/>
      <c r="E1" s="182"/>
      <c r="F1" s="182"/>
      <c r="G1" s="182"/>
      <c r="H1" s="182"/>
      <c r="I1" s="183"/>
      <c r="J1" s="2"/>
    </row>
    <row r="2" spans="1:10" ht="19.149999999999999" customHeight="1">
      <c r="A2" s="184" t="s">
        <v>62</v>
      </c>
      <c r="B2" s="115"/>
      <c r="C2" s="115"/>
      <c r="D2" s="115"/>
      <c r="E2" s="115"/>
      <c r="F2" s="115"/>
      <c r="G2" s="115"/>
      <c r="H2" s="115"/>
      <c r="I2" s="193"/>
      <c r="J2" s="2"/>
    </row>
    <row r="3" spans="1:10" ht="19.149999999999999" customHeight="1">
      <c r="A3" s="184" t="s">
        <v>213</v>
      </c>
      <c r="B3" s="115"/>
      <c r="C3" s="115"/>
      <c r="D3" s="115"/>
      <c r="E3" s="115"/>
      <c r="F3" s="115"/>
      <c r="G3" s="115"/>
      <c r="H3" s="115"/>
      <c r="I3" s="193"/>
      <c r="J3" s="2"/>
    </row>
    <row r="4" spans="1:10" ht="19.149999999999999" customHeight="1" thickBot="1">
      <c r="A4" s="194" t="s">
        <v>54</v>
      </c>
      <c r="B4" s="116"/>
      <c r="C4" s="116"/>
      <c r="D4" s="116"/>
      <c r="E4" s="116"/>
      <c r="F4" s="116"/>
      <c r="G4" s="116"/>
      <c r="H4" s="116"/>
      <c r="I4" s="195"/>
    </row>
    <row r="5" spans="1:10" ht="15.75" thickBot="1">
      <c r="A5" s="196" t="s">
        <v>0</v>
      </c>
      <c r="B5" s="106" t="s">
        <v>1</v>
      </c>
      <c r="C5" s="107" t="s">
        <v>55</v>
      </c>
      <c r="D5" s="108" t="s">
        <v>207</v>
      </c>
      <c r="E5" s="109" t="s">
        <v>208</v>
      </c>
      <c r="F5" s="109" t="s">
        <v>209</v>
      </c>
      <c r="G5" s="109" t="s">
        <v>210</v>
      </c>
      <c r="H5" s="109" t="s">
        <v>211</v>
      </c>
      <c r="I5" s="197" t="s">
        <v>212</v>
      </c>
    </row>
    <row r="6" spans="1:10" ht="26.25" thickBot="1">
      <c r="A6" s="210" t="s">
        <v>8</v>
      </c>
      <c r="B6" s="171" t="s">
        <v>9</v>
      </c>
      <c r="C6" s="170" t="s">
        <v>257</v>
      </c>
      <c r="D6" s="211" t="s">
        <v>257</v>
      </c>
      <c r="E6" s="212" t="s">
        <v>56</v>
      </c>
      <c r="F6" s="212" t="s">
        <v>56</v>
      </c>
      <c r="G6" s="212" t="s">
        <v>56</v>
      </c>
      <c r="H6" s="212" t="s">
        <v>56</v>
      </c>
      <c r="I6" s="213" t="s">
        <v>56</v>
      </c>
    </row>
    <row r="7" spans="1:10" ht="27" thickTop="1" thickBot="1">
      <c r="A7" s="210" t="s">
        <v>12</v>
      </c>
      <c r="B7" s="171" t="s">
        <v>13</v>
      </c>
      <c r="C7" s="170" t="s">
        <v>258</v>
      </c>
      <c r="D7" s="214" t="s">
        <v>258</v>
      </c>
      <c r="E7" s="215" t="s">
        <v>56</v>
      </c>
      <c r="F7" s="215" t="s">
        <v>56</v>
      </c>
      <c r="G7" s="215" t="s">
        <v>56</v>
      </c>
      <c r="H7" s="215" t="s">
        <v>56</v>
      </c>
      <c r="I7" s="216" t="s">
        <v>56</v>
      </c>
    </row>
    <row r="8" spans="1:10" ht="27" thickTop="1" thickBot="1">
      <c r="A8" s="210" t="s">
        <v>17</v>
      </c>
      <c r="B8" s="171" t="s">
        <v>18</v>
      </c>
      <c r="C8" s="170" t="s">
        <v>259</v>
      </c>
      <c r="D8" s="214" t="s">
        <v>259</v>
      </c>
      <c r="E8" s="215" t="s">
        <v>56</v>
      </c>
      <c r="F8" s="215" t="s">
        <v>56</v>
      </c>
      <c r="G8" s="215" t="s">
        <v>56</v>
      </c>
      <c r="H8" s="215" t="s">
        <v>56</v>
      </c>
      <c r="I8" s="216" t="s">
        <v>56</v>
      </c>
    </row>
    <row r="9" spans="1:10" ht="27" thickTop="1" thickBot="1">
      <c r="A9" s="210" t="s">
        <v>21</v>
      </c>
      <c r="B9" s="171" t="s">
        <v>35</v>
      </c>
      <c r="C9" s="170" t="s">
        <v>260</v>
      </c>
      <c r="D9" s="215" t="s">
        <v>56</v>
      </c>
      <c r="E9" s="214" t="s">
        <v>261</v>
      </c>
      <c r="F9" s="214" t="s">
        <v>261</v>
      </c>
      <c r="G9" s="214" t="s">
        <v>262</v>
      </c>
      <c r="H9" s="214" t="s">
        <v>262</v>
      </c>
      <c r="I9" s="216" t="s">
        <v>56</v>
      </c>
    </row>
    <row r="10" spans="1:10" ht="27" thickTop="1" thickBot="1">
      <c r="A10" s="210" t="s">
        <v>23</v>
      </c>
      <c r="B10" s="171" t="s">
        <v>45</v>
      </c>
      <c r="C10" s="170" t="s">
        <v>263</v>
      </c>
      <c r="D10" s="215" t="s">
        <v>56</v>
      </c>
      <c r="E10" s="215" t="s">
        <v>56</v>
      </c>
      <c r="F10" s="214" t="s">
        <v>264</v>
      </c>
      <c r="G10" s="214" t="s">
        <v>264</v>
      </c>
      <c r="H10" s="214" t="s">
        <v>264</v>
      </c>
      <c r="I10" s="217" t="s">
        <v>265</v>
      </c>
    </row>
    <row r="11" spans="1:10" ht="27" thickTop="1" thickBot="1">
      <c r="A11" s="210" t="s">
        <v>25</v>
      </c>
      <c r="B11" s="171" t="s">
        <v>244</v>
      </c>
      <c r="C11" s="170" t="s">
        <v>266</v>
      </c>
      <c r="D11" s="215" t="s">
        <v>56</v>
      </c>
      <c r="E11" s="215" t="s">
        <v>56</v>
      </c>
      <c r="F11" s="215" t="s">
        <v>56</v>
      </c>
      <c r="G11" s="215" t="s">
        <v>56</v>
      </c>
      <c r="H11" s="215" t="s">
        <v>56</v>
      </c>
      <c r="I11" s="217" t="s">
        <v>266</v>
      </c>
    </row>
    <row r="12" spans="1:10" ht="27" thickTop="1" thickBot="1">
      <c r="A12" s="210" t="s">
        <v>247</v>
      </c>
      <c r="B12" s="171" t="s">
        <v>248</v>
      </c>
      <c r="C12" s="170" t="s">
        <v>267</v>
      </c>
      <c r="D12" s="215" t="s">
        <v>56</v>
      </c>
      <c r="E12" s="215" t="s">
        <v>56</v>
      </c>
      <c r="F12" s="215" t="s">
        <v>56</v>
      </c>
      <c r="G12" s="215" t="s">
        <v>56</v>
      </c>
      <c r="H12" s="215" t="s">
        <v>56</v>
      </c>
      <c r="I12" s="217" t="s">
        <v>267</v>
      </c>
    </row>
    <row r="13" spans="1:10" ht="20.100000000000001" customHeight="1" thickTop="1">
      <c r="A13" s="208" t="s">
        <v>57</v>
      </c>
      <c r="B13" s="209"/>
      <c r="C13" s="209"/>
      <c r="D13" s="198" t="s">
        <v>268</v>
      </c>
      <c r="E13" s="198" t="s">
        <v>269</v>
      </c>
      <c r="F13" s="198" t="s">
        <v>270</v>
      </c>
      <c r="G13" s="198" t="s">
        <v>271</v>
      </c>
      <c r="H13" s="198" t="s">
        <v>271</v>
      </c>
      <c r="I13" s="199" t="s">
        <v>272</v>
      </c>
    </row>
    <row r="14" spans="1:10" ht="20.100000000000001" customHeight="1">
      <c r="A14" s="200" t="s">
        <v>58</v>
      </c>
      <c r="B14" s="201"/>
      <c r="C14" s="201"/>
      <c r="D14" s="202" t="s">
        <v>273</v>
      </c>
      <c r="E14" s="202" t="s">
        <v>274</v>
      </c>
      <c r="F14" s="202" t="s">
        <v>275</v>
      </c>
      <c r="G14" s="202" t="s">
        <v>276</v>
      </c>
      <c r="H14" s="202" t="s">
        <v>276</v>
      </c>
      <c r="I14" s="203" t="s">
        <v>277</v>
      </c>
    </row>
    <row r="15" spans="1:10" ht="20.100000000000001" customHeight="1">
      <c r="A15" s="200" t="s">
        <v>59</v>
      </c>
      <c r="B15" s="201"/>
      <c r="C15" s="201"/>
      <c r="D15" s="202" t="s">
        <v>268</v>
      </c>
      <c r="E15" s="202" t="s">
        <v>278</v>
      </c>
      <c r="F15" s="202" t="s">
        <v>279</v>
      </c>
      <c r="G15" s="202" t="s">
        <v>280</v>
      </c>
      <c r="H15" s="202" t="s">
        <v>281</v>
      </c>
      <c r="I15" s="203" t="s">
        <v>60</v>
      </c>
    </row>
    <row r="16" spans="1:10" ht="20.100000000000001" customHeight="1" thickBot="1">
      <c r="A16" s="204" t="s">
        <v>61</v>
      </c>
      <c r="B16" s="205"/>
      <c r="C16" s="205"/>
      <c r="D16" s="206" t="s">
        <v>273</v>
      </c>
      <c r="E16" s="206" t="s">
        <v>282</v>
      </c>
      <c r="F16" s="206" t="s">
        <v>283</v>
      </c>
      <c r="G16" s="206" t="s">
        <v>284</v>
      </c>
      <c r="H16" s="206" t="s">
        <v>285</v>
      </c>
      <c r="I16" s="207" t="s">
        <v>286</v>
      </c>
    </row>
    <row r="17" spans="7:7" ht="15" thickTop="1"/>
    <row r="22" spans="7:7">
      <c r="G22" s="96"/>
    </row>
  </sheetData>
  <mergeCells count="8">
    <mergeCell ref="A13:C13"/>
    <mergeCell ref="A15:C15"/>
    <mergeCell ref="A14:C14"/>
    <mergeCell ref="A16:C16"/>
    <mergeCell ref="A1:I1"/>
    <mergeCell ref="A2:I2"/>
    <mergeCell ref="A3:I3"/>
    <mergeCell ref="A4:I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view="pageBreakPreview" zoomScale="90" zoomScaleNormal="100" zoomScaleSheetLayoutView="90" workbookViewId="0">
      <selection activeCell="E22" sqref="E22:F22"/>
    </sheetView>
  </sheetViews>
  <sheetFormatPr defaultRowHeight="14.25"/>
  <cols>
    <col min="1" max="1" width="10.875" style="244" bestFit="1" customWidth="1"/>
    <col min="2" max="2" width="14.375" style="244" bestFit="1" customWidth="1"/>
    <col min="3" max="3" width="10" style="244" bestFit="1" customWidth="1"/>
    <col min="4" max="4" width="45.625" style="257" customWidth="1"/>
    <col min="5" max="5" width="15" style="244" bestFit="1" customWidth="1"/>
    <col min="6" max="9" width="12" style="244" bestFit="1" customWidth="1"/>
    <col min="10" max="10" width="14" style="244" bestFit="1" customWidth="1"/>
    <col min="11" max="11" width="14" bestFit="1" customWidth="1"/>
  </cols>
  <sheetData>
    <row r="1" spans="1:10" ht="18.600000000000001" customHeight="1" thickTop="1">
      <c r="A1" s="135" t="s">
        <v>27</v>
      </c>
      <c r="B1" s="136"/>
      <c r="C1" s="136"/>
      <c r="D1" s="136"/>
      <c r="E1" s="136"/>
      <c r="F1" s="136"/>
      <c r="G1" s="136"/>
      <c r="H1" s="136"/>
      <c r="I1" s="136"/>
      <c r="J1" s="137"/>
    </row>
    <row r="2" spans="1:10" ht="18.600000000000001" customHeight="1">
      <c r="A2" s="138" t="s">
        <v>62</v>
      </c>
      <c r="B2" s="121"/>
      <c r="C2" s="121"/>
      <c r="D2" s="121"/>
      <c r="E2" s="121"/>
      <c r="F2" s="121"/>
      <c r="G2" s="121"/>
      <c r="H2" s="121"/>
      <c r="I2" s="121"/>
      <c r="J2" s="139"/>
    </row>
    <row r="3" spans="1:10" ht="18.600000000000001" customHeight="1" thickBot="1">
      <c r="A3" s="138" t="s">
        <v>214</v>
      </c>
      <c r="B3" s="121"/>
      <c r="C3" s="121"/>
      <c r="D3" s="121"/>
      <c r="E3" s="121"/>
      <c r="F3" s="121"/>
      <c r="G3" s="121"/>
      <c r="H3" s="121"/>
      <c r="I3" s="121"/>
      <c r="J3" s="139"/>
    </row>
    <row r="4" spans="1:10" ht="18.600000000000001" customHeight="1">
      <c r="A4" s="245" t="s">
        <v>179</v>
      </c>
      <c r="B4" s="246"/>
      <c r="C4" s="246"/>
      <c r="D4" s="246"/>
      <c r="E4" s="246"/>
      <c r="F4" s="246"/>
      <c r="G4" s="246"/>
      <c r="H4" s="246"/>
      <c r="I4" s="246"/>
      <c r="J4" s="247"/>
    </row>
    <row r="5" spans="1:10" ht="15" thickBot="1">
      <c r="A5" s="248" t="s">
        <v>180</v>
      </c>
      <c r="B5" s="249"/>
      <c r="C5" s="249"/>
      <c r="D5" s="249"/>
      <c r="E5" s="249"/>
      <c r="F5" s="249"/>
      <c r="G5" s="249"/>
      <c r="H5" s="249"/>
      <c r="I5" s="249"/>
      <c r="J5" s="250"/>
    </row>
    <row r="6" spans="1:10" ht="20.100000000000001" customHeight="1">
      <c r="A6" s="258" t="s">
        <v>41</v>
      </c>
      <c r="B6" s="219" t="s">
        <v>181</v>
      </c>
      <c r="C6" s="219" t="s">
        <v>182</v>
      </c>
      <c r="D6" s="251" t="s">
        <v>1</v>
      </c>
      <c r="E6" s="218" t="s">
        <v>183</v>
      </c>
      <c r="F6" s="218"/>
      <c r="G6" s="219" t="s">
        <v>2</v>
      </c>
      <c r="H6" s="219" t="s">
        <v>3</v>
      </c>
      <c r="I6" s="219" t="s">
        <v>4</v>
      </c>
      <c r="J6" s="220" t="s">
        <v>6</v>
      </c>
    </row>
    <row r="7" spans="1:10" ht="38.25">
      <c r="A7" s="259" t="s">
        <v>184</v>
      </c>
      <c r="B7" s="150" t="s">
        <v>42</v>
      </c>
      <c r="C7" s="150" t="s">
        <v>43</v>
      </c>
      <c r="D7" s="149" t="s">
        <v>238</v>
      </c>
      <c r="E7" s="221" t="s">
        <v>185</v>
      </c>
      <c r="F7" s="221"/>
      <c r="G7" s="150" t="s">
        <v>44</v>
      </c>
      <c r="H7" s="222">
        <v>1</v>
      </c>
      <c r="I7" s="152">
        <v>101.36</v>
      </c>
      <c r="J7" s="223">
        <v>101.36</v>
      </c>
    </row>
    <row r="8" spans="1:10" ht="25.5">
      <c r="A8" s="260" t="s">
        <v>186</v>
      </c>
      <c r="B8" s="225" t="s">
        <v>187</v>
      </c>
      <c r="C8" s="225" t="s">
        <v>30</v>
      </c>
      <c r="D8" s="252" t="s">
        <v>188</v>
      </c>
      <c r="E8" s="224" t="s">
        <v>189</v>
      </c>
      <c r="F8" s="224"/>
      <c r="G8" s="225" t="s">
        <v>190</v>
      </c>
      <c r="H8" s="226">
        <v>0.11799999999999999</v>
      </c>
      <c r="I8" s="227">
        <v>19.18</v>
      </c>
      <c r="J8" s="228">
        <v>2.2599999999999998</v>
      </c>
    </row>
    <row r="9" spans="1:10" ht="25.5">
      <c r="A9" s="260" t="s">
        <v>186</v>
      </c>
      <c r="B9" s="225" t="s">
        <v>191</v>
      </c>
      <c r="C9" s="225" t="s">
        <v>30</v>
      </c>
      <c r="D9" s="252" t="s">
        <v>192</v>
      </c>
      <c r="E9" s="224" t="s">
        <v>189</v>
      </c>
      <c r="F9" s="224"/>
      <c r="G9" s="225" t="s">
        <v>190</v>
      </c>
      <c r="H9" s="226">
        <v>0.26</v>
      </c>
      <c r="I9" s="227">
        <v>23.42</v>
      </c>
      <c r="J9" s="228">
        <v>6.08</v>
      </c>
    </row>
    <row r="10" spans="1:10" ht="38.25">
      <c r="A10" s="261" t="s">
        <v>193</v>
      </c>
      <c r="B10" s="230" t="s">
        <v>194</v>
      </c>
      <c r="C10" s="230" t="s">
        <v>30</v>
      </c>
      <c r="D10" s="253" t="s">
        <v>195</v>
      </c>
      <c r="E10" s="229" t="s">
        <v>196</v>
      </c>
      <c r="F10" s="229"/>
      <c r="G10" s="230" t="s">
        <v>52</v>
      </c>
      <c r="H10" s="231">
        <v>1.667</v>
      </c>
      <c r="I10" s="232">
        <v>21.86</v>
      </c>
      <c r="J10" s="233">
        <v>36.44</v>
      </c>
    </row>
    <row r="11" spans="1:10" ht="25.5">
      <c r="A11" s="261" t="s">
        <v>193</v>
      </c>
      <c r="B11" s="230" t="s">
        <v>197</v>
      </c>
      <c r="C11" s="230" t="s">
        <v>30</v>
      </c>
      <c r="D11" s="253" t="s">
        <v>198</v>
      </c>
      <c r="E11" s="229" t="s">
        <v>196</v>
      </c>
      <c r="F11" s="229"/>
      <c r="G11" s="230" t="s">
        <v>199</v>
      </c>
      <c r="H11" s="231">
        <v>0.24</v>
      </c>
      <c r="I11" s="232">
        <v>23.9</v>
      </c>
      <c r="J11" s="233">
        <v>5.73</v>
      </c>
    </row>
    <row r="12" spans="1:10" ht="38.25">
      <c r="A12" s="261" t="s">
        <v>193</v>
      </c>
      <c r="B12" s="230" t="s">
        <v>200</v>
      </c>
      <c r="C12" s="230" t="s">
        <v>30</v>
      </c>
      <c r="D12" s="253" t="s">
        <v>201</v>
      </c>
      <c r="E12" s="229" t="s">
        <v>196</v>
      </c>
      <c r="F12" s="229"/>
      <c r="G12" s="230" t="s">
        <v>11</v>
      </c>
      <c r="H12" s="231">
        <v>1.05</v>
      </c>
      <c r="I12" s="232">
        <v>48.43</v>
      </c>
      <c r="J12" s="233">
        <v>50.85</v>
      </c>
    </row>
    <row r="13" spans="1:10" ht="20.100000000000001" customHeight="1">
      <c r="A13" s="262"/>
      <c r="B13" s="234"/>
      <c r="C13" s="234"/>
      <c r="D13" s="254"/>
      <c r="E13" s="234" t="s">
        <v>202</v>
      </c>
      <c r="F13" s="235">
        <v>2.7505547337278107</v>
      </c>
      <c r="G13" s="234" t="s">
        <v>203</v>
      </c>
      <c r="H13" s="235">
        <v>3.2</v>
      </c>
      <c r="I13" s="234" t="s">
        <v>204</v>
      </c>
      <c r="J13" s="236">
        <v>5.95</v>
      </c>
    </row>
    <row r="14" spans="1:10" ht="20.100000000000001" customHeight="1" thickBot="1">
      <c r="A14" s="262"/>
      <c r="B14" s="234"/>
      <c r="C14" s="234"/>
      <c r="D14" s="254"/>
      <c r="E14" s="234" t="s">
        <v>205</v>
      </c>
      <c r="F14" s="235">
        <v>19.47</v>
      </c>
      <c r="G14" s="234"/>
      <c r="H14" s="237" t="s">
        <v>206</v>
      </c>
      <c r="I14" s="237"/>
      <c r="J14" s="236">
        <v>120.83</v>
      </c>
    </row>
    <row r="15" spans="1:10" ht="20.100000000000001" customHeight="1" thickTop="1">
      <c r="A15" s="263"/>
      <c r="B15" s="238"/>
      <c r="C15" s="238"/>
      <c r="D15" s="255"/>
      <c r="E15" s="238"/>
      <c r="F15" s="238"/>
      <c r="G15" s="238"/>
      <c r="H15" s="238"/>
      <c r="I15" s="238"/>
      <c r="J15" s="239"/>
    </row>
    <row r="16" spans="1:10" ht="20.100000000000001" customHeight="1">
      <c r="A16" s="258" t="s">
        <v>253</v>
      </c>
      <c r="B16" s="219" t="s">
        <v>181</v>
      </c>
      <c r="C16" s="219" t="s">
        <v>182</v>
      </c>
      <c r="D16" s="251" t="s">
        <v>1</v>
      </c>
      <c r="E16" s="218" t="s">
        <v>183</v>
      </c>
      <c r="F16" s="218"/>
      <c r="G16" s="219" t="s">
        <v>2</v>
      </c>
      <c r="H16" s="219" t="s">
        <v>3</v>
      </c>
      <c r="I16" s="219" t="s">
        <v>4</v>
      </c>
      <c r="J16" s="220" t="s">
        <v>6</v>
      </c>
    </row>
    <row r="17" spans="1:10" ht="20.100000000000001" customHeight="1">
      <c r="A17" s="259" t="s">
        <v>184</v>
      </c>
      <c r="B17" s="150" t="s">
        <v>254</v>
      </c>
      <c r="C17" s="150" t="s">
        <v>43</v>
      </c>
      <c r="D17" s="149" t="s">
        <v>255</v>
      </c>
      <c r="E17" s="221" t="s">
        <v>287</v>
      </c>
      <c r="F17" s="221"/>
      <c r="G17" s="150" t="s">
        <v>256</v>
      </c>
      <c r="H17" s="222">
        <v>1</v>
      </c>
      <c r="I17" s="152">
        <v>1467.25</v>
      </c>
      <c r="J17" s="223">
        <v>1467.25</v>
      </c>
    </row>
    <row r="18" spans="1:10" ht="25.5">
      <c r="A18" s="260" t="s">
        <v>186</v>
      </c>
      <c r="B18" s="225" t="s">
        <v>288</v>
      </c>
      <c r="C18" s="225" t="s">
        <v>30</v>
      </c>
      <c r="D18" s="252" t="s">
        <v>289</v>
      </c>
      <c r="E18" s="224" t="s">
        <v>189</v>
      </c>
      <c r="F18" s="224"/>
      <c r="G18" s="225" t="s">
        <v>190</v>
      </c>
      <c r="H18" s="226">
        <v>0.5</v>
      </c>
      <c r="I18" s="227">
        <v>23.68</v>
      </c>
      <c r="J18" s="228">
        <v>11.84</v>
      </c>
    </row>
    <row r="19" spans="1:10" ht="25.5">
      <c r="A19" s="260" t="s">
        <v>186</v>
      </c>
      <c r="B19" s="225" t="s">
        <v>290</v>
      </c>
      <c r="C19" s="225" t="s">
        <v>30</v>
      </c>
      <c r="D19" s="252" t="s">
        <v>291</v>
      </c>
      <c r="E19" s="224" t="s">
        <v>189</v>
      </c>
      <c r="F19" s="224"/>
      <c r="G19" s="225" t="s">
        <v>190</v>
      </c>
      <c r="H19" s="226">
        <v>0.5</v>
      </c>
      <c r="I19" s="227">
        <v>18.8</v>
      </c>
      <c r="J19" s="228">
        <v>9.4</v>
      </c>
    </row>
    <row r="20" spans="1:10" ht="25.5">
      <c r="A20" s="260" t="s">
        <v>186</v>
      </c>
      <c r="B20" s="225" t="s">
        <v>292</v>
      </c>
      <c r="C20" s="225" t="s">
        <v>32</v>
      </c>
      <c r="D20" s="252" t="s">
        <v>293</v>
      </c>
      <c r="E20" s="224" t="s">
        <v>56</v>
      </c>
      <c r="F20" s="224"/>
      <c r="G20" s="225" t="s">
        <v>11</v>
      </c>
      <c r="H20" s="226">
        <v>0.69</v>
      </c>
      <c r="I20" s="227">
        <v>51.75</v>
      </c>
      <c r="J20" s="228">
        <v>35.700000000000003</v>
      </c>
    </row>
    <row r="21" spans="1:10" ht="20.100000000000001" customHeight="1">
      <c r="A21" s="261" t="s">
        <v>193</v>
      </c>
      <c r="B21" s="230" t="s">
        <v>294</v>
      </c>
      <c r="C21" s="230" t="s">
        <v>30</v>
      </c>
      <c r="D21" s="253" t="s">
        <v>295</v>
      </c>
      <c r="E21" s="229" t="s">
        <v>196</v>
      </c>
      <c r="F21" s="229"/>
      <c r="G21" s="230" t="s">
        <v>226</v>
      </c>
      <c r="H21" s="231">
        <v>1</v>
      </c>
      <c r="I21" s="232">
        <v>949.73</v>
      </c>
      <c r="J21" s="233">
        <v>949.73</v>
      </c>
    </row>
    <row r="22" spans="1:10" ht="25.5">
      <c r="A22" s="261" t="s">
        <v>193</v>
      </c>
      <c r="B22" s="230" t="s">
        <v>296</v>
      </c>
      <c r="C22" s="230" t="s">
        <v>30</v>
      </c>
      <c r="D22" s="253" t="s">
        <v>297</v>
      </c>
      <c r="E22" s="229" t="s">
        <v>196</v>
      </c>
      <c r="F22" s="229"/>
      <c r="G22" s="230" t="s">
        <v>52</v>
      </c>
      <c r="H22" s="231">
        <v>2.4</v>
      </c>
      <c r="I22" s="232">
        <v>45.63</v>
      </c>
      <c r="J22" s="233">
        <v>109.51</v>
      </c>
    </row>
    <row r="23" spans="1:10" ht="25.5">
      <c r="A23" s="261" t="s">
        <v>193</v>
      </c>
      <c r="B23" s="230" t="s">
        <v>298</v>
      </c>
      <c r="C23" s="230" t="s">
        <v>30</v>
      </c>
      <c r="D23" s="253" t="s">
        <v>299</v>
      </c>
      <c r="E23" s="229" t="s">
        <v>196</v>
      </c>
      <c r="F23" s="229"/>
      <c r="G23" s="230" t="s">
        <v>52</v>
      </c>
      <c r="H23" s="231">
        <v>3.6</v>
      </c>
      <c r="I23" s="232">
        <v>97.52</v>
      </c>
      <c r="J23" s="233">
        <v>351.07</v>
      </c>
    </row>
    <row r="24" spans="1:10" ht="20.100000000000001" customHeight="1">
      <c r="A24" s="262"/>
      <c r="B24" s="234"/>
      <c r="C24" s="234"/>
      <c r="D24" s="254"/>
      <c r="E24" s="234" t="s">
        <v>202</v>
      </c>
      <c r="F24" s="235">
        <v>15.819156804733728</v>
      </c>
      <c r="G24" s="234" t="s">
        <v>203</v>
      </c>
      <c r="H24" s="235">
        <v>18.399999999999999</v>
      </c>
      <c r="I24" s="234" t="s">
        <v>204</v>
      </c>
      <c r="J24" s="236">
        <v>34.22</v>
      </c>
    </row>
    <row r="25" spans="1:10" ht="20.100000000000001" customHeight="1" thickBot="1">
      <c r="A25" s="264"/>
      <c r="B25" s="240"/>
      <c r="C25" s="240"/>
      <c r="D25" s="256"/>
      <c r="E25" s="240" t="s">
        <v>205</v>
      </c>
      <c r="F25" s="241">
        <v>281.85000000000002</v>
      </c>
      <c r="G25" s="240"/>
      <c r="H25" s="242" t="s">
        <v>206</v>
      </c>
      <c r="I25" s="242"/>
      <c r="J25" s="243">
        <v>1749.1</v>
      </c>
    </row>
    <row r="26" spans="1:10" ht="15" thickTop="1"/>
  </sheetData>
  <mergeCells count="22">
    <mergeCell ref="E22:F22"/>
    <mergeCell ref="E23:F23"/>
    <mergeCell ref="H25:I25"/>
    <mergeCell ref="A1:J1"/>
    <mergeCell ref="A2:J2"/>
    <mergeCell ref="A3:J3"/>
    <mergeCell ref="A4:J4"/>
    <mergeCell ref="A5:J5"/>
    <mergeCell ref="E6:F6"/>
    <mergeCell ref="E7:F7"/>
    <mergeCell ref="E8:F8"/>
    <mergeCell ref="E9:F9"/>
    <mergeCell ref="E10:F10"/>
    <mergeCell ref="E11:F11"/>
    <mergeCell ref="E12:F12"/>
    <mergeCell ref="H14:I14"/>
    <mergeCell ref="E16:F16"/>
    <mergeCell ref="E17:F17"/>
    <mergeCell ref="E18:F18"/>
    <mergeCell ref="E19:F19"/>
    <mergeCell ref="E20:F20"/>
    <mergeCell ref="E21:F2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view="pageBreakPreview" zoomScale="60" zoomScaleNormal="100" workbookViewId="0">
      <selection activeCell="H48" sqref="H48"/>
    </sheetView>
  </sheetViews>
  <sheetFormatPr defaultRowHeight="14.25"/>
  <cols>
    <col min="1" max="1" width="14.375" customWidth="1"/>
    <col min="2" max="2" width="67.875" customWidth="1"/>
    <col min="3" max="3" width="14.75" customWidth="1"/>
    <col min="4" max="4" width="16.25" customWidth="1"/>
  </cols>
  <sheetData>
    <row r="1" spans="1:8" ht="20.100000000000001" customHeight="1">
      <c r="A1" s="117" t="s">
        <v>27</v>
      </c>
      <c r="B1" s="118"/>
      <c r="C1" s="118"/>
      <c r="D1" s="119"/>
      <c r="E1" s="3"/>
      <c r="F1" s="3"/>
      <c r="G1" s="3"/>
      <c r="H1" s="3"/>
    </row>
    <row r="2" spans="1:8" ht="20.100000000000001" customHeight="1">
      <c r="A2" s="120" t="s">
        <v>62</v>
      </c>
      <c r="B2" s="121"/>
      <c r="C2" s="121"/>
      <c r="D2" s="122"/>
      <c r="E2" s="3"/>
      <c r="F2" s="3"/>
      <c r="G2" s="3"/>
      <c r="H2" s="3"/>
    </row>
    <row r="3" spans="1:8" ht="20.100000000000001" customHeight="1">
      <c r="A3" s="120" t="s">
        <v>214</v>
      </c>
      <c r="B3" s="121"/>
      <c r="C3" s="121"/>
      <c r="D3" s="122"/>
      <c r="E3" s="3"/>
      <c r="F3" s="3"/>
      <c r="G3" s="3"/>
      <c r="H3" s="3"/>
    </row>
    <row r="4" spans="1:8" ht="15">
      <c r="A4" s="128" t="s">
        <v>108</v>
      </c>
      <c r="B4" s="129"/>
      <c r="C4" s="129"/>
      <c r="D4" s="130"/>
    </row>
    <row r="5" spans="1:8" ht="15">
      <c r="A5" s="97" t="s">
        <v>109</v>
      </c>
      <c r="B5" s="88" t="s">
        <v>110</v>
      </c>
      <c r="C5" s="88" t="s">
        <v>111</v>
      </c>
      <c r="D5" s="98" t="s">
        <v>112</v>
      </c>
    </row>
    <row r="6" spans="1:8" ht="15">
      <c r="A6" s="123" t="s">
        <v>113</v>
      </c>
      <c r="B6" s="124"/>
      <c r="C6" s="124"/>
      <c r="D6" s="125"/>
    </row>
    <row r="7" spans="1:8">
      <c r="A7" s="99" t="s">
        <v>114</v>
      </c>
      <c r="B7" s="89" t="s">
        <v>115</v>
      </c>
      <c r="C7" s="90">
        <v>20</v>
      </c>
      <c r="D7" s="100">
        <v>20</v>
      </c>
    </row>
    <row r="8" spans="1:8">
      <c r="A8" s="99" t="s">
        <v>116</v>
      </c>
      <c r="B8" s="89" t="s">
        <v>117</v>
      </c>
      <c r="C8" s="90">
        <v>1.5</v>
      </c>
      <c r="D8" s="100">
        <v>1.5</v>
      </c>
    </row>
    <row r="9" spans="1:8">
      <c r="A9" s="99" t="s">
        <v>118</v>
      </c>
      <c r="B9" s="89" t="s">
        <v>119</v>
      </c>
      <c r="C9" s="90">
        <v>1</v>
      </c>
      <c r="D9" s="100">
        <v>1</v>
      </c>
    </row>
    <row r="10" spans="1:8">
      <c r="A10" s="99" t="s">
        <v>120</v>
      </c>
      <c r="B10" s="89" t="s">
        <v>121</v>
      </c>
      <c r="C10" s="90">
        <v>0.2</v>
      </c>
      <c r="D10" s="100">
        <v>0.2</v>
      </c>
    </row>
    <row r="11" spans="1:8">
      <c r="A11" s="99" t="s">
        <v>122</v>
      </c>
      <c r="B11" s="89" t="s">
        <v>123</v>
      </c>
      <c r="C11" s="90">
        <v>0.6</v>
      </c>
      <c r="D11" s="100">
        <v>0.6</v>
      </c>
    </row>
    <row r="12" spans="1:8">
      <c r="A12" s="99" t="s">
        <v>124</v>
      </c>
      <c r="B12" s="89" t="s">
        <v>125</v>
      </c>
      <c r="C12" s="90">
        <v>2.5</v>
      </c>
      <c r="D12" s="100">
        <v>2.5</v>
      </c>
    </row>
    <row r="13" spans="1:8">
      <c r="A13" s="99" t="s">
        <v>126</v>
      </c>
      <c r="B13" s="89" t="s">
        <v>127</v>
      </c>
      <c r="C13" s="90">
        <v>3</v>
      </c>
      <c r="D13" s="100">
        <v>3</v>
      </c>
    </row>
    <row r="14" spans="1:8">
      <c r="A14" s="99" t="s">
        <v>128</v>
      </c>
      <c r="B14" s="89" t="s">
        <v>129</v>
      </c>
      <c r="C14" s="90">
        <v>8</v>
      </c>
      <c r="D14" s="100">
        <v>8</v>
      </c>
    </row>
    <row r="15" spans="1:8">
      <c r="A15" s="99" t="s">
        <v>130</v>
      </c>
      <c r="B15" s="89" t="s">
        <v>131</v>
      </c>
      <c r="C15" s="90">
        <v>0</v>
      </c>
      <c r="D15" s="100">
        <v>0</v>
      </c>
    </row>
    <row r="16" spans="1:8" ht="15">
      <c r="A16" s="101" t="s">
        <v>132</v>
      </c>
      <c r="B16" s="91" t="s">
        <v>133</v>
      </c>
      <c r="C16" s="92">
        <f>SUM(C7:C15)</f>
        <v>36.799999999999997</v>
      </c>
      <c r="D16" s="102">
        <f>SUM(D7:D15)</f>
        <v>36.799999999999997</v>
      </c>
    </row>
    <row r="17" spans="1:4" ht="15">
      <c r="A17" s="123" t="s">
        <v>134</v>
      </c>
      <c r="B17" s="124"/>
      <c r="C17" s="124"/>
      <c r="D17" s="125"/>
    </row>
    <row r="18" spans="1:4">
      <c r="A18" s="99" t="s">
        <v>135</v>
      </c>
      <c r="B18" s="89" t="s">
        <v>136</v>
      </c>
      <c r="C18" s="90">
        <v>18.11</v>
      </c>
      <c r="D18" s="100">
        <v>0</v>
      </c>
    </row>
    <row r="19" spans="1:4">
      <c r="A19" s="99" t="s">
        <v>137</v>
      </c>
      <c r="B19" s="89" t="s">
        <v>138</v>
      </c>
      <c r="C19" s="90">
        <v>4.1500000000000004</v>
      </c>
      <c r="D19" s="100">
        <v>0</v>
      </c>
    </row>
    <row r="20" spans="1:4">
      <c r="A20" s="99" t="s">
        <v>139</v>
      </c>
      <c r="B20" s="89" t="s">
        <v>140</v>
      </c>
      <c r="C20" s="90">
        <v>0.89</v>
      </c>
      <c r="D20" s="100">
        <v>0.67</v>
      </c>
    </row>
    <row r="21" spans="1:4">
      <c r="A21" s="99" t="s">
        <v>141</v>
      </c>
      <c r="B21" s="89" t="s">
        <v>142</v>
      </c>
      <c r="C21" s="90">
        <v>10.98</v>
      </c>
      <c r="D21" s="100">
        <v>8.33</v>
      </c>
    </row>
    <row r="22" spans="1:4">
      <c r="A22" s="99" t="s">
        <v>143</v>
      </c>
      <c r="B22" s="89" t="s">
        <v>144</v>
      </c>
      <c r="C22" s="90">
        <v>7.0000000000000007E-2</v>
      </c>
      <c r="D22" s="100">
        <v>0.06</v>
      </c>
    </row>
    <row r="23" spans="1:4">
      <c r="A23" s="99" t="s">
        <v>145</v>
      </c>
      <c r="B23" s="89" t="s">
        <v>146</v>
      </c>
      <c r="C23" s="90">
        <v>0.73</v>
      </c>
      <c r="D23" s="100">
        <v>0.56000000000000005</v>
      </c>
    </row>
    <row r="24" spans="1:4">
      <c r="A24" s="99" t="s">
        <v>147</v>
      </c>
      <c r="B24" s="89" t="s">
        <v>148</v>
      </c>
      <c r="C24" s="90">
        <v>2.68</v>
      </c>
      <c r="D24" s="100">
        <v>0</v>
      </c>
    </row>
    <row r="25" spans="1:4">
      <c r="A25" s="99" t="s">
        <v>149</v>
      </c>
      <c r="B25" s="89" t="s">
        <v>150</v>
      </c>
      <c r="C25" s="90">
        <v>0.11</v>
      </c>
      <c r="D25" s="100">
        <v>0.08</v>
      </c>
    </row>
    <row r="26" spans="1:4">
      <c r="A26" s="99" t="s">
        <v>151</v>
      </c>
      <c r="B26" s="89" t="s">
        <v>152</v>
      </c>
      <c r="C26" s="90">
        <v>9.27</v>
      </c>
      <c r="D26" s="100">
        <v>7.03</v>
      </c>
    </row>
    <row r="27" spans="1:4">
      <c r="A27" s="99" t="s">
        <v>153</v>
      </c>
      <c r="B27" s="89" t="s">
        <v>154</v>
      </c>
      <c r="C27" s="90">
        <v>0.03</v>
      </c>
      <c r="D27" s="100">
        <v>0.03</v>
      </c>
    </row>
    <row r="28" spans="1:4" ht="15">
      <c r="A28" s="101" t="s">
        <v>155</v>
      </c>
      <c r="B28" s="91" t="s">
        <v>156</v>
      </c>
      <c r="C28" s="92">
        <f>SUM(C18:C27)</f>
        <v>47.019999999999996</v>
      </c>
      <c r="D28" s="102">
        <f>SUM(D18:D27)</f>
        <v>16.760000000000002</v>
      </c>
    </row>
    <row r="29" spans="1:4" ht="15">
      <c r="A29" s="123" t="s">
        <v>157</v>
      </c>
      <c r="B29" s="124"/>
      <c r="C29" s="124"/>
      <c r="D29" s="125"/>
    </row>
    <row r="30" spans="1:4">
      <c r="A30" s="99" t="s">
        <v>158</v>
      </c>
      <c r="B30" s="89" t="s">
        <v>159</v>
      </c>
      <c r="C30" s="90">
        <v>5.69</v>
      </c>
      <c r="D30" s="100">
        <v>4.32</v>
      </c>
    </row>
    <row r="31" spans="1:4">
      <c r="A31" s="99" t="s">
        <v>160</v>
      </c>
      <c r="B31" s="89" t="s">
        <v>161</v>
      </c>
      <c r="C31" s="90">
        <v>0.13</v>
      </c>
      <c r="D31" s="100">
        <v>0.1</v>
      </c>
    </row>
    <row r="32" spans="1:4">
      <c r="A32" s="99" t="s">
        <v>162</v>
      </c>
      <c r="B32" s="89" t="s">
        <v>163</v>
      </c>
      <c r="C32" s="90">
        <v>4.47</v>
      </c>
      <c r="D32" s="100">
        <v>3.39</v>
      </c>
    </row>
    <row r="33" spans="1:4">
      <c r="A33" s="99" t="s">
        <v>164</v>
      </c>
      <c r="B33" s="89" t="s">
        <v>165</v>
      </c>
      <c r="C33" s="90">
        <v>3.93</v>
      </c>
      <c r="D33" s="100">
        <v>2.98</v>
      </c>
    </row>
    <row r="34" spans="1:4">
      <c r="A34" s="99" t="s">
        <v>166</v>
      </c>
      <c r="B34" s="89" t="s">
        <v>167</v>
      </c>
      <c r="C34" s="90">
        <v>0.48</v>
      </c>
      <c r="D34" s="100">
        <v>0.36</v>
      </c>
    </row>
    <row r="35" spans="1:4" ht="15">
      <c r="A35" s="101" t="s">
        <v>168</v>
      </c>
      <c r="B35" s="91" t="s">
        <v>169</v>
      </c>
      <c r="C35" s="92">
        <f>SUM(C30:C34)</f>
        <v>14.7</v>
      </c>
      <c r="D35" s="102">
        <f>SUM(D30:D34)</f>
        <v>11.15</v>
      </c>
    </row>
    <row r="36" spans="1:4" ht="15">
      <c r="A36" s="123" t="s">
        <v>170</v>
      </c>
      <c r="B36" s="124"/>
      <c r="C36" s="124"/>
      <c r="D36" s="125"/>
    </row>
    <row r="37" spans="1:4">
      <c r="A37" s="99" t="s">
        <v>171</v>
      </c>
      <c r="B37" s="89" t="s">
        <v>172</v>
      </c>
      <c r="C37" s="90">
        <v>17.3</v>
      </c>
      <c r="D37" s="100">
        <v>6.17</v>
      </c>
    </row>
    <row r="38" spans="1:4" ht="25.5">
      <c r="A38" s="99" t="s">
        <v>173</v>
      </c>
      <c r="B38" s="93" t="s">
        <v>174</v>
      </c>
      <c r="C38" s="94">
        <v>0.5</v>
      </c>
      <c r="D38" s="103">
        <v>0.38</v>
      </c>
    </row>
    <row r="39" spans="1:4" ht="15">
      <c r="A39" s="101" t="s">
        <v>175</v>
      </c>
      <c r="B39" s="91" t="s">
        <v>176</v>
      </c>
      <c r="C39" s="92">
        <f>SUM(C37:C38)</f>
        <v>17.8</v>
      </c>
      <c r="D39" s="102">
        <f>SUM(D37:D38)</f>
        <v>6.55</v>
      </c>
    </row>
    <row r="40" spans="1:4" ht="15.75" thickBot="1">
      <c r="A40" s="126" t="s">
        <v>177</v>
      </c>
      <c r="B40" s="127"/>
      <c r="C40" s="104">
        <f>(C16+C28+C35+C39)</f>
        <v>116.32</v>
      </c>
      <c r="D40" s="105">
        <f>D16+D28+D35+D39</f>
        <v>71.260000000000005</v>
      </c>
    </row>
    <row r="41" spans="1:4">
      <c r="A41" s="95"/>
      <c r="B41" s="95"/>
      <c r="C41" s="95"/>
      <c r="D41" s="95"/>
    </row>
    <row r="42" spans="1:4">
      <c r="A42" s="95" t="s">
        <v>178</v>
      </c>
      <c r="B42" s="95"/>
      <c r="C42" s="95"/>
      <c r="D42" s="95"/>
    </row>
  </sheetData>
  <mergeCells count="9">
    <mergeCell ref="A17:D17"/>
    <mergeCell ref="A29:D29"/>
    <mergeCell ref="A36:D36"/>
    <mergeCell ref="A40:B40"/>
    <mergeCell ref="A1:D1"/>
    <mergeCell ref="A2:D2"/>
    <mergeCell ref="A3:D3"/>
    <mergeCell ref="A4:D4"/>
    <mergeCell ref="A6:D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view="pageBreakPreview" topLeftCell="A21" zoomScaleNormal="100" zoomScaleSheetLayoutView="100" workbookViewId="0">
      <selection activeCell="O11" sqref="O11"/>
    </sheetView>
  </sheetViews>
  <sheetFormatPr defaultRowHeight="14.25"/>
  <cols>
    <col min="1" max="1" width="18.875" customWidth="1"/>
    <col min="2" max="7" width="13.75" customWidth="1"/>
    <col min="8" max="8" width="22.875" bestFit="1" customWidth="1"/>
  </cols>
  <sheetData>
    <row r="1" spans="1:9" ht="20.100000000000001" customHeight="1" thickTop="1">
      <c r="A1" s="135" t="s">
        <v>217</v>
      </c>
      <c r="B1" s="136"/>
      <c r="C1" s="136"/>
      <c r="D1" s="136"/>
      <c r="E1" s="136"/>
      <c r="F1" s="136"/>
      <c r="G1" s="136"/>
      <c r="H1" s="137"/>
      <c r="I1" s="3"/>
    </row>
    <row r="2" spans="1:9" ht="20.100000000000001" customHeight="1">
      <c r="A2" s="138" t="s">
        <v>218</v>
      </c>
      <c r="B2" s="121"/>
      <c r="C2" s="121"/>
      <c r="D2" s="121"/>
      <c r="E2" s="121"/>
      <c r="F2" s="121"/>
      <c r="G2" s="121"/>
      <c r="H2" s="139"/>
      <c r="I2" s="3"/>
    </row>
    <row r="3" spans="1:9" ht="20.100000000000001" customHeight="1">
      <c r="A3" s="140" t="s">
        <v>219</v>
      </c>
      <c r="B3" s="141"/>
      <c r="C3" s="141"/>
      <c r="D3" s="141"/>
      <c r="E3" s="141"/>
      <c r="F3" s="141"/>
      <c r="G3" s="141"/>
      <c r="H3" s="142"/>
      <c r="I3" s="3"/>
    </row>
    <row r="4" spans="1:9" ht="16.149999999999999" customHeight="1" thickBot="1">
      <c r="A4" s="143"/>
      <c r="B4" s="144"/>
      <c r="C4" s="144"/>
      <c r="D4" s="144"/>
      <c r="E4" s="144"/>
      <c r="F4" s="144"/>
      <c r="G4" s="144"/>
      <c r="H4" s="145"/>
    </row>
    <row r="5" spans="1:9" ht="17.25" customHeight="1" thickTop="1" thickBot="1">
      <c r="A5" s="146" t="s">
        <v>63</v>
      </c>
      <c r="B5" s="147"/>
      <c r="C5" s="147"/>
      <c r="D5" s="147"/>
      <c r="E5" s="147"/>
      <c r="F5" s="147"/>
      <c r="G5" s="147"/>
      <c r="H5" s="148"/>
    </row>
    <row r="6" spans="1:9" ht="48" customHeight="1" thickBot="1">
      <c r="A6" s="4"/>
      <c r="B6" s="5"/>
      <c r="C6" s="5"/>
      <c r="D6" s="5"/>
      <c r="E6" s="5"/>
      <c r="F6" s="5"/>
      <c r="G6" s="6"/>
      <c r="H6" s="7" t="s">
        <v>64</v>
      </c>
    </row>
    <row r="7" spans="1:9">
      <c r="A7" s="8"/>
      <c r="B7" s="9" t="s">
        <v>65</v>
      </c>
      <c r="C7" s="10"/>
      <c r="D7" s="10"/>
      <c r="E7" s="10"/>
      <c r="F7" s="10"/>
      <c r="G7" s="11"/>
      <c r="H7" s="12">
        <v>3</v>
      </c>
    </row>
    <row r="8" spans="1:9">
      <c r="A8" s="13"/>
      <c r="B8" s="14" t="s">
        <v>66</v>
      </c>
      <c r="C8" s="15"/>
      <c r="D8" s="15"/>
      <c r="E8" s="15"/>
      <c r="F8" s="15"/>
      <c r="G8" s="16"/>
      <c r="H8" s="17">
        <v>0.59</v>
      </c>
    </row>
    <row r="9" spans="1:9" ht="16.5" thickBot="1">
      <c r="A9" s="18" t="s">
        <v>67</v>
      </c>
      <c r="B9" s="19"/>
      <c r="C9" s="19"/>
      <c r="D9" s="19"/>
      <c r="E9" s="19"/>
      <c r="F9" s="19"/>
      <c r="G9" s="20"/>
      <c r="H9" s="21">
        <f>H7+H8</f>
        <v>3.59</v>
      </c>
    </row>
    <row r="10" spans="1:9">
      <c r="A10" s="22" t="s">
        <v>68</v>
      </c>
      <c r="B10" s="10"/>
      <c r="C10" s="10"/>
      <c r="D10" s="10"/>
      <c r="E10" s="10"/>
      <c r="F10" s="10"/>
      <c r="G10" s="11"/>
      <c r="H10" s="12"/>
    </row>
    <row r="11" spans="1:9">
      <c r="A11" s="23" t="s">
        <v>69</v>
      </c>
      <c r="B11" s="24" t="s">
        <v>70</v>
      </c>
      <c r="C11" s="25"/>
      <c r="D11" s="25"/>
      <c r="E11" s="25"/>
      <c r="F11" s="25"/>
      <c r="G11" s="26"/>
      <c r="H11" s="17">
        <v>0.97</v>
      </c>
    </row>
    <row r="12" spans="1:9">
      <c r="A12" s="23" t="s">
        <v>71</v>
      </c>
      <c r="B12" s="24" t="s">
        <v>72</v>
      </c>
      <c r="C12" s="25"/>
      <c r="D12" s="25"/>
      <c r="E12" s="25"/>
      <c r="F12" s="25"/>
      <c r="G12" s="26"/>
      <c r="H12" s="17">
        <v>0.8</v>
      </c>
    </row>
    <row r="13" spans="1:9" ht="15.75">
      <c r="A13" s="27" t="s">
        <v>67</v>
      </c>
      <c r="B13" s="28"/>
      <c r="C13" s="28"/>
      <c r="D13" s="28"/>
      <c r="E13" s="28"/>
      <c r="F13" s="28"/>
      <c r="G13" s="29"/>
      <c r="H13" s="30">
        <f>H11+H12</f>
        <v>1.77</v>
      </c>
    </row>
    <row r="14" spans="1:9">
      <c r="A14" s="31" t="s">
        <v>73</v>
      </c>
      <c r="B14" s="25"/>
      <c r="C14" s="25"/>
      <c r="D14" s="25"/>
      <c r="E14" s="25"/>
      <c r="F14" s="25"/>
      <c r="G14" s="26"/>
      <c r="H14" s="32" t="s">
        <v>74</v>
      </c>
    </row>
    <row r="15" spans="1:9" ht="15.75">
      <c r="A15" s="33" t="s">
        <v>75</v>
      </c>
      <c r="B15" s="34" t="s">
        <v>76</v>
      </c>
      <c r="C15" s="28"/>
      <c r="D15" s="28"/>
      <c r="E15" s="28"/>
      <c r="F15" s="28"/>
      <c r="G15" s="29"/>
      <c r="H15" s="30">
        <f>H16+H17</f>
        <v>6.15</v>
      </c>
    </row>
    <row r="16" spans="1:9">
      <c r="A16" s="13" t="s">
        <v>77</v>
      </c>
      <c r="B16" s="24" t="s">
        <v>78</v>
      </c>
      <c r="C16" s="25"/>
      <c r="D16" s="25"/>
      <c r="E16" s="25"/>
      <c r="F16" s="25"/>
      <c r="G16" s="26"/>
      <c r="H16" s="17">
        <f>H25</f>
        <v>3.65</v>
      </c>
    </row>
    <row r="17" spans="1:8">
      <c r="A17" s="13" t="s">
        <v>79</v>
      </c>
      <c r="B17" s="24" t="s">
        <v>80</v>
      </c>
      <c r="C17" s="25"/>
      <c r="D17" s="25"/>
      <c r="E17" s="25"/>
      <c r="F17" s="25"/>
      <c r="G17" s="26"/>
      <c r="H17" s="17">
        <v>2.5</v>
      </c>
    </row>
    <row r="18" spans="1:8">
      <c r="A18" s="35" t="s">
        <v>81</v>
      </c>
      <c r="B18" s="36" t="s">
        <v>82</v>
      </c>
      <c r="C18" s="37"/>
      <c r="D18" s="37"/>
      <c r="E18" s="37"/>
      <c r="F18" s="37"/>
      <c r="G18" s="38"/>
      <c r="H18" s="39">
        <v>6.16</v>
      </c>
    </row>
    <row r="19" spans="1:8">
      <c r="A19" s="40"/>
      <c r="B19" s="41"/>
      <c r="C19" s="41"/>
      <c r="D19" s="41"/>
      <c r="E19" s="41"/>
      <c r="F19" s="41"/>
      <c r="G19" s="41"/>
      <c r="H19" s="42"/>
    </row>
    <row r="20" spans="1:8" ht="18.75">
      <c r="A20" s="43"/>
      <c r="H20" s="44"/>
    </row>
    <row r="21" spans="1:8" ht="18.75">
      <c r="A21" s="43"/>
      <c r="H21" s="45"/>
    </row>
    <row r="22" spans="1:8" ht="18.75">
      <c r="A22" s="46"/>
      <c r="B22" s="47"/>
      <c r="C22" s="47"/>
      <c r="D22" s="48"/>
      <c r="E22" s="48"/>
      <c r="F22" s="48"/>
      <c r="G22" s="48"/>
      <c r="H22" s="49"/>
    </row>
    <row r="23" spans="1:8">
      <c r="A23" s="43"/>
      <c r="H23" s="50"/>
    </row>
    <row r="24" spans="1:8" ht="16.5" thickBot="1">
      <c r="A24" s="51" t="s">
        <v>83</v>
      </c>
      <c r="B24" s="52"/>
      <c r="C24" s="52"/>
      <c r="D24" s="52"/>
      <c r="E24" s="52"/>
      <c r="F24" s="52"/>
      <c r="G24" s="52"/>
      <c r="H24" s="53"/>
    </row>
    <row r="25" spans="1:8">
      <c r="A25" s="8" t="s">
        <v>77</v>
      </c>
      <c r="B25" s="9" t="s">
        <v>78</v>
      </c>
      <c r="C25" s="10"/>
      <c r="D25" s="10"/>
      <c r="E25" s="10"/>
      <c r="F25" s="10"/>
      <c r="G25" s="11"/>
      <c r="H25" s="54">
        <f>H26+H27+H28</f>
        <v>3.65</v>
      </c>
    </row>
    <row r="26" spans="1:8">
      <c r="A26" s="55" t="s">
        <v>84</v>
      </c>
      <c r="B26" s="24" t="s">
        <v>85</v>
      </c>
      <c r="C26" s="25"/>
      <c r="D26" s="25"/>
      <c r="E26" s="25"/>
      <c r="F26" s="25"/>
      <c r="G26" s="26"/>
      <c r="H26" s="56">
        <v>0.65</v>
      </c>
    </row>
    <row r="27" spans="1:8">
      <c r="A27" s="13" t="s">
        <v>86</v>
      </c>
      <c r="B27" s="24" t="s">
        <v>87</v>
      </c>
      <c r="C27" s="25"/>
      <c r="D27" s="25"/>
      <c r="E27" s="25"/>
      <c r="F27" s="25"/>
      <c r="G27" s="26"/>
      <c r="H27" s="56">
        <v>3</v>
      </c>
    </row>
    <row r="28" spans="1:8" ht="15" thickBot="1">
      <c r="A28" s="57" t="s">
        <v>88</v>
      </c>
      <c r="B28" s="58" t="s">
        <v>89</v>
      </c>
      <c r="C28" s="59"/>
      <c r="D28" s="59"/>
      <c r="E28" s="59"/>
      <c r="F28" s="59"/>
      <c r="G28" s="60"/>
      <c r="H28" s="61">
        <v>0</v>
      </c>
    </row>
    <row r="29" spans="1:8" ht="16.5" thickBot="1">
      <c r="A29" s="62" t="s">
        <v>90</v>
      </c>
      <c r="B29" s="63"/>
      <c r="C29" s="63"/>
      <c r="D29" s="63"/>
      <c r="E29" s="63"/>
      <c r="F29" s="63"/>
      <c r="G29" s="63"/>
      <c r="H29" s="64"/>
    </row>
    <row r="30" spans="1:8">
      <c r="A30" s="8" t="s">
        <v>79</v>
      </c>
      <c r="B30" s="9" t="s">
        <v>91</v>
      </c>
      <c r="C30" s="10"/>
      <c r="D30" s="10"/>
      <c r="E30" s="10"/>
      <c r="F30" s="10"/>
      <c r="G30" s="11"/>
      <c r="H30" s="54">
        <f>H31</f>
        <v>2.5</v>
      </c>
    </row>
    <row r="31" spans="1:8" ht="15" thickBot="1">
      <c r="A31" s="65" t="s">
        <v>92</v>
      </c>
      <c r="B31" s="58" t="s">
        <v>85</v>
      </c>
      <c r="C31" s="59"/>
      <c r="D31" s="59"/>
      <c r="E31" s="59"/>
      <c r="F31" s="59"/>
      <c r="G31" s="60"/>
      <c r="H31" s="66">
        <v>2.5</v>
      </c>
    </row>
    <row r="32" spans="1:8">
      <c r="A32" s="43"/>
      <c r="H32" s="50"/>
    </row>
    <row r="33" spans="1:8">
      <c r="A33" s="43"/>
      <c r="H33" s="50"/>
    </row>
    <row r="34" spans="1:8" ht="63">
      <c r="A34" s="67" t="s">
        <v>93</v>
      </c>
      <c r="B34" s="68"/>
      <c r="C34" s="68"/>
      <c r="D34" s="68"/>
      <c r="E34" s="68"/>
      <c r="F34" s="68"/>
      <c r="G34" s="68"/>
      <c r="H34" s="69"/>
    </row>
    <row r="35" spans="1:8" ht="17.25">
      <c r="A35" s="70" t="s">
        <v>94</v>
      </c>
      <c r="B35" s="71"/>
      <c r="C35" s="72">
        <f>H7/100</f>
        <v>0.03</v>
      </c>
      <c r="D35" s="71"/>
      <c r="F35" s="73" t="s">
        <v>94</v>
      </c>
      <c r="G35" s="73"/>
      <c r="H35" s="74">
        <f>C35</f>
        <v>0.03</v>
      </c>
    </row>
    <row r="36" spans="1:8" ht="17.25">
      <c r="A36" s="70" t="s">
        <v>95</v>
      </c>
      <c r="B36" s="71"/>
      <c r="C36" s="72">
        <f>H12/100</f>
        <v>8.0000000000000002E-3</v>
      </c>
      <c r="D36" s="71"/>
      <c r="F36" s="73" t="s">
        <v>95</v>
      </c>
      <c r="G36" s="73"/>
      <c r="H36" s="74">
        <f>C36</f>
        <v>8.0000000000000002E-3</v>
      </c>
    </row>
    <row r="37" spans="1:8" ht="17.25">
      <c r="A37" s="70" t="s">
        <v>96</v>
      </c>
      <c r="B37" s="71"/>
      <c r="C37" s="72">
        <f>H11/100</f>
        <v>9.7000000000000003E-3</v>
      </c>
      <c r="D37" s="71"/>
      <c r="F37" s="73" t="s">
        <v>96</v>
      </c>
      <c r="G37" s="73"/>
      <c r="H37" s="74">
        <f>C37</f>
        <v>9.7000000000000003E-3</v>
      </c>
    </row>
    <row r="38" spans="1:8" ht="17.25">
      <c r="A38" s="70" t="s">
        <v>97</v>
      </c>
      <c r="B38" s="71"/>
      <c r="C38" s="75">
        <f>1+C35+C36+C37</f>
        <v>1.0477000000000001</v>
      </c>
      <c r="D38" s="71"/>
      <c r="F38" s="73" t="s">
        <v>97</v>
      </c>
      <c r="G38" s="73"/>
      <c r="H38" s="76">
        <f>1+H35+H36+H37</f>
        <v>1.0477000000000001</v>
      </c>
    </row>
    <row r="39" spans="1:8" ht="17.25">
      <c r="A39" s="70" t="s">
        <v>98</v>
      </c>
      <c r="B39" s="71"/>
      <c r="C39" s="72">
        <f>H8/100</f>
        <v>5.8999999999999999E-3</v>
      </c>
      <c r="D39" s="71"/>
      <c r="F39" s="73" t="s">
        <v>98</v>
      </c>
      <c r="G39" s="73"/>
      <c r="H39" s="74">
        <f>C39</f>
        <v>5.8999999999999999E-3</v>
      </c>
    </row>
    <row r="40" spans="1:8" ht="17.25">
      <c r="A40" s="70" t="s">
        <v>99</v>
      </c>
      <c r="B40" s="71"/>
      <c r="C40" s="75">
        <f>1+C39</f>
        <v>1.0059</v>
      </c>
      <c r="D40" s="71"/>
      <c r="F40" s="73" t="s">
        <v>99</v>
      </c>
      <c r="G40" s="73"/>
      <c r="H40" s="76">
        <f>1+H39</f>
        <v>1.0059</v>
      </c>
    </row>
    <row r="41" spans="1:8" ht="17.25">
      <c r="A41" s="70" t="s">
        <v>100</v>
      </c>
      <c r="B41" s="71"/>
      <c r="C41" s="72">
        <f>H18/100</f>
        <v>6.1600000000000002E-2</v>
      </c>
      <c r="D41" s="71"/>
      <c r="F41" s="73" t="s">
        <v>100</v>
      </c>
      <c r="G41" s="73"/>
      <c r="H41" s="74">
        <f>C41</f>
        <v>6.1600000000000002E-2</v>
      </c>
    </row>
    <row r="42" spans="1:8" ht="17.25">
      <c r="A42" s="70" t="s">
        <v>101</v>
      </c>
      <c r="B42" s="71"/>
      <c r="C42" s="75">
        <f>1+C41</f>
        <v>1.0616000000000001</v>
      </c>
      <c r="D42" s="71"/>
      <c r="F42" s="73" t="s">
        <v>101</v>
      </c>
      <c r="G42" s="73"/>
      <c r="H42" s="76">
        <f>1+H41</f>
        <v>1.0616000000000001</v>
      </c>
    </row>
    <row r="43" spans="1:8" ht="17.25">
      <c r="A43" s="70"/>
      <c r="B43" s="71"/>
      <c r="C43" s="71"/>
      <c r="D43" s="71"/>
      <c r="F43" s="73"/>
      <c r="G43" s="73"/>
      <c r="H43" s="77"/>
    </row>
    <row r="44" spans="1:8" ht="17.25">
      <c r="A44" s="70" t="s">
        <v>102</v>
      </c>
      <c r="B44" s="71"/>
      <c r="C44" s="72">
        <f>H15/100</f>
        <v>6.1500000000000006E-2</v>
      </c>
      <c r="D44" s="71"/>
      <c r="F44" s="73" t="s">
        <v>102</v>
      </c>
      <c r="G44" s="73"/>
      <c r="H44" s="74">
        <f>C44-(H28/100)</f>
        <v>6.1500000000000006E-2</v>
      </c>
    </row>
    <row r="45" spans="1:8" ht="17.25">
      <c r="A45" s="70" t="s">
        <v>103</v>
      </c>
      <c r="B45" s="71"/>
      <c r="C45" s="75">
        <f>1-C44</f>
        <v>0.9385</v>
      </c>
      <c r="D45" s="71"/>
      <c r="F45" s="73" t="s">
        <v>103</v>
      </c>
      <c r="G45" s="73"/>
      <c r="H45" s="76">
        <f>1-H44</f>
        <v>0.9385</v>
      </c>
    </row>
    <row r="46" spans="1:8" ht="17.25">
      <c r="A46" s="70"/>
      <c r="B46" s="71"/>
      <c r="C46" s="71"/>
      <c r="D46" s="71"/>
      <c r="F46" s="73"/>
      <c r="G46" s="73"/>
      <c r="H46" s="77"/>
    </row>
    <row r="47" spans="1:8" ht="17.25">
      <c r="A47" s="78" t="s">
        <v>104</v>
      </c>
      <c r="B47" s="79"/>
      <c r="C47" s="80">
        <f>(C38*C40*C42)/C45-1</f>
        <v>0.19211563781353247</v>
      </c>
      <c r="D47" s="71"/>
      <c r="F47" s="81" t="s">
        <v>105</v>
      </c>
      <c r="G47" s="82"/>
      <c r="H47" s="83">
        <f>(H38*H40*H42)/H45-1</f>
        <v>0.19211563781353247</v>
      </c>
    </row>
    <row r="48" spans="1:8" ht="14.45" customHeight="1">
      <c r="A48" s="84"/>
      <c r="B48" s="73"/>
      <c r="C48" s="73"/>
      <c r="D48" s="73"/>
      <c r="F48" s="73"/>
      <c r="G48" s="73"/>
      <c r="H48" s="85" t="s">
        <v>106</v>
      </c>
    </row>
    <row r="49" spans="1:8" ht="14.45" customHeight="1">
      <c r="A49" s="84"/>
      <c r="B49" s="73"/>
      <c r="C49" s="73"/>
      <c r="D49" s="73"/>
      <c r="E49" s="73"/>
      <c r="F49" s="131" t="s">
        <v>107</v>
      </c>
      <c r="G49" s="131"/>
      <c r="H49" s="132"/>
    </row>
    <row r="50" spans="1:8" ht="15" thickBot="1">
      <c r="A50" s="86"/>
      <c r="B50" s="87"/>
      <c r="C50" s="87"/>
      <c r="D50" s="87"/>
      <c r="E50" s="87"/>
      <c r="F50" s="133"/>
      <c r="G50" s="133"/>
      <c r="H50" s="134"/>
    </row>
  </sheetData>
  <mergeCells count="6">
    <mergeCell ref="F49:H50"/>
    <mergeCell ref="A1:H1"/>
    <mergeCell ref="A2:H2"/>
    <mergeCell ref="A3:H3"/>
    <mergeCell ref="A4:H4"/>
    <mergeCell ref="A5:H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Orçamento Sintético</vt:lpstr>
      <vt:lpstr>CRONOGRAMA</vt:lpstr>
      <vt:lpstr>CPU</vt:lpstr>
      <vt:lpstr>LS</vt:lpstr>
      <vt:lpstr>BDI</vt:lpstr>
      <vt:lpstr>'Orçamento Sintético'!Area_de_impressao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Lelina</cp:lastModifiedBy>
  <cp:revision>0</cp:revision>
  <cp:lastPrinted>2022-07-06T14:16:53Z</cp:lastPrinted>
  <dcterms:created xsi:type="dcterms:W3CDTF">2022-03-30T19:36:35Z</dcterms:created>
  <dcterms:modified xsi:type="dcterms:W3CDTF">2022-08-29T13:27:47Z</dcterms:modified>
</cp:coreProperties>
</file>