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050" tabRatio="867" activeTab="0"/>
  </bookViews>
  <sheets>
    <sheet name="ORÇAMENTO GERAL" sheetId="1" r:id="rId1"/>
    <sheet name="MC-PAV" sheetId="2" r:id="rId2"/>
    <sheet name="CRONOGRAMA" sheetId="3" r:id="rId3"/>
    <sheet name="MC GERAL SINALIZAÇÃO" sheetId="4" r:id="rId4"/>
    <sheet name="BDI" sheetId="5" r:id="rId5"/>
    <sheet name="ENCARGOS" sheetId="6" r:id="rId6"/>
    <sheet name="RUA SENA MADUREIRA" sheetId="7" r:id="rId7"/>
    <sheet name="ALAMEDA ANTARES" sheetId="8" r:id="rId8"/>
    <sheet name="AL SÃO PAULO" sheetId="9" r:id="rId9"/>
    <sheet name="RUA ALENQUER" sheetId="10" r:id="rId10"/>
    <sheet name="RUA ALTAMIRA" sheetId="11" r:id="rId11"/>
    <sheet name="RUA AVEIRO" sheetId="12" r:id="rId12"/>
    <sheet name="TV XAPURI" sheetId="13" state="hidden" r:id="rId13"/>
    <sheet name="RUA PLACIDO DE CASTRO" sheetId="14" r:id="rId14"/>
    <sheet name="RUA FEIJO" sheetId="15" r:id="rId15"/>
    <sheet name="AV BELEM" sheetId="16" state="hidden" r:id="rId16"/>
    <sheet name="RUA CAPANEMA" sheetId="17" r:id="rId17"/>
    <sheet name="RUA TUCURUI" sheetId="18" r:id="rId18"/>
    <sheet name="RUA CASTANHAL" sheetId="19" r:id="rId19"/>
    <sheet name="RUA ACARÁ" sheetId="20" r:id="rId20"/>
    <sheet name="CPU TOPO" sheetId="21" state="hidden" r:id="rId21"/>
  </sheets>
  <externalReferences>
    <externalReference r:id="rId24"/>
  </externalReferences>
  <definedNames>
    <definedName name="_xlnm.Print_Area" localSheetId="8">'AL SÃO PAULO'!$A$1:$I$88</definedName>
    <definedName name="_xlnm.Print_Area" localSheetId="7">'ALAMEDA ANTARES'!$A$1:$I$88</definedName>
    <definedName name="_xlnm.Print_Area" localSheetId="15">'AV BELEM'!$A$1:$K$88</definedName>
    <definedName name="_xlnm.Print_Area" localSheetId="2">'CRONOGRAMA'!$A$1:$P$16</definedName>
    <definedName name="_xlnm.Print_Area" localSheetId="3">'MC GERAL SINALIZAÇÃO'!$A$1:$K$28</definedName>
    <definedName name="_xlnm.Print_Area" localSheetId="0">'ORÇAMENTO GERAL'!$C$1:$L$31</definedName>
    <definedName name="_xlnm.Print_Area" localSheetId="19">'RUA ACARÁ'!$A$1:$K$88</definedName>
    <definedName name="_xlnm.Print_Area" localSheetId="9">'RUA ALENQUER'!$A$1:$K$88</definedName>
    <definedName name="_xlnm.Print_Area" localSheetId="10">'RUA ALTAMIRA'!$A$1:$K$87</definedName>
    <definedName name="_xlnm.Print_Area" localSheetId="11">'RUA AVEIRO'!$A$1:$K$88</definedName>
    <definedName name="_xlnm.Print_Area" localSheetId="16">'RUA CAPANEMA'!$A$1:$K$88</definedName>
    <definedName name="_xlnm.Print_Area" localSheetId="18">'RUA CASTANHAL'!$A$1:$K$88</definedName>
    <definedName name="_xlnm.Print_Area" localSheetId="14">'RUA FEIJO'!$A$1:$K$88</definedName>
    <definedName name="_xlnm.Print_Area" localSheetId="13">'RUA PLACIDO DE CASTRO'!$A$1:$K$88</definedName>
    <definedName name="_xlnm.Print_Area" localSheetId="6">'RUA SENA MADUREIRA'!$A$1:$I$88</definedName>
    <definedName name="_xlnm.Print_Area" localSheetId="17">'RUA TUCURUI'!$A$1:$K$88</definedName>
    <definedName name="_xlnm.Print_Area" localSheetId="12">'TV XAPURI'!$A$1:$K$88</definedName>
    <definedName name="_xlnm.Print_Titles" localSheetId="0">'ORÇAMENTO GERAL'!$1:$7</definedName>
  </definedNames>
  <calcPr fullCalcOnLoad="1" fullPrecision="0"/>
</workbook>
</file>

<file path=xl/comments1.xml><?xml version="1.0" encoding="utf-8"?>
<comments xmlns="http://schemas.openxmlformats.org/spreadsheetml/2006/main">
  <authors>
    <author>Jeniffer Nascimento</author>
  </authors>
  <commentList>
    <comment ref="E7" authorId="0">
      <text>
        <r>
          <rPr>
            <b/>
            <sz val="11"/>
            <rFont val="Segoe UI"/>
            <family val="2"/>
          </rPr>
          <t>Jeniffer Nascimento:</t>
        </r>
        <r>
          <rPr>
            <sz val="11"/>
            <rFont val="Segoe UI"/>
            <family val="2"/>
          </rPr>
          <t xml:space="preserve">
Desonerado!</t>
        </r>
      </text>
    </comment>
  </commentList>
</comments>
</file>

<file path=xl/sharedStrings.xml><?xml version="1.0" encoding="utf-8"?>
<sst xmlns="http://schemas.openxmlformats.org/spreadsheetml/2006/main" count="2083" uniqueCount="412">
  <si>
    <t>m³</t>
  </si>
  <si>
    <t>SERVIÇOS PRELIMINARES</t>
  </si>
  <si>
    <t>m²</t>
  </si>
  <si>
    <t>2.1</t>
  </si>
  <si>
    <t>DESCRIÇÃO</t>
  </si>
  <si>
    <t>ITEM</t>
  </si>
  <si>
    <t>2.2</t>
  </si>
  <si>
    <t>2.3</t>
  </si>
  <si>
    <t>TOTAL DO ITEM 2:</t>
  </si>
  <si>
    <t>D</t>
  </si>
  <si>
    <t>TOTAL DO  ITEM 1:</t>
  </si>
  <si>
    <t>3.1</t>
  </si>
  <si>
    <t>LIMPEZA FINAL</t>
  </si>
  <si>
    <t>TOTAL DO ITEM 3:</t>
  </si>
  <si>
    <t>C</t>
  </si>
  <si>
    <t>DEPARTAMENTO DE OBRAS</t>
  </si>
  <si>
    <t>PREFEITURA MUNICIPAL DE ANANINDEUA</t>
  </si>
  <si>
    <t>1.1</t>
  </si>
  <si>
    <t>1.2</t>
  </si>
  <si>
    <t>PREÇO TOTAL</t>
  </si>
  <si>
    <t>UNIDADE</t>
  </si>
  <si>
    <t>TOTAL</t>
  </si>
  <si>
    <t>PLANILHA ORÇAMENTÁRIA</t>
  </si>
  <si>
    <t>PREÇO UNITÁRIO</t>
  </si>
  <si>
    <t>TOTAL DA OBRA COM BDI:</t>
  </si>
  <si>
    <t>SERVIÇOS DE REVESTIMENTO</t>
  </si>
  <si>
    <t>Ton x Km</t>
  </si>
  <si>
    <t>Locação de rede e nivelamento de emisario/rede coletora com auxílio de equipamento topográfico</t>
  </si>
  <si>
    <t>A - Mão-de-obra</t>
  </si>
  <si>
    <t>Item</t>
  </si>
  <si>
    <t>Descriminação</t>
  </si>
  <si>
    <t>Unidade</t>
  </si>
  <si>
    <t>Preço Unitário</t>
  </si>
  <si>
    <t>Custo</t>
  </si>
  <si>
    <t>90781</t>
  </si>
  <si>
    <t>Topógrafo com engargos complementares</t>
  </si>
  <si>
    <t>h</t>
  </si>
  <si>
    <t>A - Custo Total Mão-de-obra:</t>
  </si>
  <si>
    <t>B – Equipamentos</t>
  </si>
  <si>
    <t>B - Custo Total de Equipamentos:</t>
  </si>
  <si>
    <t>C – Materiais</t>
  </si>
  <si>
    <t>C - Custo Total de Materiais:</t>
  </si>
  <si>
    <t>Resumo da Composição do Custo Unitário</t>
  </si>
  <si>
    <t>Descrição</t>
  </si>
  <si>
    <t>A</t>
  </si>
  <si>
    <t>Mão de Obra</t>
  </si>
  <si>
    <t>[transportar subtotal A]</t>
  </si>
  <si>
    <t>B</t>
  </si>
  <si>
    <t>Equipamentos</t>
  </si>
  <si>
    <t>[transportar subtotal B]</t>
  </si>
  <si>
    <t>Materiais</t>
  </si>
  <si>
    <t>[transportar subtotal C]</t>
  </si>
  <si>
    <t>A+B+C</t>
  </si>
  <si>
    <t>Subtotal:</t>
  </si>
  <si>
    <t>E</t>
  </si>
  <si>
    <t>DxBDI</t>
  </si>
  <si>
    <t>Preço Global: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</si>
  <si>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</si>
  <si>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</si>
  <si>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</si>
  <si>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</si>
  <si>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</si>
  <si>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</si>
  <si>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</si>
  <si>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</si>
  <si>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</si>
  <si>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</si>
  <si>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</si>
  <si>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</si>
  <si>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</si>
  <si>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</si>
  <si>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</si>
  <si>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</si>
  <si>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</si>
  <si>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</si>
  <si>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</si>
  <si>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</si>
  <si>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</si>
  <si>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</si>
  <si>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</si>
  <si>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</si>
  <si>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</si>
  <si>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</si>
  <si>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</si>
  <si>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</si>
  <si>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</si>
  <si>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</si>
  <si>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</si>
  <si>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</si>
  <si>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</si>
  <si>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</si>
  <si>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</si>
  <si>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</si>
  <si>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</si>
  <si>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</si>
  <si>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</si>
  <si>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</si>
  <si>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</si>
  <si>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</si>
  <si>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</si>
  <si>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</si>
  <si>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</si>
  <si>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</si>
  <si>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</si>
  <si>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</si>
  <si>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</si>
  <si>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</si>
  <si>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</si>
  <si>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</si>
  <si>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</si>
  <si>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</si>
  <si>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</si>
  <si>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</si>
  <si>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</si>
  <si>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</si>
  <si>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</si>
  <si>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</si>
  <si>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</si>
  <si>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</si>
  <si>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</si>
  <si>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Total de Reincidência de um Grupo sobre o outro</t>
  </si>
  <si>
    <t>*GRUPO E</t>
  </si>
  <si>
    <t>E1</t>
  </si>
  <si>
    <t>Total dos Encargos Sociais Complementares</t>
  </si>
  <si>
    <t>Fonte: Informação Dias de Chuva - INMET</t>
  </si>
  <si>
    <t>QUADRO DE COMPOSIÇÃO DE TAXA DE BDI</t>
  </si>
  <si>
    <t>DISCRIMINAÇÃO DOS CUSTOS INDIRETOS</t>
  </si>
  <si>
    <t>PORCENTAGEM (%) ADOTADA</t>
  </si>
  <si>
    <t>VARIÁVEIS ACRESCIDAS DE ACORDO COM DIÁRIO OFICIAL DA UNIÃO DO DIA 20 DE SETEMBRO DE 2011</t>
  </si>
  <si>
    <t>CUSTOS TRIBUTÁRIOS</t>
  </si>
  <si>
    <t>TF</t>
  </si>
  <si>
    <t>TRIBUTOS FEDERAIS</t>
  </si>
  <si>
    <t>TM</t>
  </si>
  <si>
    <t>TRIBUTOS MUNICIPAIS</t>
  </si>
  <si>
    <t>PIS</t>
  </si>
  <si>
    <t>PROGRAMAÇÃO DE INTEGRAÇÃO SOCIAL</t>
  </si>
  <si>
    <t>CONFINS</t>
  </si>
  <si>
    <t>FINANC. DA SEGURIDADE SOCIAL</t>
  </si>
  <si>
    <t>TRIBUTO MUNICIPAL</t>
  </si>
  <si>
    <t>ISS</t>
  </si>
  <si>
    <t>Limpeza geral e entrega da obra</t>
  </si>
  <si>
    <t>QTDE.</t>
  </si>
  <si>
    <t>CPU-01</t>
  </si>
  <si>
    <t>Coeficiente</t>
  </si>
  <si>
    <t>L</t>
  </si>
  <si>
    <t>FONTE</t>
  </si>
  <si>
    <t>SEDOP</t>
  </si>
  <si>
    <t>SINAPI</t>
  </si>
  <si>
    <t>SECRETARIA MUNICIPAL DE SANEAMENTO E INFRAESTRUTURA</t>
  </si>
  <si>
    <t>BDI</t>
  </si>
  <si>
    <t>Execução de pintura de ligação com emulsão asfáltica RR-2C. AF_11/2019</t>
  </si>
  <si>
    <t>Transporte com caminhão basculante de 14 m³, em via em revestimento primário.AF_07/2020</t>
  </si>
  <si>
    <t>270220</t>
  </si>
  <si>
    <t>CRONOGRAMA FÍSICO-FINANCEIRO</t>
  </si>
  <si>
    <t>DISCRIMINAÇÃO DOS SERVIÇOS</t>
  </si>
  <si>
    <t>PESO %</t>
  </si>
  <si>
    <t>VALOR BDI INCLUSO (R$)</t>
  </si>
  <si>
    <t>MESES</t>
  </si>
  <si>
    <t>%</t>
  </si>
  <si>
    <t>R$</t>
  </si>
  <si>
    <t>SIMPLES</t>
  </si>
  <si>
    <t>ACUMULADO</t>
  </si>
  <si>
    <t>VIA</t>
  </si>
  <si>
    <t>=</t>
  </si>
  <si>
    <t>L=</t>
  </si>
  <si>
    <t>EXTENSÃO (M)</t>
  </si>
  <si>
    <t>LARGURA (M)</t>
  </si>
  <si>
    <t xml:space="preserve">ÁREA (M²) </t>
  </si>
  <si>
    <t>TOTAL ITEM 2.1:</t>
  </si>
  <si>
    <t>VOLUME (M³)</t>
  </si>
  <si>
    <t>TOTAL ITEM 2.2:</t>
  </si>
  <si>
    <t>TOTAL ITEM 2.3:</t>
  </si>
  <si>
    <t>ESPESSURA (M)</t>
  </si>
  <si>
    <t>DMT (KM)</t>
  </si>
  <si>
    <t>F</t>
  </si>
  <si>
    <t>G= E x F</t>
  </si>
  <si>
    <t>C= A x B</t>
  </si>
  <si>
    <t>VOLUME CBUQ (M³)</t>
  </si>
  <si>
    <t>TRANSPORTE (M³ x KM)</t>
  </si>
  <si>
    <t>LARGURA CONSIDERADA (M)</t>
  </si>
  <si>
    <t>,</t>
  </si>
  <si>
    <t>Unidade:  UNID.</t>
  </si>
  <si>
    <t>88253</t>
  </si>
  <si>
    <t>Auxiliar de topográfo com engargos complementares</t>
  </si>
  <si>
    <t>MEMÓRIA DE CÁLCULO</t>
  </si>
  <si>
    <t>Ref.</t>
  </si>
  <si>
    <t>Quantidade</t>
  </si>
  <si>
    <t>h/dia</t>
  </si>
  <si>
    <t>dias/mês</t>
  </si>
  <si>
    <t>quant. Meses</t>
  </si>
  <si>
    <t>Topográfo</t>
  </si>
  <si>
    <t>Auxiliar de topográfo</t>
  </si>
  <si>
    <t>PREÇO UNIT. C/ BDI</t>
  </si>
  <si>
    <t>PORCENTAGEM (%) ADOTADA PELA MÉDIA DOS QUARTIS</t>
  </si>
  <si>
    <t>Administração Central da Obra - AC</t>
  </si>
  <si>
    <t>DESPESAS FINANCEIRAS -DF</t>
  </si>
  <si>
    <t>Sub Total</t>
  </si>
  <si>
    <t>R</t>
  </si>
  <si>
    <t>Risco - R</t>
  </si>
  <si>
    <t>S+G</t>
  </si>
  <si>
    <t>Seguro - S/Garantia - G</t>
  </si>
  <si>
    <t>TOTAL- I</t>
  </si>
  <si>
    <t xml:space="preserve"> LUCRO)</t>
  </si>
  <si>
    <t>DEMONSTRAÇÃO DOS TRIBUTOS FEDERAL</t>
  </si>
  <si>
    <t>CPRB</t>
  </si>
  <si>
    <t>Variável de Desoneração de 4,5%</t>
  </si>
  <si>
    <t>DEMONSTRAÇÃO DOS TRIBUTOS MUNICIPAL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</si>
  <si>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</si>
  <si>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</si>
  <si>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</si>
  <si>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</si>
  <si>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</si>
  <si>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</si>
  <si>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</si>
  <si>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</si>
  <si>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</si>
  <si>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</si>
  <si>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</si>
  <si>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</si>
  <si>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</si>
  <si>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</si>
  <si>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Placa de obra em lona com plotagem de gráfica</t>
  </si>
  <si>
    <t xml:space="preserve">ENCARGOS SOCIAIS SOBRE A MÃO DE OBRA  </t>
  </si>
  <si>
    <t>COM DESONERAÇÃO</t>
  </si>
  <si>
    <t>SEM DESONERAÇÃO</t>
  </si>
  <si>
    <t>TOTAL (A+B+C+D)</t>
  </si>
  <si>
    <t>SECRETARIA MUNICIAL DE SANEAMENTO E INFRAESTRUTURA</t>
  </si>
  <si>
    <t>und.</t>
  </si>
  <si>
    <t>TOTAL ITEM 3.1:</t>
  </si>
  <si>
    <t>2.4</t>
  </si>
  <si>
    <t>Rua Castanhal</t>
  </si>
  <si>
    <t>Rua Alenquer</t>
  </si>
  <si>
    <t>Rua Acará</t>
  </si>
  <si>
    <t>Rua Aveiro</t>
  </si>
  <si>
    <t>Rua Altamira</t>
  </si>
  <si>
    <t>SINAPI NOV/2021</t>
  </si>
  <si>
    <t>Rua Plácido de Castro</t>
  </si>
  <si>
    <t>Rua Feijó</t>
  </si>
  <si>
    <t>Rua Madureira</t>
  </si>
  <si>
    <t>Rua Capanema</t>
  </si>
  <si>
    <t>Alameda Antares</t>
  </si>
  <si>
    <t>Alameda São Paulo</t>
  </si>
  <si>
    <t>EXECUÇÃO DOS SERVIÇOS DE PAVIMENTAÇÃO (RECAPEAMENTO ASFÁTICO) NAS RUAS DO PAAR - NO MUNICÍPIO DE ANANINDEUA - PA.</t>
  </si>
  <si>
    <t>PREFETURA MUNICIPAL DE ANANINDEUA</t>
  </si>
  <si>
    <t>EXTENSÃO (m)</t>
  </si>
  <si>
    <t>LARGURA (m)</t>
  </si>
  <si>
    <t>ÁREA PARCIAL (m²)</t>
  </si>
  <si>
    <t>VARIÁVEL</t>
  </si>
  <si>
    <t>RESUMO PLANILHA ORÇAMENTÁRIA</t>
  </si>
  <si>
    <t>ÍTEM</t>
  </si>
  <si>
    <t>CÓDIGO SICRO 01/2021</t>
  </si>
  <si>
    <t>QUANTIDADE</t>
  </si>
  <si>
    <t>PREÇO (R$)</t>
  </si>
  <si>
    <t>UNITÁRIO direto</t>
  </si>
  <si>
    <t>BDI (27,46%)</t>
  </si>
  <si>
    <t>UNITÁRIO com BDI</t>
  </si>
  <si>
    <t>1.0</t>
  </si>
  <si>
    <t>SINALIZAÇÃO</t>
  </si>
  <si>
    <t>Pintura setas/zebrados - tinta b. acrílica - espessura 0,6 mm (manual)</t>
  </si>
  <si>
    <t>1.3</t>
  </si>
  <si>
    <t>Fornecimento e implantação de placa de regulamentação em aço D = 0,60 m - película retrorrefletiva tipo I + SI</t>
  </si>
  <si>
    <t>1.4</t>
  </si>
  <si>
    <t>Fornecimento e implantação de suporte e travessa para placa de sinalização em madeira de lei tratada 8 x 8 cm</t>
  </si>
  <si>
    <t>unid.</t>
  </si>
  <si>
    <t xml:space="preserve"> </t>
  </si>
  <si>
    <t>VALOR TOTAL (R$)</t>
  </si>
  <si>
    <t xml:space="preserve">OBJETO: </t>
  </si>
  <si>
    <t xml:space="preserve"> TOTAL </t>
  </si>
  <si>
    <t>ÍNDICE</t>
  </si>
  <si>
    <t>TOTAL M²</t>
  </si>
  <si>
    <t>Sinalização Horizontal</t>
  </si>
  <si>
    <t>Manual</t>
  </si>
  <si>
    <t>1.1.2</t>
  </si>
  <si>
    <t>m</t>
  </si>
  <si>
    <t>1.1.3</t>
  </si>
  <si>
    <t>und</t>
  </si>
  <si>
    <t>1.1.4</t>
  </si>
  <si>
    <t>LEGENDA DE PARE</t>
  </si>
  <si>
    <t>1.1.5</t>
  </si>
  <si>
    <t>LEGENDA DE SETA DUPLA</t>
  </si>
  <si>
    <t>1.1.6</t>
  </si>
  <si>
    <t>Mecânico</t>
  </si>
  <si>
    <t>1.2.1</t>
  </si>
  <si>
    <t>1.2.2</t>
  </si>
  <si>
    <t>1.2.3</t>
  </si>
  <si>
    <t>Sinalização Vertical</t>
  </si>
  <si>
    <t>Sinalização Vertical para Poste de Madeira</t>
  </si>
  <si>
    <t>2.1.1</t>
  </si>
  <si>
    <t>2.1.2</t>
  </si>
  <si>
    <t>PLACA DE REGULAMENTAÇÃO ( Ø= 50 cm)</t>
  </si>
  <si>
    <t>2.1.3</t>
  </si>
  <si>
    <t>PLACA DE ADVERTÊNCIA ( 50X50 cm)</t>
  </si>
  <si>
    <t>2.1.4</t>
  </si>
  <si>
    <t>PLACA ESPECIAL (75X50 cm)</t>
  </si>
  <si>
    <t>Sinalização Vertical para Poste de Ferro</t>
  </si>
  <si>
    <t>2.2.1</t>
  </si>
  <si>
    <t>PLACA DE LOGRADOURO ( 50X30 cm)</t>
  </si>
  <si>
    <t>Suportes</t>
  </si>
  <si>
    <t>2.3.1</t>
  </si>
  <si>
    <t>COLUNA DE MADEIRA DE LEI DE 3X3'' COM 3,0 m DE ALTURA, PINTADO NA COR PRETO.</t>
  </si>
  <si>
    <t>-</t>
  </si>
  <si>
    <t>2.3.2</t>
  </si>
  <si>
    <t xml:space="preserve">MASTRO GALVANIZADO DE DIÂMETRO DE 2", ESPESSURA DE 3 mm, COMPRIMENTO DE 3,5 m, 2 CHUMBADORES DE FERRO SOLDADOS NA BASE PARA MELHOR FIXAÇÃO NO SOLO; COMPORTA DUAS CHAPAS DE AÇO EM "U" SOLDADOS NO CORPO DO POSTE PARA FIXAÇÃO DAS PLACAS DE IDENTIFICAÇÃO DE VIAS. </t>
  </si>
  <si>
    <t>INFORMAÇÕES COMPLEMENTARES de CÁLCULOS:</t>
  </si>
  <si>
    <t>EXTENSÃO</t>
  </si>
  <si>
    <t>HORIZONTAL</t>
  </si>
  <si>
    <t>MANUAL</t>
  </si>
  <si>
    <t>LRE</t>
  </si>
  <si>
    <t>30 KM/H</t>
  </si>
  <si>
    <t>PARE</t>
  </si>
  <si>
    <t>SETA DUPLA</t>
  </si>
  <si>
    <t>LOMBADA</t>
  </si>
  <si>
    <t>MECÂNICO</t>
  </si>
  <si>
    <t>EIXO 4X2 (LFO-2)</t>
  </si>
  <si>
    <t>APROXIMAÇÃO (LFO-1)</t>
  </si>
  <si>
    <t>BORDO (LBO)</t>
  </si>
  <si>
    <t>VERTICAL</t>
  </si>
  <si>
    <t>Sinalização para Poste de Madeira</t>
  </si>
  <si>
    <t>R-1</t>
  </si>
  <si>
    <t>REGULAMENTAÇÃO</t>
  </si>
  <si>
    <t>ADVERTÊNCIA</t>
  </si>
  <si>
    <t>ESPECIAL 75X50</t>
  </si>
  <si>
    <t>Sinalização para Poste de Ferro</t>
  </si>
  <si>
    <t>LOGRADOURO</t>
  </si>
  <si>
    <t>PM(3,0)</t>
  </si>
  <si>
    <t>PF</t>
  </si>
  <si>
    <t xml:space="preserve">Sinalização Horizontal </t>
  </si>
  <si>
    <t>SICRO</t>
  </si>
  <si>
    <t>5213405</t>
  </si>
  <si>
    <t>5213401</t>
  </si>
  <si>
    <t>Pintura de faixa - tinta b. acrílica - espessura - 0,4 mm (mecânica)</t>
  </si>
  <si>
    <t>Sinalização  Vertical</t>
  </si>
  <si>
    <t>5213440</t>
  </si>
  <si>
    <t>5216111</t>
  </si>
  <si>
    <t>3.2</t>
  </si>
  <si>
    <t>3.2.1</t>
  </si>
  <si>
    <t>3.2.2</t>
  </si>
  <si>
    <t>3.3</t>
  </si>
  <si>
    <t>3.3.1</t>
  </si>
  <si>
    <t>3.3.2</t>
  </si>
  <si>
    <r>
      <rPr>
        <b/>
        <sz val="12"/>
        <rFont val="Calibri"/>
        <family val="2"/>
      </rPr>
      <t>VIA :</t>
    </r>
    <r>
      <rPr>
        <sz val="12"/>
        <rFont val="Calibri"/>
        <family val="2"/>
      </rPr>
      <t xml:space="preserve"> RUA SENA MADUREIRA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</si>
  <si>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(RIO PURUS/RUA SOURE)</t>
    </r>
  </si>
  <si>
    <r>
      <t>LINHA DE RETENÇÃO</t>
    </r>
    <r>
      <rPr>
        <b/>
        <sz val="12"/>
        <rFont val="Calibri"/>
        <family val="2"/>
      </rPr>
      <t xml:space="preserve"> (LRE)</t>
    </r>
  </si>
  <si>
    <r>
      <t xml:space="preserve">LEGENDA DE VELOCIDADE </t>
    </r>
    <r>
      <rPr>
        <b/>
        <sz val="12"/>
        <rFont val="Calibri"/>
        <family val="2"/>
      </rPr>
      <t>(XX KM/H)</t>
    </r>
  </si>
  <si>
    <r>
      <t xml:space="preserve">DEMARCAÇÃO DE OBSTÁCULO TRANSVERSAL NA PISTA </t>
    </r>
    <r>
      <rPr>
        <b/>
        <sz val="12"/>
        <rFont val="Calibri"/>
        <family val="2"/>
      </rPr>
      <t>(LOMBADA)</t>
    </r>
  </si>
  <si>
    <r>
      <t xml:space="preserve">LINHA SIMPLES SECCIONADA </t>
    </r>
    <r>
      <rPr>
        <b/>
        <sz val="12"/>
        <rFont val="Calibri"/>
        <family val="2"/>
      </rPr>
      <t>(LFO-2)</t>
    </r>
  </si>
  <si>
    <r>
      <t xml:space="preserve">LINHA SIMPLES CONTÍNUA </t>
    </r>
    <r>
      <rPr>
        <b/>
        <sz val="12"/>
        <rFont val="Calibri"/>
        <family val="2"/>
      </rPr>
      <t>(LFO-1)</t>
    </r>
  </si>
  <si>
    <r>
      <t xml:space="preserve">LINHA DE BORDO </t>
    </r>
    <r>
      <rPr>
        <b/>
        <sz val="12"/>
        <rFont val="Calibri"/>
        <family val="2"/>
      </rPr>
      <t>(LBO)</t>
    </r>
  </si>
  <si>
    <r>
      <t xml:space="preserve">PLACA DE PARE  </t>
    </r>
    <r>
      <rPr>
        <b/>
        <sz val="12"/>
        <rFont val="Calibri"/>
        <family val="2"/>
      </rPr>
      <t>(R-1)</t>
    </r>
  </si>
  <si>
    <r>
      <rPr>
        <b/>
        <sz val="12"/>
        <rFont val="Calibri"/>
        <family val="2"/>
      </rPr>
      <t>LRE</t>
    </r>
    <r>
      <rPr>
        <sz val="12"/>
        <rFont val="Calibri"/>
        <family val="2"/>
      </rPr>
      <t xml:space="preserve"> = Largura da via/2 x a largura da faixa (padrão de 40 cm) x a quantidade de retenções</t>
    </r>
  </si>
  <si>
    <r>
      <rPr>
        <b/>
        <sz val="12"/>
        <rFont val="Calibri"/>
        <family val="2"/>
      </rPr>
      <t>LEGENDAS (Km/h, PARE e SETA)</t>
    </r>
    <r>
      <rPr>
        <sz val="12"/>
        <rFont val="Calibri"/>
        <family val="2"/>
      </rPr>
      <t xml:space="preserve"> = Índices calculados através de medidas obtidas no Manual de Sinalização, Vol IV x a quantidade</t>
    </r>
  </si>
  <si>
    <r>
      <rPr>
        <b/>
        <sz val="12"/>
        <rFont val="Calibri"/>
        <family val="2"/>
      </rPr>
      <t>LOMBADA</t>
    </r>
    <r>
      <rPr>
        <sz val="12"/>
        <rFont val="Calibri"/>
        <family val="2"/>
      </rPr>
      <t xml:space="preserve"> = Largura da via x a largura da lombada (padrão de 1,50 m) x a quantidade de lombadas x 40% da área total</t>
    </r>
  </si>
  <si>
    <r>
      <rPr>
        <b/>
        <sz val="12"/>
        <rFont val="Calibri"/>
        <family val="2"/>
      </rPr>
      <t>LBO</t>
    </r>
    <r>
      <rPr>
        <sz val="12"/>
        <rFont val="Calibri"/>
        <family val="2"/>
      </rPr>
      <t xml:space="preserve"> = Extensão da via x 2 x 0,10 (largura da faixa pintada)</t>
    </r>
  </si>
  <si>
    <r>
      <t xml:space="preserve">ÍNDICE (P/ PLACAS): </t>
    </r>
    <r>
      <rPr>
        <sz val="12"/>
        <rFont val="Calibri"/>
        <family val="2"/>
      </rPr>
      <t>São valores referentes as áreas em m²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respectiva a cada tipo e tamanho de placa</t>
    </r>
  </si>
  <si>
    <r>
      <rPr>
        <b/>
        <sz val="12"/>
        <rFont val="Calibri"/>
        <family val="2"/>
      </rPr>
      <t>LFO-3 (Aproximação)</t>
    </r>
    <r>
      <rPr>
        <sz val="12"/>
        <rFont val="Calibri"/>
        <family val="2"/>
      </rPr>
      <t xml:space="preserve"> = (Faixa padrão de 15 m x a quantidade + Faixa de tamanho variável) x 0,10 (largura da faixa pintada) x 2 (para largura de via igual ou maior que 6 m)</t>
    </r>
  </si>
  <si>
    <r>
      <rPr>
        <b/>
        <sz val="12"/>
        <rFont val="Calibri"/>
        <family val="2"/>
      </rPr>
      <t>LFO-1 (Aproximação)</t>
    </r>
    <r>
      <rPr>
        <sz val="12"/>
        <rFont val="Calibri"/>
        <family val="2"/>
      </rPr>
      <t xml:space="preserve"> = (Faixa padrão de 15 m x a quantidade + Faixa de tamanho variável) x 0,10 (largura da faixa pintada) x 1 (para largura de via menor que 6 m)</t>
    </r>
  </si>
  <si>
    <r>
      <rPr>
        <b/>
        <sz val="12"/>
        <rFont val="Calibri"/>
        <family val="2"/>
      </rPr>
      <t>LFO-2 (EIXO 4X2)</t>
    </r>
    <r>
      <rPr>
        <sz val="12"/>
        <rFont val="Calibri"/>
        <family val="2"/>
      </rPr>
      <t xml:space="preserve"> = Extensão da via (ou Bordo) - Extensão total das Aproximações - (a quantidade de lombadas x larg. 1,5) x 0,04 (índice calculado para tracejado 4x2)  </t>
    </r>
  </si>
  <si>
    <r>
      <rPr>
        <b/>
        <sz val="12"/>
        <rFont val="Calibri"/>
        <family val="2"/>
      </rPr>
      <t>PLACA</t>
    </r>
    <r>
      <rPr>
        <sz val="12"/>
        <rFont val="Calibri"/>
        <family val="2"/>
      </rPr>
      <t xml:space="preserve"> - Cada Placa terá 1 poste de madeira correspondente, exceto as de Logradouros que terá 1 poste de ferro para cada 2 placas </t>
    </r>
  </si>
  <si>
    <t>VIA: ALAMEDA ANTARES</t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</si>
  <si>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(RUA TUCURUI/TV MANAUS)</t>
    </r>
  </si>
  <si>
    <t>VIA: AL. SÃO PAULO</t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</si>
  <si>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(AL.SÃO PAULO ATÉ O FIM)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</si>
  <si>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ALENQUER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</si>
  <si>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(PASS. BRAGANÇA/RUA TUCURUI)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</si>
  <si>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ALTAMIRA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</si>
  <si>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AVEIRO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</si>
  <si>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TV. XAPURI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</si>
  <si>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(ESTRADA DO GUAJARA/RIO XINGU)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</si>
  <si>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PLACIDO DE CASTRO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</si>
  <si>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(ESTRADA DO GUAJARÁ/RUA XAPURI)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</si>
  <si>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FEIJÓ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</si>
  <si>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AV. BELÉM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</si>
  <si>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(ESTRADA DO GUAJARÁ/AV. INDEPENDENCIA)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</si>
  <si>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CAPANEMA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</si>
  <si>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(AV. RIO TAPAJÓS/ALAM. TABAJARA)</t>
    </r>
  </si>
  <si>
    <r>
      <rPr>
        <b/>
        <sz val="12"/>
        <rFont val="Calibri"/>
        <family val="2"/>
      </rPr>
      <t xml:space="preserve">VIA: </t>
    </r>
    <r>
      <rPr>
        <sz val="12"/>
        <rFont val="Calibri"/>
        <family val="2"/>
      </rPr>
      <t>RUA TUCURUI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</si>
  <si>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(A. RIO TAPAJÓS/AV. INDEPENDENCIA)</t>
    </r>
  </si>
  <si>
    <t>VIA: RUA CASTANHAL</t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</si>
  <si>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   (AV. RIO TAPAJÓS/AV. RIO TOCANTINS)</t>
    </r>
  </si>
  <si>
    <r>
      <rPr>
        <b/>
        <sz val="12"/>
        <rFont val="Calibri"/>
        <family val="2"/>
      </rPr>
      <t>VIA :</t>
    </r>
    <r>
      <rPr>
        <sz val="12"/>
        <rFont val="Calibri"/>
        <family val="2"/>
      </rPr>
      <t xml:space="preserve"> RUA ACARÁ</t>
    </r>
  </si>
  <si>
    <r>
      <rPr>
        <b/>
        <sz val="12"/>
        <rFont val="Calibri"/>
        <family val="2"/>
      </rPr>
      <t>PERÍMETRO:</t>
    </r>
    <r>
      <rPr>
        <sz val="12"/>
        <rFont val="Calibri"/>
        <family val="2"/>
      </rPr>
      <t xml:space="preserve"> (PASS. BRAGANÇA/RUA TUCURUI)</t>
    </r>
  </si>
  <si>
    <t>99064</t>
  </si>
  <si>
    <t>Locação para pavimentação</t>
  </si>
  <si>
    <t xml:space="preserve">m </t>
  </si>
  <si>
    <t>E= C x D</t>
  </si>
  <si>
    <t>ESPALHAMENTO DE MATERIAL COM TRATOR DE ESTEIRAS. AF_11/2019</t>
  </si>
  <si>
    <t>EXECUÇÃO DE PAVIMENTO COM APLICAÇÃO DE CONCRETO ASFÁLTICO, CAMADA DE ROLAMENTO - EXCLUSIVE CARGA E TRANSPORTE. AF_11/2019</t>
  </si>
  <si>
    <t>m³ x Km</t>
  </si>
  <si>
    <t>3.3.3</t>
  </si>
  <si>
    <t>3.3.4</t>
  </si>
  <si>
    <t>ORSE</t>
  </si>
  <si>
    <t>2555</t>
  </si>
  <si>
    <t>Placa 20x35 em chapa esmaltada para identificação de logradouros</t>
  </si>
  <si>
    <t>1.5</t>
  </si>
  <si>
    <t>1.6</t>
  </si>
  <si>
    <t>Poste de ferro galv. Ø 2", h = 2,50m com 2 placas de 20x35cm em chapa esmaltada para identificação de logradouros</t>
  </si>
  <si>
    <t>4526</t>
  </si>
  <si>
    <t>Pintura setas/zebrados - tinta b. acrílica - espessura 0,6 mm (mecânica)</t>
  </si>
  <si>
    <t>Pintura de faixa - tinta b. acrílica - espessura - 0,6 mm (manual)</t>
  </si>
  <si>
    <t>TOTAL ITEM 2.4:</t>
  </si>
  <si>
    <t xml:space="preserve">MEMÓRIA DE CÁLCULO </t>
  </si>
  <si>
    <t>Travessa Xapuri T1</t>
  </si>
  <si>
    <t>Travessa Xapuri T2</t>
  </si>
  <si>
    <t>Travessa Xapuri T3</t>
  </si>
  <si>
    <t>Av Belém T1</t>
  </si>
  <si>
    <t>Av Belém T2</t>
  </si>
  <si>
    <t>Av Belém T3</t>
  </si>
  <si>
    <t>Rua Tucurui T1</t>
  </si>
  <si>
    <t>Rua Tucurui T2</t>
  </si>
  <si>
    <t>Rua Tucurui T3</t>
  </si>
  <si>
    <t>Transporte com caminhão basculante de 14 m³, em via em revestimento primário.AF_07/2020. m³ x Km</t>
  </si>
  <si>
    <t>CÓDIGO SINAPI AGO-22 E SEDOP MAI-22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</si>
</sst>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"/>
    <numFmt numFmtId="169" formatCode="_(* #,##0.0000_);_(* \(#,##0.0000\);_(* &quot;-&quot;??_);_(@_)"/>
    <numFmt numFmtId="170" formatCode="#,##0.000"/>
    <numFmt numFmtId="171" formatCode="&quot;R$&quot;\ #,##0.00"/>
    <numFmt numFmtId="172" formatCode="[$-416]mmmm\-yy;@"/>
    <numFmt numFmtId="173" formatCode="#,##0.000000"/>
    <numFmt numFmtId="174" formatCode="0.000%"/>
    <numFmt numFmtId="175" formatCode="&quot; &quot;#,##0.00&quot; &quot;;&quot;-&quot;#,##0.00&quot; &quot;;&quot; -&quot;00&quot; &quot;;&quot; &quot;@&quot; &quot;"/>
    <numFmt numFmtId="176" formatCode="#,##0.0000000"/>
    <numFmt numFmtId="177" formatCode="0.0"/>
    <numFmt numFmtId="178" formatCode="#,##0.0000"/>
    <numFmt numFmtId="179" formatCode="_-* #,##0.0000_-;\-* #,##0.0000_-;_-* &quot;-&quot;????_-;_-@_-"/>
    <numFmt numFmtId="180" formatCode="_(* #,##0.0_);_(* \(#,##0.0\);_(* &quot;-&quot;??_);_(@_)"/>
    <numFmt numFmtId="181" formatCode="_(* #,##0.000_);_(* \(#,##0.000\);_(* &quot;-&quot;??_);_(@_)"/>
    <numFmt numFmtId="182" formatCode="[$-416]dddd\,\ d&quot; de &quot;mmmm&quot; de &quot;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0.000"/>
    <numFmt numFmtId="188" formatCode="0.00000"/>
    <numFmt numFmtId="189" formatCode="0.000000"/>
    <numFmt numFmtId="190" formatCode="0.0000000"/>
    <numFmt numFmtId="191" formatCode="_(* #,##0.00_);_(* \(#,##0.00\);_(* \-??_);_(@_)"/>
    <numFmt numFmtId="192" formatCode="_(* #,##0.00_);_(* \(#,##0.00\);_(* \ ??_);_(@_)"/>
    <numFmt numFmtId="193" formatCode="0.0%"/>
    <numFmt numFmtId="194" formatCode="dd/mm/yy;@"/>
    <numFmt numFmtId="195" formatCode="#,##0.00;[Red]#,##0.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Swis721 Lt BT"/>
      <family val="2"/>
    </font>
    <font>
      <sz val="9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7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765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2" xfId="60" applyFont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49" fontId="27" fillId="0" borderId="12" xfId="60" applyNumberFormat="1" applyFont="1" applyFill="1" applyBorder="1" applyAlignment="1">
      <alignment horizontal="center" vertical="center"/>
      <protection/>
    </xf>
    <xf numFmtId="168" fontId="27" fillId="0" borderId="12" xfId="60" applyNumberFormat="1" applyFont="1" applyFill="1" applyBorder="1" applyAlignment="1">
      <alignment horizontal="center" vertical="center"/>
      <protection/>
    </xf>
    <xf numFmtId="167" fontId="64" fillId="0" borderId="12" xfId="74" applyNumberFormat="1" applyFont="1" applyFill="1" applyBorder="1" applyAlignment="1">
      <alignment horizontal="center" vertical="center"/>
    </xf>
    <xf numFmtId="0" fontId="27" fillId="0" borderId="12" xfId="60" applyNumberFormat="1" applyFont="1" applyFill="1" applyBorder="1" applyAlignment="1" quotePrefix="1">
      <alignment horizontal="center" vertical="center"/>
      <protection/>
    </xf>
    <xf numFmtId="0" fontId="27" fillId="0" borderId="12" xfId="60" applyFont="1" applyFill="1" applyBorder="1" applyAlignment="1">
      <alignment horizontal="center" vertical="center"/>
      <protection/>
    </xf>
    <xf numFmtId="0" fontId="64" fillId="0" borderId="12" xfId="60" applyFont="1" applyFill="1" applyBorder="1" applyAlignment="1">
      <alignment horizontal="center" vertical="center"/>
      <protection/>
    </xf>
    <xf numFmtId="0" fontId="27" fillId="0" borderId="12" xfId="60" applyNumberFormat="1" applyFont="1" applyBorder="1" applyAlignment="1">
      <alignment horizontal="center" vertical="center"/>
      <protection/>
    </xf>
    <xf numFmtId="168" fontId="27" fillId="0" borderId="12" xfId="60" applyNumberFormat="1" applyFont="1" applyBorder="1" applyAlignment="1">
      <alignment horizontal="center" vertical="center"/>
      <protection/>
    </xf>
    <xf numFmtId="167" fontId="64" fillId="0" borderId="12" xfId="74" applyNumberFormat="1" applyFont="1" applyBorder="1" applyAlignment="1">
      <alignment horizontal="center" vertical="center"/>
    </xf>
    <xf numFmtId="169" fontId="27" fillId="0" borderId="12" xfId="60" applyNumberFormat="1" applyFont="1" applyBorder="1" applyAlignment="1">
      <alignment horizontal="center" vertical="center"/>
      <protection/>
    </xf>
    <xf numFmtId="167" fontId="64" fillId="0" borderId="12" xfId="60" applyNumberFormat="1" applyFont="1" applyFill="1" applyBorder="1" applyAlignment="1">
      <alignment horizontal="center" vertical="center"/>
      <protection/>
    </xf>
    <xf numFmtId="167" fontId="27" fillId="0" borderId="13" xfId="58" applyNumberFormat="1" applyFont="1" applyFill="1" applyBorder="1" applyAlignment="1">
      <alignment vertical="center"/>
      <protection/>
    </xf>
    <xf numFmtId="167" fontId="27" fillId="0" borderId="14" xfId="58" applyNumberFormat="1" applyFont="1" applyFill="1" applyBorder="1" applyAlignment="1">
      <alignment vertical="center"/>
      <protection/>
    </xf>
    <xf numFmtId="167" fontId="27" fillId="0" borderId="0" xfId="60" applyNumberFormat="1" applyFont="1" applyFill="1" applyBorder="1" applyAlignment="1" quotePrefix="1">
      <alignment horizontal="center" vertical="center"/>
      <protection/>
    </xf>
    <xf numFmtId="167" fontId="29" fillId="0" borderId="0" xfId="60" applyNumberFormat="1" applyFont="1" applyFill="1" applyBorder="1" applyAlignment="1">
      <alignment horizontal="left" vertical="center"/>
      <protection/>
    </xf>
    <xf numFmtId="167" fontId="27" fillId="0" borderId="11" xfId="60" applyNumberFormat="1" applyFont="1" applyBorder="1" applyAlignment="1">
      <alignment horizontal="center" vertical="center"/>
      <protection/>
    </xf>
    <xf numFmtId="167" fontId="27" fillId="0" borderId="15" xfId="60" applyNumberFormat="1" applyFont="1" applyBorder="1" applyAlignment="1">
      <alignment horizontal="center" vertical="center"/>
      <protection/>
    </xf>
    <xf numFmtId="0" fontId="27" fillId="0" borderId="11" xfId="60" applyNumberFormat="1" applyFont="1" applyFill="1" applyBorder="1" applyAlignment="1">
      <alignment horizontal="center" vertical="center"/>
      <protection/>
    </xf>
    <xf numFmtId="167" fontId="64" fillId="0" borderId="15" xfId="74" applyNumberFormat="1" applyFont="1" applyFill="1" applyBorder="1" applyAlignment="1">
      <alignment horizontal="center" vertical="center"/>
    </xf>
    <xf numFmtId="167" fontId="27" fillId="0" borderId="11" xfId="60" applyNumberFormat="1" applyFont="1" applyFill="1" applyBorder="1" applyAlignment="1">
      <alignment horizontal="center" vertical="center"/>
      <protection/>
    </xf>
    <xf numFmtId="167" fontId="27" fillId="0" borderId="15" xfId="60" applyNumberFormat="1" applyFont="1" applyFill="1" applyBorder="1" applyAlignment="1">
      <alignment horizontal="center" vertical="center"/>
      <protection/>
    </xf>
    <xf numFmtId="0" fontId="27" fillId="0" borderId="11" xfId="60" applyNumberFormat="1" applyFont="1" applyBorder="1" applyAlignment="1">
      <alignment horizontal="center" vertical="center"/>
      <protection/>
    </xf>
    <xf numFmtId="167" fontId="27" fillId="0" borderId="15" xfId="58" applyNumberFormat="1" applyFont="1" applyBorder="1" applyAlignment="1">
      <alignment horizontal="center" vertical="center"/>
      <protection/>
    </xf>
    <xf numFmtId="167" fontId="27" fillId="0" borderId="12" xfId="60" applyNumberFormat="1" applyFont="1" applyBorder="1" applyAlignment="1">
      <alignment horizontal="center" vertical="center"/>
      <protection/>
    </xf>
    <xf numFmtId="167" fontId="27" fillId="0" borderId="12" xfId="60" applyNumberFormat="1" applyFont="1" applyFill="1" applyBorder="1" applyAlignment="1">
      <alignment horizontal="center" vertical="center"/>
      <protection/>
    </xf>
    <xf numFmtId="167" fontId="29" fillId="0" borderId="15" xfId="60" applyNumberFormat="1" applyFont="1" applyFill="1" applyBorder="1" applyAlignment="1">
      <alignment horizontal="center" vertical="center"/>
      <protection/>
    </xf>
    <xf numFmtId="167" fontId="27" fillId="8" borderId="12" xfId="60" applyNumberFormat="1" applyFont="1" applyFill="1" applyBorder="1" applyAlignment="1" quotePrefix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/>
    </xf>
    <xf numFmtId="0" fontId="64" fillId="33" borderId="17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31" fillId="0" borderId="0" xfId="0" applyFont="1" applyAlignment="1">
      <alignment/>
    </xf>
    <xf numFmtId="0" fontId="32" fillId="0" borderId="11" xfId="0" applyFont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167" fontId="32" fillId="0" borderId="12" xfId="84" applyFont="1" applyFill="1" applyBorder="1" applyAlignment="1">
      <alignment horizontal="center" vertical="center" wrapText="1"/>
    </xf>
    <xf numFmtId="166" fontId="32" fillId="0" borderId="12" xfId="47" applyFont="1" applyFill="1" applyBorder="1" applyAlignment="1">
      <alignment vertical="center"/>
    </xf>
    <xf numFmtId="166" fontId="32" fillId="0" borderId="12" xfId="47" applyFont="1" applyFill="1" applyBorder="1" applyAlignment="1">
      <alignment horizontal="right" vertical="center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vertical="center" wrapText="1"/>
    </xf>
    <xf numFmtId="166" fontId="32" fillId="0" borderId="12" xfId="47" applyFont="1" applyFill="1" applyBorder="1" applyAlignment="1">
      <alignment horizontal="center" vertical="center" wrapText="1"/>
    </xf>
    <xf numFmtId="166" fontId="32" fillId="0" borderId="12" xfId="47" applyFont="1" applyFill="1" applyBorder="1" applyAlignment="1">
      <alignment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43" fontId="27" fillId="0" borderId="0" xfId="0" applyNumberFormat="1" applyFont="1" applyAlignment="1">
      <alignment vertical="center"/>
    </xf>
    <xf numFmtId="166" fontId="27" fillId="0" borderId="0" xfId="47" applyFont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10" fontId="27" fillId="0" borderId="11" xfId="67" applyNumberFormat="1" applyFont="1" applyFill="1" applyBorder="1" applyAlignment="1" applyProtection="1">
      <alignment horizontal="right" vertical="center"/>
      <protection/>
    </xf>
    <xf numFmtId="192" fontId="27" fillId="0" borderId="15" xfId="75" applyNumberFormat="1" applyFont="1" applyFill="1" applyBorder="1" applyAlignment="1" applyProtection="1">
      <alignment horizontal="right" vertical="center"/>
      <protection/>
    </xf>
    <xf numFmtId="10" fontId="27" fillId="0" borderId="20" xfId="67" applyNumberFormat="1" applyFont="1" applyFill="1" applyBorder="1" applyAlignment="1" applyProtection="1">
      <alignment horizontal="right" vertical="center"/>
      <protection/>
    </xf>
    <xf numFmtId="10" fontId="27" fillId="0" borderId="20" xfId="66" applyNumberFormat="1" applyFont="1" applyFill="1" applyBorder="1" applyAlignment="1" applyProtection="1">
      <alignment horizontal="right" vertical="center"/>
      <protection/>
    </xf>
    <xf numFmtId="10" fontId="29" fillId="0" borderId="11" xfId="67" applyNumberFormat="1" applyFont="1" applyFill="1" applyBorder="1" applyAlignment="1" applyProtection="1">
      <alignment horizontal="center" vertical="center"/>
      <protection/>
    </xf>
    <xf numFmtId="10" fontId="29" fillId="0" borderId="20" xfId="66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167" fontId="29" fillId="8" borderId="22" xfId="60" applyNumberFormat="1" applyFont="1" applyFill="1" applyBorder="1" applyAlignment="1">
      <alignment horizontal="center" vertical="center" wrapText="1"/>
      <protection/>
    </xf>
    <xf numFmtId="167" fontId="29" fillId="8" borderId="23" xfId="60" applyNumberFormat="1" applyFont="1" applyFill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/>
    </xf>
    <xf numFmtId="191" fontId="29" fillId="0" borderId="15" xfId="75" applyFont="1" applyFill="1" applyBorder="1" applyAlignment="1" applyProtection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10" fontId="29" fillId="0" borderId="25" xfId="67" applyNumberFormat="1" applyFont="1" applyFill="1" applyBorder="1" applyAlignment="1" applyProtection="1">
      <alignment horizontal="center" vertical="center"/>
      <protection/>
    </xf>
    <xf numFmtId="191" fontId="29" fillId="0" borderId="26" xfId="75" applyFont="1" applyFill="1" applyBorder="1" applyAlignment="1" applyProtection="1">
      <alignment horizontal="center" vertical="center"/>
      <protection/>
    </xf>
    <xf numFmtId="10" fontId="29" fillId="0" borderId="27" xfId="66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>
      <alignment horizontal="left" vertical="center" wrapText="1"/>
    </xf>
    <xf numFmtId="0" fontId="30" fillId="36" borderId="0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vertical="center"/>
    </xf>
    <xf numFmtId="0" fontId="32" fillId="0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191" fontId="29" fillId="0" borderId="15" xfId="75" applyFont="1" applyFill="1" applyBorder="1" applyAlignment="1" applyProtection="1">
      <alignment horizontal="center" vertical="center"/>
      <protection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2" fontId="27" fillId="0" borderId="12" xfId="0" applyNumberFormat="1" applyFont="1" applyBorder="1" applyAlignment="1">
      <alignment horizontal="center" vertical="center"/>
    </xf>
    <xf numFmtId="2" fontId="29" fillId="37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87" fontId="27" fillId="0" borderId="12" xfId="0" applyNumberFormat="1" applyFont="1" applyBorder="1" applyAlignment="1">
      <alignment horizontal="center" vertical="center"/>
    </xf>
    <xf numFmtId="2" fontId="29" fillId="37" borderId="24" xfId="0" applyNumberFormat="1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vertical="center"/>
    </xf>
    <xf numFmtId="167" fontId="29" fillId="8" borderId="30" xfId="60" applyNumberFormat="1" applyFont="1" applyFill="1" applyBorder="1" applyAlignment="1">
      <alignment horizontal="center" vertical="center" wrapText="1"/>
      <protection/>
    </xf>
    <xf numFmtId="167" fontId="64" fillId="0" borderId="13" xfId="60" applyNumberFormat="1" applyFont="1" applyFill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67" fontId="27" fillId="8" borderId="11" xfId="60" applyNumberFormat="1" applyFont="1" applyFill="1" applyBorder="1" applyAlignment="1" quotePrefix="1">
      <alignment horizontal="center" vertical="center"/>
      <protection/>
    </xf>
    <xf numFmtId="167" fontId="29" fillId="8" borderId="15" xfId="61" applyNumberFormat="1" applyFont="1" applyFill="1" applyBorder="1" applyAlignment="1">
      <alignment horizontal="center" vertical="center"/>
      <protection/>
    </xf>
    <xf numFmtId="167" fontId="27" fillId="0" borderId="10" xfId="60" applyNumberFormat="1" applyFont="1" applyFill="1" applyBorder="1" applyAlignment="1" quotePrefix="1">
      <alignment horizontal="center" vertical="center"/>
      <protection/>
    </xf>
    <xf numFmtId="167" fontId="29" fillId="0" borderId="21" xfId="61" applyNumberFormat="1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/>
    </xf>
    <xf numFmtId="0" fontId="64" fillId="0" borderId="21" xfId="0" applyFont="1" applyBorder="1" applyAlignment="1">
      <alignment/>
    </xf>
    <xf numFmtId="0" fontId="65" fillId="0" borderId="15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33" fillId="33" borderId="10" xfId="0" applyFont="1" applyFill="1" applyBorder="1" applyAlignment="1" applyProtection="1">
      <alignment vertical="center"/>
      <protection locked="0"/>
    </xf>
    <xf numFmtId="0" fontId="33" fillId="33" borderId="21" xfId="0" applyFont="1" applyFill="1" applyBorder="1" applyAlignment="1" applyProtection="1">
      <alignment vertical="center"/>
      <protection locked="0"/>
    </xf>
    <xf numFmtId="194" fontId="34" fillId="33" borderId="28" xfId="63" applyNumberFormat="1" applyFont="1" applyFill="1" applyBorder="1" applyAlignment="1" applyProtection="1">
      <alignment horizontal="center" vertical="center"/>
      <protection locked="0"/>
    </xf>
    <xf numFmtId="0" fontId="27" fillId="0" borderId="0" xfId="57" applyFont="1">
      <alignment/>
      <protection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7" fillId="37" borderId="12" xfId="0" applyFont="1" applyFill="1" applyBorder="1" applyAlignment="1">
      <alignment horizontal="center" vertical="center"/>
    </xf>
    <xf numFmtId="0" fontId="67" fillId="37" borderId="15" xfId="0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43" fontId="66" fillId="0" borderId="12" xfId="85" applyFont="1" applyBorder="1" applyAlignment="1">
      <alignment vertical="center"/>
    </xf>
    <xf numFmtId="43" fontId="66" fillId="0" borderId="15" xfId="85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167" fontId="67" fillId="0" borderId="12" xfId="0" applyNumberFormat="1" applyFont="1" applyBorder="1" applyAlignment="1">
      <alignment vertical="center"/>
    </xf>
    <xf numFmtId="167" fontId="67" fillId="0" borderId="15" xfId="0" applyNumberFormat="1" applyFont="1" applyBorder="1" applyAlignment="1">
      <alignment vertical="center"/>
    </xf>
    <xf numFmtId="0" fontId="66" fillId="0" borderId="12" xfId="0" applyFont="1" applyBorder="1" applyAlignment="1">
      <alignment vertical="center" wrapText="1"/>
    </xf>
    <xf numFmtId="167" fontId="66" fillId="0" borderId="12" xfId="0" applyNumberFormat="1" applyFont="1" applyBorder="1" applyAlignment="1">
      <alignment vertical="center"/>
    </xf>
    <xf numFmtId="167" fontId="66" fillId="0" borderId="15" xfId="0" applyNumberFormat="1" applyFont="1" applyBorder="1" applyAlignment="1">
      <alignment vertical="center"/>
    </xf>
    <xf numFmtId="0" fontId="67" fillId="0" borderId="25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167" fontId="67" fillId="0" borderId="24" xfId="0" applyNumberFormat="1" applyFont="1" applyBorder="1" applyAlignment="1">
      <alignment vertical="center"/>
    </xf>
    <xf numFmtId="167" fontId="67" fillId="0" borderId="26" xfId="0" applyNumberFormat="1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167" fontId="67" fillId="34" borderId="24" xfId="0" applyNumberFormat="1" applyFont="1" applyFill="1" applyBorder="1" applyAlignment="1">
      <alignment vertical="center"/>
    </xf>
    <xf numFmtId="167" fontId="67" fillId="34" borderId="26" xfId="0" applyNumberFormat="1" applyFont="1" applyFill="1" applyBorder="1" applyAlignment="1">
      <alignment vertical="center"/>
    </xf>
    <xf numFmtId="0" fontId="33" fillId="0" borderId="0" xfId="0" applyFont="1" applyAlignment="1" applyProtection="1">
      <alignment horizontal="center"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2" fontId="34" fillId="0" borderId="0" xfId="63" applyNumberFormat="1" applyFont="1" applyAlignment="1" applyProtection="1">
      <alignment horizontal="left" vertical="center" wrapText="1"/>
      <protection locked="0"/>
    </xf>
    <xf numFmtId="0" fontId="47" fillId="0" borderId="0" xfId="0" applyFont="1" applyAlignment="1">
      <alignment/>
    </xf>
    <xf numFmtId="2" fontId="34" fillId="0" borderId="0" xfId="63" applyNumberFormat="1" applyFont="1" applyAlignment="1" applyProtection="1">
      <alignment horizontal="left" vertical="center"/>
      <protection locked="0"/>
    </xf>
    <xf numFmtId="171" fontId="34" fillId="0" borderId="0" xfId="0" applyNumberFormat="1" applyFont="1" applyAlignment="1" applyProtection="1">
      <alignment horizontal="center" vertical="center"/>
      <protection locked="0"/>
    </xf>
    <xf numFmtId="0" fontId="27" fillId="0" borderId="0" xfId="57" applyFont="1" applyAlignment="1">
      <alignment vertical="center"/>
      <protection/>
    </xf>
    <xf numFmtId="0" fontId="35" fillId="0" borderId="31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7" fillId="38" borderId="34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2" fontId="35" fillId="0" borderId="39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2" fontId="35" fillId="0" borderId="15" xfId="0" applyNumberFormat="1" applyFont="1" applyBorder="1" applyAlignment="1">
      <alignment horizontal="center" vertical="center"/>
    </xf>
    <xf numFmtId="0" fontId="36" fillId="39" borderId="40" xfId="0" applyFont="1" applyFill="1" applyBorder="1" applyAlignment="1">
      <alignment vertical="center"/>
    </xf>
    <xf numFmtId="0" fontId="36" fillId="39" borderId="41" xfId="0" applyFont="1" applyFill="1" applyBorder="1" applyAlignment="1">
      <alignment vertical="center"/>
    </xf>
    <xf numFmtId="0" fontId="36" fillId="39" borderId="27" xfId="0" applyFont="1" applyFill="1" applyBorder="1" applyAlignment="1">
      <alignment vertical="center"/>
    </xf>
    <xf numFmtId="2" fontId="36" fillId="39" borderId="26" xfId="0" applyNumberFormat="1" applyFont="1" applyFill="1" applyBorder="1" applyAlignment="1">
      <alignment horizontal="center" vertical="center"/>
    </xf>
    <xf numFmtId="0" fontId="36" fillId="0" borderId="42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6" fillId="39" borderId="19" xfId="0" applyFont="1" applyFill="1" applyBorder="1" applyAlignment="1">
      <alignment vertical="center"/>
    </xf>
    <xf numFmtId="0" fontId="36" fillId="39" borderId="14" xfId="0" applyFont="1" applyFill="1" applyBorder="1" applyAlignment="1">
      <alignment vertical="center"/>
    </xf>
    <xf numFmtId="0" fontId="36" fillId="39" borderId="20" xfId="0" applyFont="1" applyFill="1" applyBorder="1" applyAlignment="1">
      <alignment vertical="center"/>
    </xf>
    <xf numFmtId="2" fontId="36" fillId="39" borderId="15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0" fontId="36" fillId="39" borderId="11" xfId="0" applyFont="1" applyFill="1" applyBorder="1" applyAlignment="1">
      <alignment horizontal="center" vertical="center"/>
    </xf>
    <xf numFmtId="0" fontId="36" fillId="39" borderId="13" xfId="0" applyFont="1" applyFill="1" applyBorder="1" applyAlignment="1">
      <alignment vertical="center"/>
    </xf>
    <xf numFmtId="2" fontId="36" fillId="39" borderId="11" xfId="0" applyNumberFormat="1" applyFont="1" applyFill="1" applyBorder="1" applyAlignment="1">
      <alignment horizontal="center"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2" fontId="38" fillId="0" borderId="21" xfId="0" applyNumberFormat="1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2" fontId="36" fillId="0" borderId="39" xfId="0" applyNumberFormat="1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2" fontId="32" fillId="0" borderId="49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5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21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10" fontId="32" fillId="0" borderId="0" xfId="67" applyNumberFormat="1" applyFont="1" applyBorder="1" applyAlignment="1">
      <alignment/>
    </xf>
    <xf numFmtId="10" fontId="32" fillId="0" borderId="21" xfId="67" applyNumberFormat="1" applyFont="1" applyBorder="1" applyAlignment="1">
      <alignment/>
    </xf>
    <xf numFmtId="10" fontId="39" fillId="0" borderId="0" xfId="0" applyNumberFormat="1" applyFont="1" applyAlignment="1">
      <alignment/>
    </xf>
    <xf numFmtId="10" fontId="39" fillId="0" borderId="21" xfId="0" applyNumberFormat="1" applyFont="1" applyBorder="1" applyAlignment="1">
      <alignment/>
    </xf>
    <xf numFmtId="0" fontId="39" fillId="8" borderId="19" xfId="0" applyFont="1" applyFill="1" applyBorder="1" applyAlignment="1">
      <alignment horizontal="right" vertical="center"/>
    </xf>
    <xf numFmtId="0" fontId="39" fillId="8" borderId="14" xfId="0" applyFont="1" applyFill="1" applyBorder="1" applyAlignment="1">
      <alignment vertical="center"/>
    </xf>
    <xf numFmtId="10" fontId="39" fillId="8" borderId="20" xfId="0" applyNumberFormat="1" applyFont="1" applyFill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0" fontId="39" fillId="0" borderId="53" xfId="0" applyNumberFormat="1" applyFont="1" applyBorder="1" applyAlignment="1">
      <alignment vertical="center"/>
    </xf>
    <xf numFmtId="0" fontId="32" fillId="0" borderId="21" xfId="0" applyFont="1" applyBorder="1" applyAlignment="1">
      <alignment horizontal="right" vertical="center"/>
    </xf>
    <xf numFmtId="0" fontId="32" fillId="35" borderId="31" xfId="57" applyFont="1" applyFill="1" applyBorder="1">
      <alignment/>
      <protection/>
    </xf>
    <xf numFmtId="0" fontId="32" fillId="35" borderId="32" xfId="57" applyFont="1" applyFill="1" applyBorder="1">
      <alignment/>
      <protection/>
    </xf>
    <xf numFmtId="10" fontId="27" fillId="0" borderId="12" xfId="65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justify" vertical="center" wrapText="1"/>
    </xf>
    <xf numFmtId="10" fontId="29" fillId="0" borderId="12" xfId="67" applyNumberFormat="1" applyFont="1" applyFill="1" applyBorder="1" applyAlignment="1" applyProtection="1">
      <alignment horizontal="center" vertical="center"/>
      <protection/>
    </xf>
    <xf numFmtId="191" fontId="29" fillId="0" borderId="15" xfId="75" applyFont="1" applyFill="1" applyBorder="1" applyAlignment="1" applyProtection="1">
      <alignment horizontal="center" vertical="center"/>
      <protection/>
    </xf>
    <xf numFmtId="191" fontId="29" fillId="0" borderId="26" xfId="75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166" fontId="32" fillId="0" borderId="13" xfId="47" applyFont="1" applyFill="1" applyBorder="1" applyAlignment="1">
      <alignment vertical="center"/>
    </xf>
    <xf numFmtId="166" fontId="39" fillId="34" borderId="13" xfId="47" applyFont="1" applyFill="1" applyBorder="1" applyAlignment="1">
      <alignment horizontal="right" vertical="center"/>
    </xf>
    <xf numFmtId="166" fontId="30" fillId="8" borderId="48" xfId="47" applyFont="1" applyFill="1" applyBorder="1" applyAlignment="1">
      <alignment vertical="center"/>
    </xf>
    <xf numFmtId="10" fontId="27" fillId="0" borderId="0" xfId="0" applyNumberFormat="1" applyFont="1" applyAlignment="1">
      <alignment vertical="center"/>
    </xf>
    <xf numFmtId="10" fontId="27" fillId="0" borderId="12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4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191" fontId="29" fillId="0" borderId="15" xfId="75" applyFont="1" applyFill="1" applyBorder="1" applyAlignment="1" applyProtection="1">
      <alignment horizontal="center" vertical="center"/>
      <protection/>
    </xf>
    <xf numFmtId="191" fontId="29" fillId="0" borderId="26" xfId="75" applyFont="1" applyFill="1" applyBorder="1" applyAlignment="1" applyProtection="1">
      <alignment horizontal="center" vertical="center"/>
      <protection/>
    </xf>
    <xf numFmtId="10" fontId="64" fillId="0" borderId="47" xfId="0" applyNumberFormat="1" applyFont="1" applyBorder="1" applyAlignment="1">
      <alignment vertical="center"/>
    </xf>
    <xf numFmtId="10" fontId="64" fillId="0" borderId="19" xfId="0" applyNumberFormat="1" applyFont="1" applyBorder="1" applyAlignment="1">
      <alignment vertical="center"/>
    </xf>
    <xf numFmtId="10" fontId="68" fillId="0" borderId="10" xfId="0" applyNumberFormat="1" applyFont="1" applyBorder="1" applyAlignment="1">
      <alignment vertical="center"/>
    </xf>
    <xf numFmtId="10" fontId="68" fillId="0" borderId="40" xfId="0" applyNumberFormat="1" applyFont="1" applyBorder="1" applyAlignment="1">
      <alignment vertical="center"/>
    </xf>
    <xf numFmtId="10" fontId="64" fillId="0" borderId="11" xfId="0" applyNumberFormat="1" applyFont="1" applyBorder="1" applyAlignment="1">
      <alignment vertical="center"/>
    </xf>
    <xf numFmtId="0" fontId="64" fillId="33" borderId="1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8" fillId="0" borderId="43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10" fontId="68" fillId="0" borderId="19" xfId="0" applyNumberFormat="1" applyFont="1" applyBorder="1" applyAlignment="1">
      <alignment vertical="center"/>
    </xf>
    <xf numFmtId="4" fontId="64" fillId="0" borderId="55" xfId="0" applyNumberFormat="1" applyFont="1" applyBorder="1" applyAlignment="1">
      <alignment vertical="center"/>
    </xf>
    <xf numFmtId="4" fontId="27" fillId="0" borderId="49" xfId="75" applyNumberFormat="1" applyFont="1" applyFill="1" applyBorder="1" applyAlignment="1" applyProtection="1">
      <alignment horizontal="right" vertical="center"/>
      <protection/>
    </xf>
    <xf numFmtId="4" fontId="64" fillId="0" borderId="15" xfId="0" applyNumberFormat="1" applyFont="1" applyBorder="1" applyAlignment="1">
      <alignment vertical="center"/>
    </xf>
    <xf numFmtId="4" fontId="27" fillId="0" borderId="45" xfId="75" applyNumberFormat="1" applyFont="1" applyFill="1" applyBorder="1" applyAlignment="1" applyProtection="1">
      <alignment horizontal="right" vertical="center"/>
      <protection/>
    </xf>
    <xf numFmtId="0" fontId="34" fillId="33" borderId="1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vertical="center"/>
    </xf>
    <xf numFmtId="0" fontId="34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195" fontId="34" fillId="33" borderId="17" xfId="0" applyNumberFormat="1" applyFont="1" applyFill="1" applyBorder="1" applyAlignment="1">
      <alignment vertical="center"/>
    </xf>
    <xf numFmtId="4" fontId="34" fillId="33" borderId="18" xfId="53" applyNumberFormat="1" applyFont="1" applyFill="1" applyBorder="1" applyAlignment="1">
      <alignment vertical="center"/>
      <protection/>
    </xf>
    <xf numFmtId="0" fontId="34" fillId="0" borderId="0" xfId="0" applyFont="1" applyAlignment="1">
      <alignment vertical="center"/>
    </xf>
    <xf numFmtId="0" fontId="34" fillId="33" borderId="1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95" fontId="34" fillId="33" borderId="0" xfId="0" applyNumberFormat="1" applyFont="1" applyFill="1" applyBorder="1" applyAlignment="1">
      <alignment vertical="center"/>
    </xf>
    <xf numFmtId="4" fontId="34" fillId="33" borderId="21" xfId="53" applyNumberFormat="1" applyFont="1" applyFill="1" applyBorder="1" applyAlignment="1">
      <alignment vertical="center"/>
      <protection/>
    </xf>
    <xf numFmtId="0" fontId="34" fillId="0" borderId="0" xfId="0" applyFont="1" applyBorder="1" applyAlignment="1">
      <alignment vertical="center"/>
    </xf>
    <xf numFmtId="0" fontId="34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vertical="center"/>
    </xf>
    <xf numFmtId="0" fontId="34" fillId="33" borderId="56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top" wrapText="1"/>
    </xf>
    <xf numFmtId="0" fontId="31" fillId="33" borderId="0" xfId="0" applyFont="1" applyFill="1" applyBorder="1" applyAlignment="1">
      <alignment horizontal="left" vertical="top" wrapText="1"/>
    </xf>
    <xf numFmtId="4" fontId="9" fillId="33" borderId="57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4" fontId="31" fillId="33" borderId="58" xfId="0" applyNumberFormat="1" applyFont="1" applyFill="1" applyBorder="1" applyAlignment="1">
      <alignment horizontal="center" vertical="center"/>
    </xf>
    <xf numFmtId="4" fontId="31" fillId="33" borderId="29" xfId="0" applyNumberFormat="1" applyFont="1" applyFill="1" applyBorder="1" applyAlignment="1">
      <alignment horizontal="center" vertical="center"/>
    </xf>
    <xf numFmtId="4" fontId="31" fillId="33" borderId="59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95" fontId="34" fillId="0" borderId="0" xfId="0" applyNumberFormat="1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0" xfId="53" applyFont="1" applyBorder="1">
      <alignment/>
      <protection/>
    </xf>
    <xf numFmtId="195" fontId="34" fillId="2" borderId="24" xfId="0" applyNumberFormat="1" applyFont="1" applyFill="1" applyBorder="1" applyAlignment="1">
      <alignment horizontal="center" vertical="center" wrapText="1"/>
    </xf>
    <xf numFmtId="195" fontId="34" fillId="2" borderId="26" xfId="0" applyNumberFormat="1" applyFont="1" applyFill="1" applyBorder="1" applyAlignment="1">
      <alignment horizontal="center" vertical="center" wrapText="1"/>
    </xf>
    <xf numFmtId="0" fontId="34" fillId="0" borderId="0" xfId="53" applyFont="1" applyBorder="1" applyAlignment="1">
      <alignment horizontal="center" vertical="center"/>
      <protection/>
    </xf>
    <xf numFmtId="2" fontId="34" fillId="0" borderId="0" xfId="53" applyNumberFormat="1" applyFont="1" applyBorder="1" applyAlignment="1">
      <alignment horizontal="center" vertical="center"/>
      <protection/>
    </xf>
    <xf numFmtId="0" fontId="41" fillId="34" borderId="60" xfId="0" applyFont="1" applyFill="1" applyBorder="1" applyAlignment="1">
      <alignment horizontal="center" vertical="center" wrapText="1"/>
    </xf>
    <xf numFmtId="0" fontId="27" fillId="34" borderId="61" xfId="0" applyFont="1" applyFill="1" applyBorder="1" applyAlignment="1">
      <alignment horizontal="center" vertical="center" wrapText="1"/>
    </xf>
    <xf numFmtId="195" fontId="27" fillId="34" borderId="61" xfId="0" applyNumberFormat="1" applyFont="1" applyFill="1" applyBorder="1" applyAlignment="1">
      <alignment horizontal="center" vertical="center" wrapText="1"/>
    </xf>
    <xf numFmtId="195" fontId="29" fillId="34" borderId="61" xfId="0" applyNumberFormat="1" applyFont="1" applyFill="1" applyBorder="1" applyAlignment="1">
      <alignment horizontal="center" vertical="center" wrapText="1"/>
    </xf>
    <xf numFmtId="195" fontId="29" fillId="34" borderId="62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195" fontId="27" fillId="0" borderId="61" xfId="0" applyNumberFormat="1" applyFont="1" applyFill="1" applyBorder="1" applyAlignment="1">
      <alignment horizontal="center" vertical="center" wrapText="1"/>
    </xf>
    <xf numFmtId="195" fontId="27" fillId="0" borderId="62" xfId="0" applyNumberFormat="1" applyFont="1" applyFill="1" applyBorder="1" applyAlignment="1">
      <alignment horizontal="center" vertical="center" wrapText="1"/>
    </xf>
    <xf numFmtId="4" fontId="34" fillId="0" borderId="0" xfId="53" applyNumberFormat="1" applyFont="1" applyBorder="1" applyAlignment="1">
      <alignment horizontal="center" vertical="center"/>
      <protection/>
    </xf>
    <xf numFmtId="0" fontId="27" fillId="0" borderId="63" xfId="0" applyFont="1" applyFill="1" applyBorder="1" applyAlignment="1">
      <alignment horizontal="center" vertical="center" wrapText="1"/>
    </xf>
    <xf numFmtId="195" fontId="27" fillId="0" borderId="63" xfId="0" applyNumberFormat="1" applyFont="1" applyFill="1" applyBorder="1" applyAlignment="1">
      <alignment horizontal="center" vertical="center" wrapText="1"/>
    </xf>
    <xf numFmtId="4" fontId="41" fillId="8" borderId="64" xfId="53" applyNumberFormat="1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95" fontId="34" fillId="0" borderId="0" xfId="0" applyNumberFormat="1" applyFont="1" applyAlignment="1">
      <alignment vertical="center"/>
    </xf>
    <xf numFmtId="4" fontId="34" fillId="0" borderId="0" xfId="53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5" fontId="9" fillId="0" borderId="2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left" vertical="top"/>
    </xf>
    <xf numFmtId="0" fontId="9" fillId="0" borderId="66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4" fontId="9" fillId="0" borderId="57" xfId="0" applyNumberFormat="1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8" fillId="0" borderId="69" xfId="0" applyNumberFormat="1" applyFont="1" applyBorder="1" applyAlignment="1">
      <alignment horizontal="center" vertical="center"/>
    </xf>
    <xf numFmtId="4" fontId="8" fillId="0" borderId="68" xfId="0" applyNumberFormat="1" applyFont="1" applyBorder="1" applyAlignment="1">
      <alignment horizontal="center" vertical="center"/>
    </xf>
    <xf numFmtId="0" fontId="9" fillId="8" borderId="70" xfId="0" applyFont="1" applyFill="1" applyBorder="1" applyAlignment="1">
      <alignment horizontal="center" vertical="center" wrapText="1"/>
    </xf>
    <xf numFmtId="0" fontId="9" fillId="8" borderId="71" xfId="0" applyFont="1" applyFill="1" applyBorder="1" applyAlignment="1">
      <alignment horizontal="center" vertical="center" wrapText="1"/>
    </xf>
    <xf numFmtId="195" fontId="9" fillId="0" borderId="0" xfId="0" applyNumberFormat="1" applyFont="1" applyFill="1" applyBorder="1" applyAlignment="1">
      <alignment horizontal="center" vertical="center" wrapText="1"/>
    </xf>
    <xf numFmtId="0" fontId="8" fillId="37" borderId="72" xfId="0" applyFont="1" applyFill="1" applyBorder="1" applyAlignment="1">
      <alignment horizontal="center" vertical="center" wrapText="1"/>
    </xf>
    <xf numFmtId="0" fontId="9" fillId="37" borderId="73" xfId="0" applyFont="1" applyFill="1" applyBorder="1" applyAlignment="1">
      <alignment horizontal="center" vertical="center" wrapText="1"/>
    </xf>
    <xf numFmtId="195" fontId="9" fillId="37" borderId="7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195" fontId="9" fillId="7" borderId="61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2" fontId="9" fillId="0" borderId="61" xfId="0" applyNumberFormat="1" applyFont="1" applyFill="1" applyBorder="1" applyAlignment="1">
      <alignment horizontal="center" vertical="center" wrapText="1"/>
    </xf>
    <xf numFmtId="195" fontId="9" fillId="0" borderId="6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195" fontId="9" fillId="0" borderId="66" xfId="0" applyNumberFormat="1" applyFont="1" applyFill="1" applyBorder="1" applyAlignment="1">
      <alignment horizontal="center" vertical="center" wrapText="1"/>
    </xf>
    <xf numFmtId="195" fontId="9" fillId="0" borderId="74" xfId="0" applyNumberFormat="1" applyFont="1" applyFill="1" applyBorder="1" applyAlignment="1">
      <alignment horizontal="center" vertical="center" wrapText="1"/>
    </xf>
    <xf numFmtId="4" fontId="9" fillId="0" borderId="61" xfId="0" applyNumberFormat="1" applyFont="1" applyFill="1" applyBorder="1" applyAlignment="1">
      <alignment horizontal="center" vertical="center" wrapText="1"/>
    </xf>
    <xf numFmtId="0" fontId="8" fillId="37" borderId="60" xfId="0" applyFont="1" applyFill="1" applyBorder="1" applyAlignment="1">
      <alignment horizontal="center" vertical="center" wrapText="1"/>
    </xf>
    <xf numFmtId="0" fontId="9" fillId="37" borderId="61" xfId="0" applyFont="1" applyFill="1" applyBorder="1" applyAlignment="1">
      <alignment horizontal="center" vertical="center" wrapText="1"/>
    </xf>
    <xf numFmtId="195" fontId="9" fillId="37" borderId="6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195" fontId="9" fillId="0" borderId="76" xfId="0" applyNumberFormat="1" applyFont="1" applyFill="1" applyBorder="1" applyAlignment="1">
      <alignment horizontal="center" vertical="center" wrapText="1"/>
    </xf>
    <xf numFmtId="195" fontId="9" fillId="0" borderId="7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2" fontId="9" fillId="0" borderId="0" xfId="53" applyNumberFormat="1" applyFont="1" applyBorder="1" applyAlignment="1">
      <alignment horizontal="center" vertical="center"/>
      <protection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2" fontId="9" fillId="0" borderId="8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9" fillId="0" borderId="0" xfId="53" applyNumberFormat="1" applyFont="1" applyBorder="1" applyAlignment="1">
      <alignment vertical="center"/>
      <protection/>
    </xf>
    <xf numFmtId="2" fontId="9" fillId="0" borderId="0" xfId="53" applyNumberFormat="1" applyFont="1" applyBorder="1" applyAlignment="1">
      <alignment vertical="center" wrapText="1"/>
      <protection/>
    </xf>
    <xf numFmtId="2" fontId="9" fillId="0" borderId="15" xfId="0" applyNumberFormat="1" applyFont="1" applyBorder="1" applyAlignment="1">
      <alignment horizontal="center" vertical="center"/>
    </xf>
    <xf numFmtId="4" fontId="9" fillId="0" borderId="11" xfId="53" applyNumberFormat="1" applyFont="1" applyBorder="1" applyAlignment="1">
      <alignment vertical="center"/>
      <protection/>
    </xf>
    <xf numFmtId="2" fontId="9" fillId="0" borderId="12" xfId="53" applyNumberFormat="1" applyFont="1" applyBorder="1" applyAlignment="1">
      <alignment horizontal="center" vertical="center"/>
      <protection/>
    </xf>
    <xf numFmtId="2" fontId="9" fillId="0" borderId="15" xfId="53" applyNumberFormat="1" applyFont="1" applyBorder="1" applyAlignment="1">
      <alignment horizontal="center" vertical="center"/>
      <protection/>
    </xf>
    <xf numFmtId="4" fontId="9" fillId="0" borderId="0" xfId="53" applyNumberFormat="1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4" fontId="9" fillId="0" borderId="12" xfId="53" applyNumberFormat="1" applyFont="1" applyBorder="1" applyAlignment="1">
      <alignment horizontal="center" vertical="center"/>
      <protection/>
    </xf>
    <xf numFmtId="4" fontId="9" fillId="0" borderId="0" xfId="0" applyNumberFormat="1" applyFont="1" applyAlignment="1">
      <alignment vertical="center"/>
    </xf>
    <xf numFmtId="2" fontId="9" fillId="0" borderId="0" xfId="53" applyNumberFormat="1" applyFont="1" applyBorder="1" applyAlignment="1">
      <alignment horizontal="center" vertical="center" wrapText="1"/>
      <protection/>
    </xf>
    <xf numFmtId="4" fontId="9" fillId="0" borderId="0" xfId="0" applyNumberFormat="1" applyFont="1" applyBorder="1" applyAlignment="1">
      <alignment vertical="center"/>
    </xf>
    <xf numFmtId="195" fontId="8" fillId="0" borderId="15" xfId="0" applyNumberFormat="1" applyFont="1" applyBorder="1" applyAlignment="1">
      <alignment horizontal="center" vertical="center"/>
    </xf>
    <xf numFmtId="195" fontId="9" fillId="0" borderId="12" xfId="0" applyNumberFormat="1" applyFont="1" applyFill="1" applyBorder="1" applyAlignment="1">
      <alignment horizontal="center" vertical="center" wrapText="1"/>
    </xf>
    <xf numFmtId="195" fontId="9" fillId="0" borderId="15" xfId="0" applyNumberFormat="1" applyFont="1" applyFill="1" applyBorder="1" applyAlignment="1">
      <alignment horizontal="center" vertical="center" wrapText="1"/>
    </xf>
    <xf numFmtId="4" fontId="9" fillId="0" borderId="25" xfId="53" applyNumberFormat="1" applyFont="1" applyBorder="1" applyAlignment="1">
      <alignment vertical="center"/>
      <protection/>
    </xf>
    <xf numFmtId="4" fontId="9" fillId="0" borderId="24" xfId="53" applyNumberFormat="1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/>
      <protection/>
    </xf>
    <xf numFmtId="195" fontId="9" fillId="0" borderId="24" xfId="0" applyNumberFormat="1" applyFont="1" applyFill="1" applyBorder="1" applyAlignment="1">
      <alignment horizontal="center" vertical="center" wrapText="1"/>
    </xf>
    <xf numFmtId="195" fontId="9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95" fontId="9" fillId="0" borderId="0" xfId="0" applyNumberFormat="1" applyFont="1" applyAlignment="1">
      <alignment vertical="center"/>
    </xf>
    <xf numFmtId="0" fontId="39" fillId="0" borderId="11" xfId="53" applyFont="1" applyFill="1" applyBorder="1" applyAlignment="1">
      <alignment horizontal="center" vertical="center"/>
      <protection/>
    </xf>
    <xf numFmtId="0" fontId="39" fillId="0" borderId="20" xfId="53" applyFont="1" applyFill="1" applyBorder="1" applyAlignment="1">
      <alignment horizontal="center" vertical="center"/>
      <protection/>
    </xf>
    <xf numFmtId="49" fontId="32" fillId="33" borderId="12" xfId="54" applyNumberFormat="1" applyFont="1" applyFill="1" applyBorder="1" applyAlignment="1">
      <alignment horizontal="center" vertical="center"/>
      <protection/>
    </xf>
    <xf numFmtId="0" fontId="39" fillId="33" borderId="12" xfId="53" applyFont="1" applyFill="1" applyBorder="1" applyAlignment="1">
      <alignment horizontal="left" vertical="center"/>
      <protection/>
    </xf>
    <xf numFmtId="43" fontId="35" fillId="33" borderId="12" xfId="70" applyFont="1" applyFill="1" applyBorder="1" applyAlignment="1">
      <alignment horizontal="right" vertical="center"/>
    </xf>
    <xf numFmtId="43" fontId="35" fillId="33" borderId="12" xfId="72" applyFont="1" applyFill="1" applyBorder="1" applyAlignment="1">
      <alignment horizontal="center" vertical="center"/>
    </xf>
    <xf numFmtId="4" fontId="66" fillId="0" borderId="12" xfId="55" applyNumberFormat="1" applyFont="1" applyBorder="1" applyAlignment="1">
      <alignment horizontal="right" vertical="center"/>
      <protection/>
    </xf>
    <xf numFmtId="4" fontId="32" fillId="0" borderId="13" xfId="55" applyNumberFormat="1" applyFont="1" applyFill="1" applyBorder="1" applyAlignment="1">
      <alignment horizontal="right" vertical="center"/>
      <protection/>
    </xf>
    <xf numFmtId="43" fontId="39" fillId="0" borderId="15" xfId="62" applyNumberFormat="1" applyFont="1" applyFill="1" applyBorder="1" applyAlignment="1">
      <alignment horizontal="center" vertical="center" wrapText="1"/>
      <protection/>
    </xf>
    <xf numFmtId="0" fontId="32" fillId="0" borderId="11" xfId="53" applyFont="1" applyFill="1" applyBorder="1" applyAlignment="1">
      <alignment horizontal="center" vertical="center"/>
      <protection/>
    </xf>
    <xf numFmtId="0" fontId="32" fillId="0" borderId="20" xfId="53" applyFont="1" applyFill="1" applyBorder="1" applyAlignment="1">
      <alignment horizontal="center" vertical="center"/>
      <protection/>
    </xf>
    <xf numFmtId="0" fontId="32" fillId="33" borderId="12" xfId="53" applyFont="1" applyFill="1" applyBorder="1" applyAlignment="1">
      <alignment horizontal="left" vertical="center" wrapText="1"/>
      <protection/>
    </xf>
    <xf numFmtId="43" fontId="35" fillId="33" borderId="12" xfId="70" applyFont="1" applyFill="1" applyBorder="1" applyAlignment="1">
      <alignment horizontal="center" vertical="center"/>
    </xf>
    <xf numFmtId="4" fontId="32" fillId="0" borderId="12" xfId="47" applyNumberFormat="1" applyFont="1" applyFill="1" applyBorder="1" applyAlignment="1">
      <alignment horizontal="right" vertical="center"/>
    </xf>
    <xf numFmtId="4" fontId="32" fillId="0" borderId="15" xfId="47" applyNumberFormat="1" applyFont="1" applyFill="1" applyBorder="1" applyAlignment="1">
      <alignment vertical="center"/>
    </xf>
    <xf numFmtId="0" fontId="32" fillId="33" borderId="12" xfId="53" applyFont="1" applyFill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top"/>
    </xf>
    <xf numFmtId="0" fontId="9" fillId="0" borderId="21" xfId="0" applyFont="1" applyBorder="1" applyAlignment="1">
      <alignment horizontal="center" vertical="center"/>
    </xf>
    <xf numFmtId="0" fontId="29" fillId="37" borderId="11" xfId="0" applyFont="1" applyFill="1" applyBorder="1" applyAlignment="1">
      <alignment vertical="center"/>
    </xf>
    <xf numFmtId="0" fontId="29" fillId="37" borderId="12" xfId="0" applyFont="1" applyFill="1" applyBorder="1" applyAlignment="1">
      <alignment vertical="center"/>
    </xf>
    <xf numFmtId="0" fontId="31" fillId="33" borderId="8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0" fontId="32" fillId="0" borderId="12" xfId="0" applyNumberFormat="1" applyFont="1" applyBorder="1" applyAlignment="1">
      <alignment vertical="center"/>
    </xf>
    <xf numFmtId="0" fontId="39" fillId="34" borderId="12" xfId="0" applyFont="1" applyFill="1" applyBorder="1" applyAlignment="1">
      <alignment horizontal="center" vertical="center" wrapText="1"/>
    </xf>
    <xf numFmtId="10" fontId="39" fillId="34" borderId="12" xfId="65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34" borderId="19" xfId="0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0" fillId="8" borderId="40" xfId="0" applyFont="1" applyFill="1" applyBorder="1" applyAlignment="1">
      <alignment horizontal="right" vertical="center"/>
    </xf>
    <xf numFmtId="0" fontId="30" fillId="8" borderId="41" xfId="0" applyFont="1" applyFill="1" applyBorder="1" applyAlignment="1">
      <alignment horizontal="right" vertical="center"/>
    </xf>
    <xf numFmtId="0" fontId="30" fillId="8" borderId="27" xfId="0" applyFont="1" applyFill="1" applyBorder="1" applyAlignment="1">
      <alignment horizontal="right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69" fillId="33" borderId="28" xfId="0" applyFont="1" applyFill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59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30" fillId="8" borderId="28" xfId="0" applyFont="1" applyFill="1" applyBorder="1" applyAlignment="1">
      <alignment horizontal="center" vertical="center" wrapText="1"/>
    </xf>
    <xf numFmtId="0" fontId="30" fillId="8" borderId="29" xfId="0" applyFont="1" applyFill="1" applyBorder="1" applyAlignment="1">
      <alignment horizontal="center" vertical="center" wrapText="1"/>
    </xf>
    <xf numFmtId="0" fontId="30" fillId="8" borderId="59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36" fillId="8" borderId="82" xfId="0" applyFont="1" applyFill="1" applyBorder="1" applyAlignment="1">
      <alignment horizontal="center" vertical="center" wrapText="1"/>
    </xf>
    <xf numFmtId="0" fontId="39" fillId="8" borderId="83" xfId="0" applyFont="1" applyFill="1" applyBorder="1" applyAlignment="1">
      <alignment horizontal="center" vertical="center" wrapText="1"/>
    </xf>
    <xf numFmtId="0" fontId="39" fillId="8" borderId="8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right" vertical="center"/>
    </xf>
    <xf numFmtId="0" fontId="39" fillId="34" borderId="47" xfId="0" applyFont="1" applyFill="1" applyBorder="1" applyAlignment="1">
      <alignment horizontal="center" vertical="center" wrapText="1"/>
    </xf>
    <xf numFmtId="0" fontId="39" fillId="34" borderId="35" xfId="0" applyFont="1" applyFill="1" applyBorder="1" applyAlignment="1">
      <alignment horizontal="center" vertical="center" wrapText="1"/>
    </xf>
    <xf numFmtId="0" fontId="39" fillId="34" borderId="54" xfId="0" applyFont="1" applyFill="1" applyBorder="1" applyAlignment="1">
      <alignment horizontal="center" vertical="center" wrapText="1"/>
    </xf>
    <xf numFmtId="0" fontId="39" fillId="34" borderId="85" xfId="0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vertical="center"/>
    </xf>
    <xf numFmtId="10" fontId="27" fillId="0" borderId="54" xfId="0" applyNumberFormat="1" applyFont="1" applyBorder="1" applyAlignment="1">
      <alignment horizontal="center" vertical="center"/>
    </xf>
    <xf numFmtId="10" fontId="27" fillId="0" borderId="8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87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87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81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right" vertical="center"/>
    </xf>
    <xf numFmtId="0" fontId="29" fillId="37" borderId="12" xfId="0" applyFont="1" applyFill="1" applyBorder="1" applyAlignment="1">
      <alignment horizontal="right" vertical="center"/>
    </xf>
    <xf numFmtId="0" fontId="29" fillId="37" borderId="13" xfId="0" applyFont="1" applyFill="1" applyBorder="1" applyAlignment="1">
      <alignment horizontal="left" vertical="center"/>
    </xf>
    <xf numFmtId="0" fontId="29" fillId="37" borderId="14" xfId="0" applyFont="1" applyFill="1" applyBorder="1" applyAlignment="1">
      <alignment horizontal="left" vertical="center"/>
    </xf>
    <xf numFmtId="0" fontId="29" fillId="37" borderId="20" xfId="0" applyFont="1" applyFill="1" applyBorder="1" applyAlignment="1">
      <alignment horizontal="left" vertical="center"/>
    </xf>
    <xf numFmtId="0" fontId="29" fillId="37" borderId="25" xfId="0" applyFont="1" applyFill="1" applyBorder="1" applyAlignment="1">
      <alignment horizontal="right" vertical="center"/>
    </xf>
    <xf numFmtId="0" fontId="29" fillId="37" borderId="24" xfId="0" applyFont="1" applyFill="1" applyBorder="1" applyAlignment="1">
      <alignment horizontal="right" vertical="center"/>
    </xf>
    <xf numFmtId="0" fontId="29" fillId="2" borderId="47" xfId="0" applyFont="1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0" fontId="29" fillId="0" borderId="12" xfId="67" applyNumberFormat="1" applyFont="1" applyFill="1" applyBorder="1" applyAlignment="1" applyProtection="1">
      <alignment horizontal="center" vertical="center"/>
      <protection/>
    </xf>
    <xf numFmtId="10" fontId="29" fillId="0" borderId="24" xfId="67" applyNumberFormat="1" applyFont="1" applyFill="1" applyBorder="1" applyAlignment="1" applyProtection="1">
      <alignment horizontal="center" vertical="center"/>
      <protection/>
    </xf>
    <xf numFmtId="191" fontId="29" fillId="0" borderId="15" xfId="75" applyFont="1" applyFill="1" applyBorder="1" applyAlignment="1" applyProtection="1">
      <alignment horizontal="center" vertical="center"/>
      <protection/>
    </xf>
    <xf numFmtId="191" fontId="29" fillId="0" borderId="26" xfId="75" applyFont="1" applyFill="1" applyBorder="1" applyAlignment="1" applyProtection="1">
      <alignment horizontal="center" vertical="center"/>
      <protection/>
    </xf>
    <xf numFmtId="0" fontId="29" fillId="2" borderId="11" xfId="0" applyFont="1" applyFill="1" applyBorder="1" applyAlignment="1">
      <alignment horizontal="center"/>
    </xf>
    <xf numFmtId="0" fontId="29" fillId="2" borderId="15" xfId="0" applyFont="1" applyFill="1" applyBorder="1" applyAlignment="1">
      <alignment horizontal="center"/>
    </xf>
    <xf numFmtId="0" fontId="29" fillId="0" borderId="7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justify"/>
    </xf>
    <xf numFmtId="0" fontId="29" fillId="0" borderId="15" xfId="0" applyFont="1" applyBorder="1" applyAlignment="1">
      <alignment horizontal="center" vertical="justify"/>
    </xf>
    <xf numFmtId="49" fontId="39" fillId="8" borderId="10" xfId="0" applyNumberFormat="1" applyFont="1" applyFill="1" applyBorder="1" applyAlignment="1">
      <alignment horizontal="center" vertical="center"/>
    </xf>
    <xf numFmtId="49" fontId="39" fillId="8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49" fontId="34" fillId="33" borderId="10" xfId="0" applyNumberFormat="1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top" wrapText="1"/>
    </xf>
    <xf numFmtId="0" fontId="31" fillId="33" borderId="0" xfId="0" applyFont="1" applyFill="1" applyBorder="1" applyAlignment="1">
      <alignment horizontal="left" vertical="top" wrapText="1"/>
    </xf>
    <xf numFmtId="0" fontId="9" fillId="33" borderId="88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 wrapText="1"/>
    </xf>
    <xf numFmtId="195" fontId="9" fillId="33" borderId="90" xfId="0" applyNumberFormat="1" applyFont="1" applyFill="1" applyBorder="1" applyAlignment="1">
      <alignment horizontal="center" vertical="center" wrapText="1"/>
    </xf>
    <xf numFmtId="195" fontId="9" fillId="33" borderId="91" xfId="0" applyNumberFormat="1" applyFont="1" applyFill="1" applyBorder="1" applyAlignment="1">
      <alignment horizontal="center" vertical="center" wrapText="1"/>
    </xf>
    <xf numFmtId="195" fontId="9" fillId="33" borderId="92" xfId="0" applyNumberFormat="1" applyFont="1" applyFill="1" applyBorder="1" applyAlignment="1">
      <alignment horizontal="center" vertical="center" wrapText="1"/>
    </xf>
    <xf numFmtId="195" fontId="9" fillId="33" borderId="93" xfId="0" applyNumberFormat="1" applyFont="1" applyFill="1" applyBorder="1" applyAlignment="1">
      <alignment horizontal="center" vertical="center" wrapText="1"/>
    </xf>
    <xf numFmtId="4" fontId="9" fillId="33" borderId="69" xfId="0" applyNumberFormat="1" applyFont="1" applyFill="1" applyBorder="1" applyAlignment="1">
      <alignment horizontal="center" vertical="center"/>
    </xf>
    <xf numFmtId="4" fontId="9" fillId="33" borderId="74" xfId="0" applyNumberFormat="1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left" vertical="center"/>
    </xf>
    <xf numFmtId="0" fontId="45" fillId="33" borderId="29" xfId="0" applyFont="1" applyFill="1" applyBorder="1" applyAlignment="1">
      <alignment horizontal="left" vertical="center"/>
    </xf>
    <xf numFmtId="0" fontId="34" fillId="33" borderId="29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2" fontId="34" fillId="0" borderId="0" xfId="53" applyNumberFormat="1" applyFont="1" applyBorder="1" applyAlignment="1">
      <alignment horizontal="center" vertical="center"/>
      <protection/>
    </xf>
    <xf numFmtId="2" fontId="34" fillId="0" borderId="0" xfId="53" applyNumberFormat="1" applyFont="1" applyBorder="1" applyAlignment="1">
      <alignment horizontal="center" vertical="center" wrapText="1"/>
      <protection/>
    </xf>
    <xf numFmtId="0" fontId="41" fillId="34" borderId="61" xfId="0" applyFont="1" applyFill="1" applyBorder="1" applyAlignment="1">
      <alignment horizontal="left" vertical="center"/>
    </xf>
    <xf numFmtId="0" fontId="27" fillId="33" borderId="94" xfId="0" applyFont="1" applyFill="1" applyBorder="1" applyAlignment="1">
      <alignment vertical="center" wrapText="1"/>
    </xf>
    <xf numFmtId="0" fontId="27" fillId="33" borderId="66" xfId="0" applyFont="1" applyFill="1" applyBorder="1" applyAlignment="1">
      <alignment vertical="center" wrapText="1"/>
    </xf>
    <xf numFmtId="0" fontId="27" fillId="33" borderId="95" xfId="0" applyFont="1" applyFill="1" applyBorder="1" applyAlignment="1">
      <alignment vertical="center" wrapText="1"/>
    </xf>
    <xf numFmtId="0" fontId="27" fillId="33" borderId="61" xfId="0" applyFont="1" applyFill="1" applyBorder="1" applyAlignment="1">
      <alignment vertical="center" wrapText="1"/>
    </xf>
    <xf numFmtId="0" fontId="34" fillId="2" borderId="78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79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27" fillId="2" borderId="79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27" fillId="0" borderId="96" xfId="0" applyFont="1" applyBorder="1" applyAlignment="1">
      <alignment horizontal="left" vertical="center" wrapText="1"/>
    </xf>
    <xf numFmtId="0" fontId="27" fillId="0" borderId="76" xfId="0" applyFont="1" applyBorder="1" applyAlignment="1">
      <alignment horizontal="left" vertical="center" wrapText="1"/>
    </xf>
    <xf numFmtId="0" fontId="27" fillId="0" borderId="97" xfId="0" applyFont="1" applyBorder="1" applyAlignment="1">
      <alignment horizontal="left" vertical="center" wrapText="1"/>
    </xf>
    <xf numFmtId="0" fontId="8" fillId="8" borderId="64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" borderId="98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33" borderId="94" xfId="0" applyFont="1" applyFill="1" applyBorder="1" applyAlignment="1">
      <alignment horizontal="left" vertical="center" wrapText="1"/>
    </xf>
    <xf numFmtId="0" fontId="27" fillId="33" borderId="66" xfId="0" applyFont="1" applyFill="1" applyBorder="1" applyAlignment="1">
      <alignment horizontal="left" vertical="center" wrapText="1"/>
    </xf>
    <xf numFmtId="0" fontId="27" fillId="33" borderId="95" xfId="0" applyFont="1" applyFill="1" applyBorder="1" applyAlignment="1">
      <alignment horizontal="left" vertical="center" wrapText="1"/>
    </xf>
    <xf numFmtId="0" fontId="39" fillId="2" borderId="99" xfId="62" applyFont="1" applyFill="1" applyBorder="1" applyAlignment="1">
      <alignment horizontal="center" vertical="center" wrapText="1"/>
      <protection/>
    </xf>
    <xf numFmtId="0" fontId="39" fillId="2" borderId="100" xfId="62" applyFont="1" applyFill="1" applyBorder="1" applyAlignment="1">
      <alignment horizontal="center" vertical="center" wrapText="1"/>
      <protection/>
    </xf>
    <xf numFmtId="0" fontId="39" fillId="2" borderId="101" xfId="62" applyFont="1" applyFill="1" applyBorder="1" applyAlignment="1">
      <alignment horizontal="center" vertical="center" wrapText="1"/>
      <protection/>
    </xf>
    <xf numFmtId="0" fontId="39" fillId="0" borderId="102" xfId="62" applyFont="1" applyFill="1" applyBorder="1" applyAlignment="1">
      <alignment horizontal="center" vertical="center" wrapText="1"/>
      <protection/>
    </xf>
    <xf numFmtId="0" fontId="39" fillId="0" borderId="103" xfId="62" applyFont="1" applyFill="1" applyBorder="1" applyAlignment="1">
      <alignment horizontal="center" vertical="center" wrapText="1"/>
      <protection/>
    </xf>
    <xf numFmtId="0" fontId="39" fillId="0" borderId="104" xfId="6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32" xfId="0" applyFont="1" applyBorder="1" applyAlignment="1">
      <alignment horizontal="left" wrapText="1"/>
    </xf>
    <xf numFmtId="0" fontId="32" fillId="0" borderId="46" xfId="0" applyFont="1" applyBorder="1" applyAlignment="1">
      <alignment horizontal="left" wrapText="1"/>
    </xf>
    <xf numFmtId="0" fontId="33" fillId="33" borderId="16" xfId="0" applyFont="1" applyFill="1" applyBorder="1" applyAlignment="1" applyProtection="1">
      <alignment horizontal="center" vertical="center"/>
      <protection locked="0"/>
    </xf>
    <xf numFmtId="0" fontId="33" fillId="33" borderId="17" xfId="0" applyFont="1" applyFill="1" applyBorder="1" applyAlignment="1" applyProtection="1">
      <alignment horizontal="center" vertical="center"/>
      <protection locked="0"/>
    </xf>
    <xf numFmtId="0" fontId="33" fillId="33" borderId="18" xfId="0" applyFont="1" applyFill="1" applyBorder="1" applyAlignment="1" applyProtection="1">
      <alignment horizontal="center" vertical="center"/>
      <protection locked="0"/>
    </xf>
    <xf numFmtId="2" fontId="39" fillId="33" borderId="10" xfId="63" applyNumberFormat="1" applyFont="1" applyFill="1" applyBorder="1" applyAlignment="1" applyProtection="1">
      <alignment horizontal="center" vertical="center"/>
      <protection locked="0"/>
    </xf>
    <xf numFmtId="2" fontId="39" fillId="33" borderId="0" xfId="63" applyNumberFormat="1" applyFont="1" applyFill="1" applyAlignment="1" applyProtection="1">
      <alignment horizontal="center" vertical="center"/>
      <protection locked="0"/>
    </xf>
    <xf numFmtId="2" fontId="39" fillId="33" borderId="21" xfId="63" applyNumberFormat="1" applyFont="1" applyFill="1" applyBorder="1" applyAlignment="1" applyProtection="1">
      <alignment horizontal="center" vertical="center"/>
      <protection locked="0"/>
    </xf>
    <xf numFmtId="2" fontId="32" fillId="33" borderId="10" xfId="63" applyNumberFormat="1" applyFont="1" applyFill="1" applyBorder="1" applyAlignment="1" applyProtection="1">
      <alignment horizontal="center" vertical="center"/>
      <protection locked="0"/>
    </xf>
    <xf numFmtId="2" fontId="32" fillId="33" borderId="0" xfId="63" applyNumberFormat="1" applyFont="1" applyFill="1" applyAlignment="1" applyProtection="1">
      <alignment horizontal="center" vertical="center"/>
      <protection locked="0"/>
    </xf>
    <xf numFmtId="2" fontId="32" fillId="33" borderId="21" xfId="63" applyNumberFormat="1" applyFont="1" applyFill="1" applyBorder="1" applyAlignment="1" applyProtection="1">
      <alignment horizontal="center" vertical="center"/>
      <protection locked="0"/>
    </xf>
    <xf numFmtId="0" fontId="34" fillId="33" borderId="29" xfId="63" applyFont="1" applyFill="1" applyBorder="1" applyAlignment="1" applyProtection="1">
      <alignment horizontal="center" vertical="center"/>
      <protection locked="0"/>
    </xf>
    <xf numFmtId="171" fontId="34" fillId="33" borderId="29" xfId="0" applyNumberFormat="1" applyFont="1" applyFill="1" applyBorder="1" applyAlignment="1" applyProtection="1">
      <alignment horizontal="center" vertical="center"/>
      <protection locked="0"/>
    </xf>
    <xf numFmtId="171" fontId="34" fillId="33" borderId="59" xfId="0" applyNumberFormat="1" applyFont="1" applyFill="1" applyBorder="1" applyAlignment="1" applyProtection="1">
      <alignment horizontal="center" vertical="center"/>
      <protection locked="0"/>
    </xf>
    <xf numFmtId="0" fontId="70" fillId="33" borderId="16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  <xf numFmtId="0" fontId="70" fillId="33" borderId="59" xfId="0" applyFont="1" applyFill="1" applyBorder="1" applyAlignment="1">
      <alignment horizontal="center" vertical="center"/>
    </xf>
    <xf numFmtId="0" fontId="67" fillId="14" borderId="22" xfId="0" applyFont="1" applyFill="1" applyBorder="1" applyAlignment="1">
      <alignment horizontal="center" vertical="center"/>
    </xf>
    <xf numFmtId="0" fontId="67" fillId="14" borderId="30" xfId="0" applyFont="1" applyFill="1" applyBorder="1" applyAlignment="1">
      <alignment horizontal="center" vertical="center"/>
    </xf>
    <xf numFmtId="0" fontId="67" fillId="14" borderId="23" xfId="0" applyFont="1" applyFill="1" applyBorder="1" applyAlignment="1">
      <alignment horizontal="center" vertical="center"/>
    </xf>
    <xf numFmtId="0" fontId="67" fillId="0" borderId="102" xfId="0" applyFont="1" applyFill="1" applyBorder="1" applyAlignment="1">
      <alignment horizontal="center" vertical="center" wrapText="1"/>
    </xf>
    <xf numFmtId="0" fontId="67" fillId="0" borderId="103" xfId="0" applyFont="1" applyFill="1" applyBorder="1" applyAlignment="1">
      <alignment horizontal="center" vertical="center" wrapText="1"/>
    </xf>
    <xf numFmtId="0" fontId="67" fillId="0" borderId="104" xfId="0" applyFont="1" applyFill="1" applyBorder="1" applyAlignment="1">
      <alignment horizontal="center" vertical="center" wrapText="1"/>
    </xf>
    <xf numFmtId="0" fontId="67" fillId="37" borderId="35" xfId="0" applyFont="1" applyFill="1" applyBorder="1" applyAlignment="1">
      <alignment horizontal="center" vertical="center"/>
    </xf>
    <xf numFmtId="0" fontId="67" fillId="37" borderId="11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center" vertical="center"/>
    </xf>
    <xf numFmtId="0" fontId="67" fillId="37" borderId="83" xfId="0" applyFont="1" applyFill="1" applyBorder="1" applyAlignment="1">
      <alignment horizontal="center" vertical="center"/>
    </xf>
    <xf numFmtId="0" fontId="67" fillId="37" borderId="105" xfId="0" applyFont="1" applyFill="1" applyBorder="1" applyAlignment="1">
      <alignment horizontal="center" vertical="center"/>
    </xf>
    <xf numFmtId="0" fontId="67" fillId="37" borderId="106" xfId="0" applyFont="1" applyFill="1" applyBorder="1" applyAlignment="1">
      <alignment horizontal="center" vertical="center"/>
    </xf>
    <xf numFmtId="0" fontId="67" fillId="37" borderId="84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82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0" fontId="67" fillId="0" borderId="106" xfId="0" applyFont="1" applyBorder="1" applyAlignment="1">
      <alignment horizontal="center" vertical="center"/>
    </xf>
    <xf numFmtId="0" fontId="67" fillId="34" borderId="25" xfId="0" applyFont="1" applyFill="1" applyBorder="1" applyAlignment="1">
      <alignment horizontal="center" vertical="center"/>
    </xf>
    <xf numFmtId="0" fontId="67" fillId="34" borderId="2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195" fontId="9" fillId="0" borderId="107" xfId="0" applyNumberFormat="1" applyFont="1" applyBorder="1" applyAlignment="1">
      <alignment horizontal="center" vertical="center" wrapText="1"/>
    </xf>
    <xf numFmtId="195" fontId="9" fillId="0" borderId="108" xfId="0" applyNumberFormat="1" applyFont="1" applyBorder="1" applyAlignment="1">
      <alignment horizontal="center" vertical="center" wrapText="1"/>
    </xf>
    <xf numFmtId="0" fontId="9" fillId="0" borderId="109" xfId="0" applyFont="1" applyBorder="1" applyAlignment="1">
      <alignment horizontal="left" vertical="top" wrapText="1"/>
    </xf>
    <xf numFmtId="0" fontId="9" fillId="0" borderId="110" xfId="0" applyFont="1" applyBorder="1" applyAlignment="1">
      <alignment horizontal="left" vertical="top" wrapText="1"/>
    </xf>
    <xf numFmtId="0" fontId="9" fillId="0" borderId="111" xfId="0" applyFont="1" applyBorder="1" applyAlignment="1">
      <alignment horizontal="left" vertical="top" wrapText="1"/>
    </xf>
    <xf numFmtId="0" fontId="9" fillId="0" borderId="112" xfId="0" applyFont="1" applyBorder="1" applyAlignment="1">
      <alignment horizontal="left" vertical="top" wrapText="1"/>
    </xf>
    <xf numFmtId="0" fontId="9" fillId="0" borderId="113" xfId="0" applyFont="1" applyBorder="1" applyAlignment="1">
      <alignment horizontal="left" vertical="top" wrapText="1"/>
    </xf>
    <xf numFmtId="0" fontId="9" fillId="0" borderId="114" xfId="0" applyFont="1" applyBorder="1" applyAlignment="1">
      <alignment horizontal="left" vertical="top" wrapText="1"/>
    </xf>
    <xf numFmtId="0" fontId="9" fillId="8" borderId="115" xfId="0" applyFont="1" applyFill="1" applyBorder="1" applyAlignment="1">
      <alignment horizontal="center" vertical="center" wrapText="1"/>
    </xf>
    <xf numFmtId="0" fontId="9" fillId="8" borderId="51" xfId="0" applyFont="1" applyFill="1" applyBorder="1" applyAlignment="1">
      <alignment horizontal="center" vertical="center" wrapText="1"/>
    </xf>
    <xf numFmtId="0" fontId="9" fillId="8" borderId="116" xfId="0" applyFont="1" applyFill="1" applyBorder="1" applyAlignment="1">
      <alignment horizontal="center" vertical="center" wrapText="1"/>
    </xf>
    <xf numFmtId="0" fontId="9" fillId="8" borderId="115" xfId="0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horizontal="center" vertical="center"/>
    </xf>
    <xf numFmtId="0" fontId="8" fillId="37" borderId="117" xfId="0" applyFont="1" applyFill="1" applyBorder="1" applyAlignment="1">
      <alignment horizontal="left" vertical="center"/>
    </xf>
    <xf numFmtId="0" fontId="8" fillId="37" borderId="113" xfId="0" applyFont="1" applyFill="1" applyBorder="1" applyAlignment="1">
      <alignment horizontal="left" vertical="center"/>
    </xf>
    <xf numFmtId="195" fontId="8" fillId="37" borderId="117" xfId="0" applyNumberFormat="1" applyFont="1" applyFill="1" applyBorder="1" applyAlignment="1">
      <alignment horizontal="center" vertical="center" wrapText="1"/>
    </xf>
    <xf numFmtId="195" fontId="8" fillId="37" borderId="9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7" borderId="94" xfId="0" applyFont="1" applyFill="1" applyBorder="1" applyAlignment="1">
      <alignment horizontal="left" vertical="center"/>
    </xf>
    <xf numFmtId="0" fontId="8" fillId="7" borderId="66" xfId="0" applyFont="1" applyFill="1" applyBorder="1" applyAlignment="1">
      <alignment horizontal="left" vertical="center"/>
    </xf>
    <xf numFmtId="195" fontId="8" fillId="7" borderId="94" xfId="0" applyNumberFormat="1" applyFont="1" applyFill="1" applyBorder="1" applyAlignment="1">
      <alignment horizontal="center" vertical="center" wrapText="1"/>
    </xf>
    <xf numFmtId="195" fontId="8" fillId="7" borderId="7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195" fontId="9" fillId="0" borderId="94" xfId="0" applyNumberFormat="1" applyFont="1" applyFill="1" applyBorder="1" applyAlignment="1">
      <alignment horizontal="center" vertical="center" wrapText="1"/>
    </xf>
    <xf numFmtId="195" fontId="9" fillId="0" borderId="7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37" borderId="94" xfId="0" applyFont="1" applyFill="1" applyBorder="1" applyAlignment="1">
      <alignment horizontal="left" vertical="center"/>
    </xf>
    <xf numFmtId="0" fontId="8" fillId="37" borderId="66" xfId="0" applyFont="1" applyFill="1" applyBorder="1" applyAlignment="1">
      <alignment horizontal="left" vertical="center"/>
    </xf>
    <xf numFmtId="0" fontId="8" fillId="37" borderId="95" xfId="0" applyFont="1" applyFill="1" applyBorder="1" applyAlignment="1">
      <alignment horizontal="left" vertical="center"/>
    </xf>
    <xf numFmtId="195" fontId="8" fillId="37" borderId="94" xfId="0" applyNumberFormat="1" applyFont="1" applyFill="1" applyBorder="1" applyAlignment="1">
      <alignment horizontal="center" vertical="center" wrapText="1"/>
    </xf>
    <xf numFmtId="195" fontId="8" fillId="37" borderId="74" xfId="0" applyNumberFormat="1" applyFont="1" applyFill="1" applyBorder="1" applyAlignment="1">
      <alignment horizontal="center" vertical="center" wrapText="1"/>
    </xf>
    <xf numFmtId="195" fontId="9" fillId="0" borderId="118" xfId="0" applyNumberFormat="1" applyFont="1" applyFill="1" applyBorder="1" applyAlignment="1">
      <alignment horizontal="center" vertical="center" wrapText="1"/>
    </xf>
    <xf numFmtId="195" fontId="9" fillId="0" borderId="91" xfId="0" applyNumberFormat="1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justify" vertical="center" wrapText="1"/>
    </xf>
    <xf numFmtId="0" fontId="9" fillId="0" borderId="66" xfId="0" applyFont="1" applyFill="1" applyBorder="1" applyAlignment="1">
      <alignment horizontal="justify" vertical="center" wrapText="1"/>
    </xf>
    <xf numFmtId="0" fontId="9" fillId="0" borderId="95" xfId="0" applyFont="1" applyFill="1" applyBorder="1" applyAlignment="1">
      <alignment horizontal="justify" vertical="center" wrapText="1"/>
    </xf>
    <xf numFmtId="0" fontId="9" fillId="0" borderId="94" xfId="0" applyFont="1" applyFill="1" applyBorder="1" applyAlignment="1">
      <alignment horizontal="justify" vertical="justify" wrapText="1"/>
    </xf>
    <xf numFmtId="0" fontId="9" fillId="0" borderId="66" xfId="0" applyFont="1" applyFill="1" applyBorder="1" applyAlignment="1">
      <alignment horizontal="justify" vertical="justify" wrapText="1"/>
    </xf>
    <xf numFmtId="0" fontId="9" fillId="0" borderId="95" xfId="0" applyFont="1" applyFill="1" applyBorder="1" applyAlignment="1">
      <alignment horizontal="justify" vertical="justify" wrapText="1"/>
    </xf>
    <xf numFmtId="0" fontId="9" fillId="0" borderId="7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2" fontId="9" fillId="0" borderId="0" xfId="53" applyNumberFormat="1" applyFont="1" applyBorder="1" applyAlignment="1">
      <alignment horizontal="center" vertical="center"/>
      <protection/>
    </xf>
    <xf numFmtId="2" fontId="9" fillId="0" borderId="0" xfId="53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33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95" fontId="8" fillId="37" borderId="119" xfId="0" applyNumberFormat="1" applyFont="1" applyFill="1" applyBorder="1" applyAlignment="1">
      <alignment horizontal="center" vertical="center" wrapText="1"/>
    </xf>
    <xf numFmtId="195" fontId="8" fillId="37" borderId="12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21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68" fillId="33" borderId="59" xfId="0" applyFont="1" applyFill="1" applyBorder="1" applyAlignment="1">
      <alignment horizontal="center" vertical="center"/>
    </xf>
    <xf numFmtId="167" fontId="29" fillId="8" borderId="30" xfId="60" applyNumberFormat="1" applyFont="1" applyFill="1" applyBorder="1" applyAlignment="1">
      <alignment horizontal="center" vertical="center" wrapText="1"/>
      <protection/>
    </xf>
    <xf numFmtId="167" fontId="29" fillId="0" borderId="121" xfId="60" applyNumberFormat="1" applyFont="1" applyFill="1" applyBorder="1" applyAlignment="1">
      <alignment horizontal="center" vertical="center" wrapText="1"/>
      <protection/>
    </xf>
    <xf numFmtId="167" fontId="29" fillId="0" borderId="122" xfId="60" applyNumberFormat="1" applyFont="1" applyFill="1" applyBorder="1" applyAlignment="1">
      <alignment horizontal="center" vertical="center" wrapText="1"/>
      <protection/>
    </xf>
    <xf numFmtId="167" fontId="29" fillId="0" borderId="123" xfId="60" applyNumberFormat="1" applyFont="1" applyFill="1" applyBorder="1" applyAlignment="1">
      <alignment horizontal="center" vertical="center" wrapText="1"/>
      <protection/>
    </xf>
    <xf numFmtId="0" fontId="29" fillId="2" borderId="19" xfId="54" applyFont="1" applyFill="1" applyBorder="1" applyAlignment="1">
      <alignment horizontal="center" vertical="center"/>
      <protection/>
    </xf>
    <xf numFmtId="0" fontId="29" fillId="2" borderId="14" xfId="54" applyFont="1" applyFill="1" applyBorder="1" applyAlignment="1">
      <alignment horizontal="center" vertical="center"/>
      <protection/>
    </xf>
    <xf numFmtId="0" fontId="29" fillId="2" borderId="53" xfId="54" applyFont="1" applyFill="1" applyBorder="1" applyAlignment="1">
      <alignment horizontal="center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27" fillId="0" borderId="20" xfId="60" applyFont="1" applyBorder="1" applyAlignment="1">
      <alignment horizontal="center" vertical="center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20" xfId="60" applyFont="1" applyFill="1" applyBorder="1" applyAlignment="1">
      <alignment horizontal="center" vertical="center" wrapText="1"/>
      <protection/>
    </xf>
    <xf numFmtId="167" fontId="27" fillId="34" borderId="11" xfId="60" applyNumberFormat="1" applyFont="1" applyFill="1" applyBorder="1" applyAlignment="1">
      <alignment horizontal="right" vertical="center"/>
      <protection/>
    </xf>
    <xf numFmtId="167" fontId="27" fillId="34" borderId="12" xfId="60" applyNumberFormat="1" applyFont="1" applyFill="1" applyBorder="1" applyAlignment="1">
      <alignment horizontal="right" vertical="center"/>
      <protection/>
    </xf>
    <xf numFmtId="167" fontId="27" fillId="34" borderId="12" xfId="60" applyNumberFormat="1" applyFont="1" applyFill="1" applyBorder="1" applyAlignment="1">
      <alignment horizontal="center" vertical="center"/>
      <protection/>
    </xf>
    <xf numFmtId="167" fontId="27" fillId="34" borderId="15" xfId="60" applyNumberFormat="1" applyFont="1" applyFill="1" applyBorder="1" applyAlignment="1">
      <alignment horizontal="center" vertical="center"/>
      <protection/>
    </xf>
    <xf numFmtId="0" fontId="29" fillId="2" borderId="82" xfId="54" applyFont="1" applyFill="1" applyBorder="1" applyAlignment="1">
      <alignment horizontal="center" vertical="center"/>
      <protection/>
    </xf>
    <xf numFmtId="0" fontId="29" fillId="2" borderId="83" xfId="54" applyFont="1" applyFill="1" applyBorder="1" applyAlignment="1">
      <alignment horizontal="center" vertical="center"/>
      <protection/>
    </xf>
    <xf numFmtId="0" fontId="29" fillId="2" borderId="84" xfId="54" applyFont="1" applyFill="1" applyBorder="1" applyAlignment="1">
      <alignment horizontal="center" vertical="center"/>
      <protection/>
    </xf>
    <xf numFmtId="0" fontId="27" fillId="0" borderId="13" xfId="60" applyFont="1" applyFill="1" applyBorder="1" applyAlignment="1">
      <alignment horizontal="center" vertical="center"/>
      <protection/>
    </xf>
    <xf numFmtId="0" fontId="27" fillId="0" borderId="20" xfId="60" applyFont="1" applyFill="1" applyBorder="1" applyAlignment="1">
      <alignment horizontal="center" vertical="center"/>
      <protection/>
    </xf>
    <xf numFmtId="167" fontId="29" fillId="8" borderId="12" xfId="60" applyNumberFormat="1" applyFont="1" applyFill="1" applyBorder="1" applyAlignment="1">
      <alignment horizontal="left" vertical="center"/>
      <protection/>
    </xf>
    <xf numFmtId="167" fontId="27" fillId="34" borderId="19" xfId="60" applyNumberFormat="1" applyFont="1" applyFill="1" applyBorder="1" applyAlignment="1">
      <alignment horizontal="right" vertical="center"/>
      <protection/>
    </xf>
    <xf numFmtId="167" fontId="27" fillId="34" borderId="14" xfId="60" applyNumberFormat="1" applyFont="1" applyFill="1" applyBorder="1" applyAlignment="1">
      <alignment horizontal="right" vertical="center"/>
      <protection/>
    </xf>
    <xf numFmtId="167" fontId="27" fillId="34" borderId="20" xfId="60" applyNumberFormat="1" applyFont="1" applyFill="1" applyBorder="1" applyAlignment="1">
      <alignment horizontal="right" vertical="center"/>
      <protection/>
    </xf>
    <xf numFmtId="0" fontId="71" fillId="2" borderId="11" xfId="0" applyFont="1" applyFill="1" applyBorder="1" applyAlignment="1">
      <alignment horizontal="center"/>
    </xf>
    <xf numFmtId="0" fontId="71" fillId="2" borderId="12" xfId="0" applyFont="1" applyFill="1" applyBorder="1" applyAlignment="1">
      <alignment horizontal="center"/>
    </xf>
    <xf numFmtId="0" fontId="71" fillId="2" borderId="15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65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167" fontId="29" fillId="0" borderId="11" xfId="60" applyNumberFormat="1" applyFont="1" applyBorder="1" applyAlignment="1">
      <alignment horizontal="center" vertical="center"/>
      <protection/>
    </xf>
    <xf numFmtId="167" fontId="29" fillId="0" borderId="12" xfId="60" applyNumberFormat="1" applyFont="1" applyBorder="1" applyAlignment="1">
      <alignment horizontal="center" vertical="center"/>
      <protection/>
    </xf>
    <xf numFmtId="167" fontId="29" fillId="0" borderId="15" xfId="60" applyNumberFormat="1" applyFont="1" applyBorder="1" applyAlignment="1">
      <alignment horizontal="center" vertical="center"/>
      <protection/>
    </xf>
    <xf numFmtId="167" fontId="27" fillId="0" borderId="12" xfId="60" applyNumberFormat="1" applyFont="1" applyBorder="1" applyAlignment="1">
      <alignment horizontal="left" vertical="center"/>
      <protection/>
    </xf>
    <xf numFmtId="167" fontId="29" fillId="0" borderId="12" xfId="60" applyNumberFormat="1" applyFont="1" applyBorder="1" applyAlignment="1">
      <alignment horizontal="left" vertical="center"/>
      <protection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2" xfId="51"/>
    <cellStyle name="Normal 2" xfId="52"/>
    <cellStyle name="Normal 2 2" xfId="53"/>
    <cellStyle name="Normal 2 2 2" xfId="54"/>
    <cellStyle name="Normal 2 3" xfId="55"/>
    <cellStyle name="Normal 3" xfId="56"/>
    <cellStyle name="Normal 4" xfId="57"/>
    <cellStyle name="Normal 5" xfId="58"/>
    <cellStyle name="Normal 5 2" xfId="59"/>
    <cellStyle name="Normal 6" xfId="60"/>
    <cellStyle name="Normal 7" xfId="61"/>
    <cellStyle name="Normal_F-06-09" xfId="62"/>
    <cellStyle name="Normal_Plan1" xfId="63"/>
    <cellStyle name="Nota" xfId="64"/>
    <cellStyle name="Percent" xfId="65"/>
    <cellStyle name="Porcentagem 2" xfId="66"/>
    <cellStyle name="Porcentagem 4" xfId="67"/>
    <cellStyle name="Saída" xfId="68"/>
    <cellStyle name="Comma [0]" xfId="69"/>
    <cellStyle name="Separador de milhares 2 2" xfId="70"/>
    <cellStyle name="Separador de milhares 2 2 5" xfId="71"/>
    <cellStyle name="Separador de milhares 2 2 6" xfId="72"/>
    <cellStyle name="Separador de milhares 3" xfId="73"/>
    <cellStyle name="Separador de milhares 4" xfId="74"/>
    <cellStyle name="Separador de milhares_Projeto Completo Água - Água  Boa(alterado)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2" xfId="85"/>
    <cellStyle name="Vírgula 2" xfId="86"/>
    <cellStyle name="Vírgula 5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152400</xdr:rowOff>
    </xdr:from>
    <xdr:to>
      <xdr:col>4</xdr:col>
      <xdr:colOff>447675</xdr:colOff>
      <xdr:row>3</xdr:row>
      <xdr:rowOff>38100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2257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0</xdr:row>
      <xdr:rowOff>123825</xdr:rowOff>
    </xdr:from>
    <xdr:to>
      <xdr:col>3</xdr:col>
      <xdr:colOff>1076325</xdr:colOff>
      <xdr:row>0</xdr:row>
      <xdr:rowOff>190500</xdr:rowOff>
    </xdr:to>
    <xdr:pic>
      <xdr:nvPicPr>
        <xdr:cNvPr id="1" name="Imagem 2" descr="Descrição: logo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2382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47625</xdr:rowOff>
    </xdr:from>
    <xdr:to>
      <xdr:col>1</xdr:col>
      <xdr:colOff>1781175</xdr:colOff>
      <xdr:row>4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7625"/>
          <a:ext cx="1857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66675</xdr:rowOff>
    </xdr:from>
    <xdr:to>
      <xdr:col>1</xdr:col>
      <xdr:colOff>1781175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1</xdr:col>
      <xdr:colOff>476250</xdr:colOff>
      <xdr:row>4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161925</xdr:rowOff>
    </xdr:from>
    <xdr:to>
      <xdr:col>1</xdr:col>
      <xdr:colOff>1219200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228600</xdr:colOff>
      <xdr:row>4</xdr:row>
      <xdr:rowOff>28575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%20-%20SINALIZA&#199;&#195;O%20PA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QUANTITATIVO"/>
      <sheetName val="RUA MADUREIRA"/>
      <sheetName val="AL. ANTARES"/>
      <sheetName val="AL. SÃO PAULO"/>
      <sheetName val="RUA ALENQUER"/>
      <sheetName val="RUA ALTAMIRA"/>
      <sheetName val="RUA AVEIRO"/>
      <sheetName val="TV. XAPURI"/>
      <sheetName val="RUA PLACIDO DE CASTRO"/>
      <sheetName val="RUA FEIJÓ"/>
      <sheetName val="AV. BELÉM"/>
      <sheetName val="RUA CAPANEMA"/>
      <sheetName val="RUA TUCURUI"/>
      <sheetName val="RUA CASTANHAL"/>
      <sheetName val="RUA ACARÁ"/>
    </sheetNames>
    <sheetDataSet>
      <sheetData sheetId="0">
        <row r="16">
          <cell r="A16" t="str">
            <v>EXECUÇÃO DOS SERVIÇOS DE PAVIMENTAÇÃO (RECAPEAMENTO ASFÁTICO) NAS RUAS DO PAAR - NO MUNICÍPIO DE ANANINDEUA - PA.</v>
          </cell>
        </row>
      </sheetData>
      <sheetData sheetId="1">
        <row r="14">
          <cell r="G14">
            <v>201</v>
          </cell>
          <cell r="I14">
            <v>1206</v>
          </cell>
        </row>
      </sheetData>
      <sheetData sheetId="2">
        <row r="13">
          <cell r="G13">
            <v>250</v>
          </cell>
          <cell r="I13">
            <v>1500</v>
          </cell>
        </row>
      </sheetData>
      <sheetData sheetId="3">
        <row r="13">
          <cell r="G13">
            <v>191</v>
          </cell>
          <cell r="I13">
            <v>1146</v>
          </cell>
        </row>
      </sheetData>
      <sheetData sheetId="4">
        <row r="13">
          <cell r="G13">
            <v>152.56</v>
          </cell>
          <cell r="I13">
            <v>915.36</v>
          </cell>
        </row>
      </sheetData>
      <sheetData sheetId="5">
        <row r="13">
          <cell r="G13">
            <v>150.97</v>
          </cell>
          <cell r="I13">
            <v>905.8199999999999</v>
          </cell>
        </row>
      </sheetData>
      <sheetData sheetId="14">
        <row r="14">
          <cell r="G14">
            <v>154.67</v>
          </cell>
          <cell r="I14">
            <v>928.02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.orcafascio.com/banco/sinapi/composicoes/62865e8ce64d1e4fb7198e93?estado_sinapi=P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45"/>
  <sheetViews>
    <sheetView tabSelected="1" view="pageBreakPreview" zoomScale="60" zoomScaleNormal="60" zoomScalePageLayoutView="0" workbookViewId="0" topLeftCell="C20">
      <selection activeCell="K27" sqref="K27"/>
    </sheetView>
  </sheetViews>
  <sheetFormatPr defaultColWidth="9.140625" defaultRowHeight="12.75"/>
  <cols>
    <col min="1" max="2" width="4.421875" style="3" hidden="1" customWidth="1"/>
    <col min="3" max="4" width="16.7109375" style="3" customWidth="1"/>
    <col min="5" max="5" width="22.7109375" style="3" customWidth="1"/>
    <col min="6" max="6" width="100.7109375" style="3" customWidth="1"/>
    <col min="7" max="8" width="16.7109375" style="3" customWidth="1"/>
    <col min="9" max="9" width="19.7109375" style="3" customWidth="1"/>
    <col min="10" max="10" width="19.8515625" style="3" customWidth="1"/>
    <col min="11" max="11" width="25.140625" style="3" bestFit="1" customWidth="1"/>
    <col min="12" max="12" width="9.140625" style="253" hidden="1" customWidth="1"/>
    <col min="13" max="13" width="59.140625" style="3" customWidth="1"/>
    <col min="14" max="14" width="14.8515625" style="3" bestFit="1" customWidth="1"/>
    <col min="15" max="15" width="15.8515625" style="3" customWidth="1"/>
    <col min="16" max="16" width="16.28125" style="3" customWidth="1"/>
    <col min="17" max="16384" width="9.140625" style="3" customWidth="1"/>
  </cols>
  <sheetData>
    <row r="1" spans="3:11" ht="48" customHeight="1">
      <c r="C1" s="459" t="s">
        <v>16</v>
      </c>
      <c r="D1" s="460"/>
      <c r="E1" s="460"/>
      <c r="F1" s="460"/>
      <c r="G1" s="460"/>
      <c r="H1" s="460"/>
      <c r="I1" s="460"/>
      <c r="J1" s="460"/>
      <c r="K1" s="461"/>
    </row>
    <row r="2" spans="3:11" ht="21.75" customHeight="1">
      <c r="C2" s="451" t="s">
        <v>148</v>
      </c>
      <c r="D2" s="452"/>
      <c r="E2" s="452"/>
      <c r="F2" s="452"/>
      <c r="G2" s="452"/>
      <c r="H2" s="452"/>
      <c r="I2" s="452"/>
      <c r="J2" s="452"/>
      <c r="K2" s="453"/>
    </row>
    <row r="3" spans="3:11" ht="20.25" customHeight="1">
      <c r="C3" s="451" t="s">
        <v>15</v>
      </c>
      <c r="D3" s="452"/>
      <c r="E3" s="452"/>
      <c r="F3" s="452"/>
      <c r="G3" s="452"/>
      <c r="H3" s="452"/>
      <c r="I3" s="452"/>
      <c r="J3" s="452"/>
      <c r="K3" s="453"/>
    </row>
    <row r="4" spans="3:11" ht="14.25" customHeight="1" thickBot="1">
      <c r="C4" s="454"/>
      <c r="D4" s="455"/>
      <c r="E4" s="455"/>
      <c r="F4" s="455"/>
      <c r="G4" s="455"/>
      <c r="H4" s="455"/>
      <c r="I4" s="455"/>
      <c r="J4" s="455"/>
      <c r="K4" s="456"/>
    </row>
    <row r="5" spans="3:11" ht="21.75" customHeight="1" thickBot="1" thickTop="1">
      <c r="C5" s="462" t="s">
        <v>22</v>
      </c>
      <c r="D5" s="463"/>
      <c r="E5" s="463"/>
      <c r="F5" s="463"/>
      <c r="G5" s="463"/>
      <c r="H5" s="463"/>
      <c r="I5" s="463"/>
      <c r="J5" s="463"/>
      <c r="K5" s="464"/>
    </row>
    <row r="6" spans="3:16" ht="27" customHeight="1" thickTop="1">
      <c r="C6" s="466" t="s">
        <v>242</v>
      </c>
      <c r="D6" s="467"/>
      <c r="E6" s="467"/>
      <c r="F6" s="467"/>
      <c r="G6" s="467"/>
      <c r="H6" s="467"/>
      <c r="I6" s="467"/>
      <c r="J6" s="467"/>
      <c r="K6" s="468"/>
      <c r="M6" s="35"/>
      <c r="N6" s="35"/>
      <c r="O6" s="35"/>
      <c r="P6" s="36"/>
    </row>
    <row r="7" spans="3:16" ht="37.5">
      <c r="C7" s="472" t="s">
        <v>5</v>
      </c>
      <c r="D7" s="474" t="s">
        <v>145</v>
      </c>
      <c r="E7" s="474" t="s">
        <v>411</v>
      </c>
      <c r="F7" s="474" t="s">
        <v>4</v>
      </c>
      <c r="G7" s="457" t="s">
        <v>141</v>
      </c>
      <c r="H7" s="457" t="s">
        <v>20</v>
      </c>
      <c r="I7" s="457" t="s">
        <v>23</v>
      </c>
      <c r="J7" s="440" t="s">
        <v>192</v>
      </c>
      <c r="K7" s="458" t="s">
        <v>19</v>
      </c>
      <c r="L7" s="478" t="s">
        <v>158</v>
      </c>
      <c r="M7" s="92"/>
      <c r="N7" s="93"/>
      <c r="O7" s="93"/>
      <c r="P7" s="93"/>
    </row>
    <row r="8" spans="3:16" ht="21">
      <c r="C8" s="473"/>
      <c r="D8" s="475"/>
      <c r="E8" s="475"/>
      <c r="F8" s="475"/>
      <c r="G8" s="457"/>
      <c r="H8" s="457"/>
      <c r="I8" s="457"/>
      <c r="J8" s="441">
        <v>0.2746</v>
      </c>
      <c r="K8" s="458"/>
      <c r="L8" s="479"/>
      <c r="M8" s="114"/>
      <c r="N8" s="115"/>
      <c r="O8" s="115"/>
      <c r="P8" s="115"/>
    </row>
    <row r="9" spans="3:16" ht="21.75" customHeight="1">
      <c r="C9" s="61">
        <v>1</v>
      </c>
      <c r="D9" s="62"/>
      <c r="E9" s="62"/>
      <c r="F9" s="101" t="s">
        <v>1</v>
      </c>
      <c r="G9" s="465"/>
      <c r="H9" s="465"/>
      <c r="I9" s="465"/>
      <c r="J9" s="465"/>
      <c r="K9" s="465"/>
      <c r="L9" s="254"/>
      <c r="M9" s="476"/>
      <c r="N9" s="477"/>
      <c r="O9" s="477"/>
      <c r="P9" s="477"/>
    </row>
    <row r="10" spans="3:16" s="56" customFormat="1" ht="45" customHeight="1">
      <c r="C10" s="43" t="s">
        <v>17</v>
      </c>
      <c r="D10" s="64" t="s">
        <v>146</v>
      </c>
      <c r="E10" s="67">
        <v>11340</v>
      </c>
      <c r="F10" s="102" t="s">
        <v>221</v>
      </c>
      <c r="G10" s="45">
        <v>6</v>
      </c>
      <c r="H10" s="44" t="s">
        <v>2</v>
      </c>
      <c r="I10" s="46">
        <v>176.27</v>
      </c>
      <c r="J10" s="47">
        <f>ROUND(I10*(1+$J$8),2)</f>
        <v>224.67</v>
      </c>
      <c r="K10" s="250">
        <f>ROUND(J10*G10,2)</f>
        <v>1348.02</v>
      </c>
      <c r="L10" s="439"/>
      <c r="M10" s="476"/>
      <c r="N10" s="477"/>
      <c r="O10" s="477"/>
      <c r="P10" s="477"/>
    </row>
    <row r="11" spans="3:16" s="56" customFormat="1" ht="45" customHeight="1">
      <c r="C11" s="43" t="s">
        <v>18</v>
      </c>
      <c r="D11" s="64" t="s">
        <v>147</v>
      </c>
      <c r="E11" s="48" t="s">
        <v>381</v>
      </c>
      <c r="F11" s="91" t="s">
        <v>382</v>
      </c>
      <c r="G11" s="45">
        <f>'MC-PAV'!C31</f>
        <v>2970.47</v>
      </c>
      <c r="H11" s="49" t="s">
        <v>383</v>
      </c>
      <c r="I11" s="46">
        <v>0.41</v>
      </c>
      <c r="J11" s="47">
        <f>ROUND(I11*(1+$J$8),2)</f>
        <v>0.52</v>
      </c>
      <c r="K11" s="250">
        <f>ROUND(J11*G11,2)</f>
        <v>1544.64</v>
      </c>
      <c r="L11" s="439"/>
      <c r="M11" s="476"/>
      <c r="N11" s="477"/>
      <c r="O11" s="477"/>
      <c r="P11" s="477"/>
    </row>
    <row r="12" spans="3:16" ht="21.75" customHeight="1">
      <c r="C12" s="469" t="s">
        <v>10</v>
      </c>
      <c r="D12" s="470"/>
      <c r="E12" s="470"/>
      <c r="F12" s="470"/>
      <c r="G12" s="470"/>
      <c r="H12" s="470"/>
      <c r="I12" s="470"/>
      <c r="J12" s="471"/>
      <c r="K12" s="251">
        <f>SUM(K10:K11)</f>
        <v>2892.66</v>
      </c>
      <c r="L12" s="254">
        <f>(K12/K31)</f>
        <v>0.0012</v>
      </c>
      <c r="M12" s="476"/>
      <c r="N12" s="477"/>
      <c r="O12" s="477"/>
      <c r="P12" s="477"/>
    </row>
    <row r="13" spans="3:12" ht="21.75" customHeight="1">
      <c r="C13" s="63">
        <v>2</v>
      </c>
      <c r="D13" s="95"/>
      <c r="E13" s="95"/>
      <c r="F13" s="96" t="s">
        <v>25</v>
      </c>
      <c r="G13" s="447"/>
      <c r="H13" s="447"/>
      <c r="I13" s="447"/>
      <c r="J13" s="447"/>
      <c r="K13" s="447"/>
      <c r="L13" s="254"/>
    </row>
    <row r="14" spans="3:12" s="56" customFormat="1" ht="45" customHeight="1">
      <c r="C14" s="54" t="s">
        <v>3</v>
      </c>
      <c r="D14" s="66" t="s">
        <v>147</v>
      </c>
      <c r="E14" s="55">
        <v>96402</v>
      </c>
      <c r="F14" s="98" t="s">
        <v>150</v>
      </c>
      <c r="G14" s="51">
        <f>'MC-PAV'!E31</f>
        <v>17822.82</v>
      </c>
      <c r="H14" s="44" t="s">
        <v>2</v>
      </c>
      <c r="I14" s="53">
        <v>2.92</v>
      </c>
      <c r="J14" s="47">
        <f>ROUND(I14*(1+$J$8),2)</f>
        <v>3.72</v>
      </c>
      <c r="K14" s="250">
        <f>ROUND(J14*G14,2)</f>
        <v>66300.89</v>
      </c>
      <c r="L14" s="439"/>
    </row>
    <row r="15" spans="3:12" s="56" customFormat="1" ht="45" customHeight="1">
      <c r="C15" s="54" t="s">
        <v>6</v>
      </c>
      <c r="D15" s="66" t="s">
        <v>147</v>
      </c>
      <c r="E15" s="55">
        <v>95995</v>
      </c>
      <c r="F15" s="98" t="s">
        <v>386</v>
      </c>
      <c r="G15" s="51">
        <f>'MC-PAV'!E56</f>
        <v>712.9</v>
      </c>
      <c r="H15" s="44" t="s">
        <v>0</v>
      </c>
      <c r="I15" s="53">
        <v>2399.23</v>
      </c>
      <c r="J15" s="47">
        <f>ROUND(I15*(1+$J$8),2)</f>
        <v>3058.06</v>
      </c>
      <c r="K15" s="250">
        <f>ROUND(J15*G15,2)</f>
        <v>2180090.97</v>
      </c>
      <c r="L15" s="439"/>
    </row>
    <row r="16" spans="3:12" s="56" customFormat="1" ht="45" customHeight="1" hidden="1">
      <c r="C16" s="54" t="s">
        <v>7</v>
      </c>
      <c r="D16" s="66" t="s">
        <v>147</v>
      </c>
      <c r="E16" s="55">
        <v>100574</v>
      </c>
      <c r="F16" s="98" t="s">
        <v>385</v>
      </c>
      <c r="G16" s="51">
        <v>0</v>
      </c>
      <c r="H16" s="44" t="s">
        <v>0</v>
      </c>
      <c r="I16" s="53">
        <v>1.4</v>
      </c>
      <c r="J16" s="47">
        <f>ROUND(I16*(1+$J$8),2)</f>
        <v>1.78</v>
      </c>
      <c r="K16" s="250">
        <f>ROUND(J16*G16,2)</f>
        <v>0</v>
      </c>
      <c r="L16" s="439"/>
    </row>
    <row r="17" spans="3:12" s="56" customFormat="1" ht="45" customHeight="1">
      <c r="C17" s="54" t="s">
        <v>7</v>
      </c>
      <c r="D17" s="66" t="s">
        <v>147</v>
      </c>
      <c r="E17" s="55">
        <v>93591</v>
      </c>
      <c r="F17" s="94" t="s">
        <v>410</v>
      </c>
      <c r="G17" s="51">
        <f>'MC-PAV'!E106</f>
        <v>10693.5</v>
      </c>
      <c r="H17" s="44" t="s">
        <v>387</v>
      </c>
      <c r="I17" s="53">
        <v>2.84</v>
      </c>
      <c r="J17" s="47">
        <f>ROUND(I17*(1+$J$8),2)</f>
        <v>3.62</v>
      </c>
      <c r="K17" s="250">
        <f>ROUND(J17*G17,2)</f>
        <v>38710.47</v>
      </c>
      <c r="L17" s="439"/>
    </row>
    <row r="18" spans="3:12" s="56" customFormat="1" ht="34.5" customHeight="1" hidden="1">
      <c r="C18" s="54" t="s">
        <v>229</v>
      </c>
      <c r="D18" s="66" t="s">
        <v>147</v>
      </c>
      <c r="E18" s="55">
        <v>93592</v>
      </c>
      <c r="F18" s="94" t="s">
        <v>151</v>
      </c>
      <c r="G18" s="51">
        <v>0</v>
      </c>
      <c r="H18" s="44" t="s">
        <v>26</v>
      </c>
      <c r="I18" s="53">
        <v>1.94</v>
      </c>
      <c r="J18" s="47">
        <f>ROUND(I18*(1+$J$8),2)</f>
        <v>2.47</v>
      </c>
      <c r="K18" s="250">
        <f>ROUND(J18*G18,2)</f>
        <v>0</v>
      </c>
      <c r="L18" s="254"/>
    </row>
    <row r="19" spans="3:12" ht="21.75" customHeight="1">
      <c r="C19" s="444" t="s">
        <v>8</v>
      </c>
      <c r="D19" s="445"/>
      <c r="E19" s="445"/>
      <c r="F19" s="445"/>
      <c r="G19" s="445"/>
      <c r="H19" s="445"/>
      <c r="I19" s="445"/>
      <c r="J19" s="446"/>
      <c r="K19" s="251">
        <f>SUM(K14:K18)</f>
        <v>2285102.33</v>
      </c>
      <c r="L19" s="254">
        <f>(K19/K31)</f>
        <v>0.9445</v>
      </c>
    </row>
    <row r="20" spans="3:13" ht="21.75" customHeight="1">
      <c r="C20" s="60">
        <v>3</v>
      </c>
      <c r="D20" s="97"/>
      <c r="E20" s="97"/>
      <c r="F20" s="99" t="s">
        <v>12</v>
      </c>
      <c r="G20" s="447"/>
      <c r="H20" s="447"/>
      <c r="I20" s="447"/>
      <c r="J20" s="447"/>
      <c r="K20" s="447"/>
      <c r="L20" s="254"/>
      <c r="M20" s="3">
        <v>1</v>
      </c>
    </row>
    <row r="21" spans="3:12" s="57" customFormat="1" ht="45" customHeight="1">
      <c r="C21" s="50" t="s">
        <v>11</v>
      </c>
      <c r="D21" s="65" t="s">
        <v>146</v>
      </c>
      <c r="E21" s="48" t="s">
        <v>152</v>
      </c>
      <c r="F21" s="94" t="s">
        <v>140</v>
      </c>
      <c r="G21" s="51">
        <f>'MC-PAV'!E131</f>
        <v>5346.86</v>
      </c>
      <c r="H21" s="44" t="s">
        <v>2</v>
      </c>
      <c r="I21" s="52">
        <v>6.83</v>
      </c>
      <c r="J21" s="47">
        <f>ROUND(I21*(1+$J$8),2)</f>
        <v>8.71</v>
      </c>
      <c r="K21" s="250">
        <f>ROUND(J21*G21,2)</f>
        <v>46571.15</v>
      </c>
      <c r="L21" s="439"/>
    </row>
    <row r="22" spans="3:11" s="224" customFormat="1" ht="45" customHeight="1">
      <c r="C22" s="416" t="s">
        <v>334</v>
      </c>
      <c r="D22" s="417"/>
      <c r="E22" s="418"/>
      <c r="F22" s="419" t="s">
        <v>326</v>
      </c>
      <c r="G22" s="420"/>
      <c r="H22" s="421"/>
      <c r="I22" s="422"/>
      <c r="J22" s="423"/>
      <c r="K22" s="424"/>
    </row>
    <row r="23" spans="3:11" s="224" customFormat="1" ht="45" customHeight="1">
      <c r="C23" s="425" t="s">
        <v>335</v>
      </c>
      <c r="D23" s="426" t="s">
        <v>327</v>
      </c>
      <c r="E23" s="418" t="s">
        <v>328</v>
      </c>
      <c r="F23" s="427" t="s">
        <v>258</v>
      </c>
      <c r="G23" s="420">
        <f>'MC GERAL SINALIZAÇÃO'!G22</f>
        <v>256.64</v>
      </c>
      <c r="H23" s="428" t="s">
        <v>2</v>
      </c>
      <c r="I23" s="422">
        <v>47.67</v>
      </c>
      <c r="J23" s="429">
        <f>I23*1.2746</f>
        <v>60.76</v>
      </c>
      <c r="K23" s="430">
        <f>ROUND(J23*G23,2)</f>
        <v>15593.45</v>
      </c>
    </row>
    <row r="24" spans="3:11" s="224" customFormat="1" ht="45" customHeight="1">
      <c r="C24" s="425" t="s">
        <v>336</v>
      </c>
      <c r="D24" s="426" t="s">
        <v>327</v>
      </c>
      <c r="E24" s="418" t="s">
        <v>329</v>
      </c>
      <c r="F24" s="431" t="s">
        <v>330</v>
      </c>
      <c r="G24" s="420">
        <f>'MC GERAL SINALIZAÇÃO'!G21</f>
        <v>665.52</v>
      </c>
      <c r="H24" s="428" t="s">
        <v>2</v>
      </c>
      <c r="I24" s="422">
        <v>35.19</v>
      </c>
      <c r="J24" s="429">
        <f>I24*1.2746</f>
        <v>44.85</v>
      </c>
      <c r="K24" s="430">
        <f>ROUND(J24*G24,2)</f>
        <v>29848.57</v>
      </c>
    </row>
    <row r="25" spans="3:11" s="224" customFormat="1" ht="45" customHeight="1">
      <c r="C25" s="416" t="s">
        <v>337</v>
      </c>
      <c r="D25" s="417"/>
      <c r="E25" s="418"/>
      <c r="F25" s="419" t="s">
        <v>331</v>
      </c>
      <c r="G25" s="420"/>
      <c r="H25" s="428"/>
      <c r="I25" s="422"/>
      <c r="J25" s="429"/>
      <c r="K25" s="430"/>
    </row>
    <row r="26" spans="3:11" s="224" customFormat="1" ht="45" customHeight="1">
      <c r="C26" s="425" t="s">
        <v>338</v>
      </c>
      <c r="D26" s="426" t="s">
        <v>327</v>
      </c>
      <c r="E26" s="418" t="s">
        <v>332</v>
      </c>
      <c r="F26" s="427" t="s">
        <v>260</v>
      </c>
      <c r="G26" s="420">
        <f>'MC GERAL SINALIZAÇÃO'!G23</f>
        <v>21.24</v>
      </c>
      <c r="H26" s="428" t="s">
        <v>2</v>
      </c>
      <c r="I26" s="422">
        <v>206.15</v>
      </c>
      <c r="J26" s="429">
        <f>I26*1.2746</f>
        <v>262.76</v>
      </c>
      <c r="K26" s="430">
        <f>ROUND(J26*G26,2)+0.02</f>
        <v>5581.04</v>
      </c>
    </row>
    <row r="27" spans="3:11" s="224" customFormat="1" ht="45" customHeight="1">
      <c r="C27" s="425" t="s">
        <v>339</v>
      </c>
      <c r="D27" s="426" t="s">
        <v>327</v>
      </c>
      <c r="E27" s="418" t="s">
        <v>333</v>
      </c>
      <c r="F27" s="427" t="s">
        <v>262</v>
      </c>
      <c r="G27" s="420">
        <f>'MC GERAL SINALIZAÇÃO'!G24</f>
        <v>67</v>
      </c>
      <c r="H27" s="44" t="s">
        <v>227</v>
      </c>
      <c r="I27" s="422">
        <v>110.85</v>
      </c>
      <c r="J27" s="429">
        <f>I27*1.2746</f>
        <v>141.29</v>
      </c>
      <c r="K27" s="430">
        <f>ROUND(J27*G27,2)</f>
        <v>9466.43</v>
      </c>
    </row>
    <row r="28" spans="3:11" s="224" customFormat="1" ht="45" customHeight="1">
      <c r="C28" s="425" t="s">
        <v>388</v>
      </c>
      <c r="D28" s="426" t="s">
        <v>390</v>
      </c>
      <c r="E28" s="418" t="s">
        <v>391</v>
      </c>
      <c r="F28" s="427" t="s">
        <v>392</v>
      </c>
      <c r="G28" s="420">
        <f>'MC GERAL SINALIZAÇÃO'!G25</f>
        <v>44</v>
      </c>
      <c r="H28" s="44" t="s">
        <v>227</v>
      </c>
      <c r="I28" s="422">
        <v>97.09</v>
      </c>
      <c r="J28" s="429">
        <f>I28*1.2746</f>
        <v>123.75</v>
      </c>
      <c r="K28" s="430">
        <f>ROUND(J28*G28,2)</f>
        <v>5445</v>
      </c>
    </row>
    <row r="29" spans="3:11" s="224" customFormat="1" ht="45" customHeight="1">
      <c r="C29" s="425" t="s">
        <v>389</v>
      </c>
      <c r="D29" s="426" t="s">
        <v>390</v>
      </c>
      <c r="E29" s="418" t="s">
        <v>396</v>
      </c>
      <c r="F29" s="427" t="s">
        <v>395</v>
      </c>
      <c r="G29" s="420">
        <f>G28/2</f>
        <v>22</v>
      </c>
      <c r="H29" s="44" t="s">
        <v>227</v>
      </c>
      <c r="I29" s="422">
        <v>672.34</v>
      </c>
      <c r="J29" s="429">
        <f>I29*1.2746</f>
        <v>856.96</v>
      </c>
      <c r="K29" s="430">
        <f>ROUND(J29*G29,2)</f>
        <v>18853.12</v>
      </c>
    </row>
    <row r="30" spans="3:12" ht="21.75" customHeight="1">
      <c r="C30" s="444" t="s">
        <v>13</v>
      </c>
      <c r="D30" s="445"/>
      <c r="E30" s="445"/>
      <c r="F30" s="445"/>
      <c r="G30" s="445"/>
      <c r="H30" s="445"/>
      <c r="I30" s="445"/>
      <c r="J30" s="446"/>
      <c r="K30" s="251">
        <f>SUM(K21:K29)</f>
        <v>131358.76</v>
      </c>
      <c r="L30" s="254">
        <f>(K30/K31)</f>
        <v>0.0543</v>
      </c>
    </row>
    <row r="31" spans="3:13" ht="24.75" customHeight="1" thickBot="1">
      <c r="C31" s="448" t="s">
        <v>24</v>
      </c>
      <c r="D31" s="449"/>
      <c r="E31" s="449"/>
      <c r="F31" s="449"/>
      <c r="G31" s="449"/>
      <c r="H31" s="449"/>
      <c r="I31" s="449"/>
      <c r="J31" s="450"/>
      <c r="K31" s="252">
        <f>SUM(K12,K19,K30)</f>
        <v>2419353.75</v>
      </c>
      <c r="L31" s="254">
        <f>SUM(L30,L19,L12)</f>
        <v>1</v>
      </c>
      <c r="M31" s="3">
        <v>11</v>
      </c>
    </row>
    <row r="32" ht="12.75">
      <c r="N32" s="59"/>
    </row>
    <row r="33" ht="12.75">
      <c r="N33" s="58"/>
    </row>
    <row r="34" ht="12.75">
      <c r="K34" s="58"/>
    </row>
    <row r="45" spans="7:9" ht="12.75">
      <c r="G45" s="443"/>
      <c r="H45" s="443"/>
      <c r="I45" s="443"/>
    </row>
  </sheetData>
  <sheetProtection/>
  <mergeCells count="31">
    <mergeCell ref="M9:M10"/>
    <mergeCell ref="N9:N10"/>
    <mergeCell ref="O9:O10"/>
    <mergeCell ref="P9:P10"/>
    <mergeCell ref="L7:L8"/>
    <mergeCell ref="M11:M12"/>
    <mergeCell ref="N11:N12"/>
    <mergeCell ref="O11:O12"/>
    <mergeCell ref="P11:P12"/>
    <mergeCell ref="C1:K1"/>
    <mergeCell ref="C2:K2"/>
    <mergeCell ref="C5:K5"/>
    <mergeCell ref="G9:K9"/>
    <mergeCell ref="C6:K6"/>
    <mergeCell ref="C12:J12"/>
    <mergeCell ref="C7:C8"/>
    <mergeCell ref="D7:D8"/>
    <mergeCell ref="E7:E8"/>
    <mergeCell ref="F7:F8"/>
    <mergeCell ref="C3:K3"/>
    <mergeCell ref="C4:K4"/>
    <mergeCell ref="G7:G8"/>
    <mergeCell ref="H7:H8"/>
    <mergeCell ref="I7:I8"/>
    <mergeCell ref="K7:K8"/>
    <mergeCell ref="G45:I45"/>
    <mergeCell ref="C19:J19"/>
    <mergeCell ref="G20:K20"/>
    <mergeCell ref="G13:K13"/>
    <mergeCell ref="C31:J31"/>
    <mergeCell ref="C30:J30"/>
  </mergeCells>
  <hyperlinks>
    <hyperlink ref="E15" r:id="rId1" display="https://app.orcafascio.com/banco/sinapi/composicoes/62865e8ce64d1e4fb7198e93?estado_sinapi=PA"/>
  </hyperlinks>
  <printOptions horizontalCentered="1"/>
  <pageMargins left="0" right="0" top="0.4330708661417323" bottom="0" header="0" footer="0"/>
  <pageSetup fitToHeight="0" fitToWidth="1" horizontalDpi="600" verticalDpi="600" orientation="landscape" paperSize="9" scale="57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78">
      <selection activeCell="E89" sqref="E89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362</v>
      </c>
      <c r="B13" s="342"/>
      <c r="C13" s="342"/>
      <c r="D13" s="342"/>
      <c r="E13" s="343"/>
      <c r="G13" s="344">
        <v>152.56</v>
      </c>
      <c r="H13" s="344">
        <v>6</v>
      </c>
      <c r="I13" s="345">
        <f>G13*H13</f>
        <v>915.36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363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152.56</v>
      </c>
      <c r="H17" s="351" t="s">
        <v>267</v>
      </c>
      <c r="I17" s="352">
        <f>SUM(I13:I16)</f>
        <v>915.36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67.17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25.28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6</v>
      </c>
      <c r="G21" s="366">
        <f aca="true" t="shared" si="0" ref="G21:H25">D67</f>
        <v>0.4</v>
      </c>
      <c r="H21" s="674">
        <f t="shared" si="0"/>
        <v>2.4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2</v>
      </c>
      <c r="G22" s="366">
        <f t="shared" si="0"/>
        <v>4.64</v>
      </c>
      <c r="H22" s="674">
        <f t="shared" si="0"/>
        <v>9.28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2</v>
      </c>
      <c r="G23" s="366">
        <f t="shared" si="0"/>
        <v>3.2</v>
      </c>
      <c r="H23" s="674">
        <f t="shared" si="0"/>
        <v>6.4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18</v>
      </c>
      <c r="G25" s="366">
        <f t="shared" si="0"/>
        <v>0.4</v>
      </c>
      <c r="H25" s="674">
        <f t="shared" si="0"/>
        <v>7.2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41.89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59.56</v>
      </c>
      <c r="G28" s="366">
        <f t="shared" si="1"/>
        <v>0.04</v>
      </c>
      <c r="H28" s="674">
        <f t="shared" si="1"/>
        <v>2.38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9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305.12</v>
      </c>
      <c r="G30" s="366">
        <f>D76</f>
        <v>0.1</v>
      </c>
      <c r="H30" s="674">
        <f>E76</f>
        <v>30.51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2.48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1.88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2</v>
      </c>
      <c r="G34" s="366">
        <v>0.36</v>
      </c>
      <c r="H34" s="683">
        <f>E80</f>
        <v>0.72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2</v>
      </c>
      <c r="G35" s="366">
        <v>0.2</v>
      </c>
      <c r="H35" s="683">
        <f>E81</f>
        <v>0.4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2</v>
      </c>
      <c r="G37" s="366">
        <v>0.38</v>
      </c>
      <c r="H37" s="683">
        <f>E83</f>
        <v>0.76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0.6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4</v>
      </c>
      <c r="G39" s="366">
        <v>0.15</v>
      </c>
      <c r="H39" s="683">
        <f>E85</f>
        <v>0.6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6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2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67.17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25.28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2</v>
      </c>
      <c r="C67" s="397">
        <f>H13/2</f>
        <v>3</v>
      </c>
      <c r="D67" s="397">
        <v>0.4</v>
      </c>
      <c r="E67" s="398">
        <f>ROUND(D67*C67*B67,2)</f>
        <v>2.4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2</v>
      </c>
      <c r="C71" s="402">
        <f>(H13*1.5)</f>
        <v>9</v>
      </c>
      <c r="D71" s="402">
        <v>0.4</v>
      </c>
      <c r="E71" s="398">
        <f>ROUND(D71*C71*B71,2)</f>
        <v>7.2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41.89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C76-(B75*C75)-(B71*1.5)</f>
        <v>59.56</v>
      </c>
      <c r="D74" s="401">
        <v>0.04</v>
      </c>
      <c r="E74" s="398">
        <f>ROUND(D74*C74,2)</f>
        <v>2.38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6</v>
      </c>
      <c r="C75" s="397">
        <v>15</v>
      </c>
      <c r="D75" s="402">
        <v>0.1</v>
      </c>
      <c r="E75" s="398">
        <f>ROUND(B75*D75*C75,2)</f>
        <v>9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G17</f>
        <v>152.56</v>
      </c>
      <c r="D76" s="402">
        <v>0.1</v>
      </c>
      <c r="E76" s="398">
        <f>B76*C76*D76</f>
        <v>30.51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2.48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1.88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8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6</v>
      </c>
      <c r="C87" s="401"/>
      <c r="D87" s="407"/>
      <c r="E87" s="408">
        <v>6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zoomScalePageLayoutView="0" workbookViewId="0" topLeftCell="A73">
      <selection activeCell="E88" sqref="E88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>
      <c r="A1" s="536"/>
      <c r="B1" s="537"/>
      <c r="C1" s="537"/>
      <c r="D1" s="537"/>
      <c r="E1" s="537"/>
      <c r="F1" s="537"/>
      <c r="G1" s="537"/>
      <c r="H1" s="537"/>
      <c r="I1" s="538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25" t="s">
        <v>243</v>
      </c>
      <c r="B4" s="526"/>
      <c r="C4" s="526"/>
      <c r="D4" s="526"/>
      <c r="E4" s="526"/>
      <c r="F4" s="526"/>
      <c r="G4" s="526"/>
      <c r="H4" s="526"/>
      <c r="I4" s="535"/>
      <c r="V4" s="327"/>
      <c r="W4" s="327"/>
      <c r="X4" s="327"/>
      <c r="Y4" s="327"/>
      <c r="Z4" s="327"/>
    </row>
    <row r="5" spans="1:26" s="330" customFormat="1" ht="15.75">
      <c r="A5" s="536" t="s">
        <v>148</v>
      </c>
      <c r="B5" s="537"/>
      <c r="C5" s="537"/>
      <c r="D5" s="537"/>
      <c r="E5" s="537"/>
      <c r="F5" s="537"/>
      <c r="G5" s="537"/>
      <c r="H5" s="537"/>
      <c r="I5" s="538"/>
      <c r="V5" s="327"/>
      <c r="W5" s="327"/>
      <c r="X5" s="327"/>
      <c r="Y5" s="327"/>
      <c r="Z5" s="327"/>
    </row>
    <row r="6" spans="1:26" s="330" customFormat="1" ht="15.75">
      <c r="A6" s="536" t="s">
        <v>15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4.5" customHeight="1" thickBot="1">
      <c r="A7" s="331"/>
      <c r="B7" s="287"/>
      <c r="C7" s="287"/>
      <c r="D7" s="287"/>
      <c r="E7" s="292"/>
      <c r="F7" s="292"/>
      <c r="G7" s="292"/>
      <c r="H7" s="292"/>
      <c r="I7" s="332"/>
      <c r="V7" s="327"/>
      <c r="W7" s="327"/>
      <c r="X7" s="327"/>
      <c r="Y7" s="327"/>
      <c r="Z7" s="327"/>
    </row>
    <row r="8" spans="1:26" s="330" customFormat="1" ht="18" customHeight="1" thickBot="1">
      <c r="A8" s="708" t="s">
        <v>184</v>
      </c>
      <c r="B8" s="709"/>
      <c r="C8" s="709"/>
      <c r="D8" s="709"/>
      <c r="E8" s="709"/>
      <c r="F8" s="709"/>
      <c r="G8" s="709"/>
      <c r="H8" s="709"/>
      <c r="I8" s="710"/>
      <c r="V8" s="327"/>
      <c r="W8" s="327"/>
      <c r="X8" s="327"/>
      <c r="Y8" s="327"/>
      <c r="Z8" s="327"/>
    </row>
    <row r="9" spans="1:26" s="330" customFormat="1" ht="4.5" customHeight="1">
      <c r="A9" s="337"/>
      <c r="E9" s="304"/>
      <c r="F9" s="304"/>
      <c r="G9" s="304"/>
      <c r="I9" s="338"/>
      <c r="V9" s="327"/>
      <c r="W9" s="327"/>
      <c r="X9" s="327"/>
      <c r="Y9" s="327"/>
      <c r="Z9" s="327"/>
    </row>
    <row r="10" spans="1:26" s="330" customFormat="1" ht="24.75" customHeight="1">
      <c r="A10" s="339" t="s">
        <v>266</v>
      </c>
      <c r="B10" s="645" t="str">
        <f>'[1]RESUMO QUANTITATIVO'!A16</f>
        <v>EXECUÇÃO DOS SERVIÇOS DE PAVIMENTAÇÃO (RECAPEAMENTO ASFÁTICO) NAS RUAS DO PAAR - NO MUNICÍPIO DE ANANINDEUA - PA.</v>
      </c>
      <c r="C10" s="645"/>
      <c r="D10" s="645"/>
      <c r="E10" s="645"/>
      <c r="F10" s="646"/>
      <c r="G10" s="647" t="s">
        <v>244</v>
      </c>
      <c r="H10" s="647" t="s">
        <v>245</v>
      </c>
      <c r="I10" s="649" t="s">
        <v>246</v>
      </c>
      <c r="V10" s="327"/>
      <c r="W10" s="327"/>
      <c r="X10" s="327"/>
      <c r="Y10" s="327"/>
      <c r="Z10" s="327"/>
    </row>
    <row r="11" spans="1:26" s="330" customFormat="1" ht="24.75" customHeight="1">
      <c r="A11" s="340"/>
      <c r="B11" s="645"/>
      <c r="C11" s="645"/>
      <c r="D11" s="645"/>
      <c r="E11" s="645"/>
      <c r="F11" s="646"/>
      <c r="G11" s="648"/>
      <c r="H11" s="648"/>
      <c r="I11" s="650"/>
      <c r="V11" s="327"/>
      <c r="W11" s="327"/>
      <c r="X11" s="327"/>
      <c r="Y11" s="327"/>
      <c r="Z11" s="327"/>
    </row>
    <row r="12" spans="1:26" s="330" customFormat="1" ht="15" customHeight="1">
      <c r="A12" s="341" t="s">
        <v>364</v>
      </c>
      <c r="B12" s="342"/>
      <c r="C12" s="342"/>
      <c r="D12" s="342"/>
      <c r="E12" s="343"/>
      <c r="G12" s="344">
        <v>150.97</v>
      </c>
      <c r="H12" s="344">
        <v>6</v>
      </c>
      <c r="I12" s="345">
        <f>G12*H12</f>
        <v>905.82</v>
      </c>
      <c r="V12" s="327"/>
      <c r="W12" s="327"/>
      <c r="X12" s="327"/>
      <c r="Y12" s="327"/>
      <c r="Z12" s="327"/>
    </row>
    <row r="13" spans="1:26" s="330" customFormat="1" ht="15" customHeight="1">
      <c r="A13" s="346"/>
      <c r="B13" s="383"/>
      <c r="C13" s="304"/>
      <c r="D13" s="304"/>
      <c r="E13" s="304"/>
      <c r="F13" s="304"/>
      <c r="G13" s="344"/>
      <c r="H13" s="344"/>
      <c r="I13" s="345"/>
      <c r="V13" s="327"/>
      <c r="W13" s="327"/>
      <c r="X13" s="327"/>
      <c r="Y13" s="327"/>
      <c r="Z13" s="327"/>
    </row>
    <row r="14" spans="1:26" s="330" customFormat="1" ht="15" customHeight="1">
      <c r="A14" s="651" t="s">
        <v>363</v>
      </c>
      <c r="B14" s="652"/>
      <c r="C14" s="652"/>
      <c r="D14" s="652"/>
      <c r="E14" s="653"/>
      <c r="F14" s="347"/>
      <c r="G14" s="348"/>
      <c r="H14" s="348"/>
      <c r="I14" s="349"/>
      <c r="V14" s="327"/>
      <c r="W14" s="327"/>
      <c r="X14" s="327"/>
      <c r="Y14" s="327"/>
      <c r="Z14" s="327"/>
    </row>
    <row r="15" spans="1:26" s="330" customFormat="1" ht="15" customHeight="1">
      <c r="A15" s="654"/>
      <c r="B15" s="655"/>
      <c r="C15" s="655"/>
      <c r="D15" s="655"/>
      <c r="E15" s="656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 thickBot="1">
      <c r="A16" s="350"/>
      <c r="G16" s="351">
        <f>SUM(G12:G15)</f>
        <v>150.97</v>
      </c>
      <c r="H16" s="351" t="s">
        <v>267</v>
      </c>
      <c r="I16" s="352">
        <f>SUM(I12:I15)</f>
        <v>905.82</v>
      </c>
      <c r="V16" s="327"/>
      <c r="W16" s="327"/>
      <c r="X16" s="327"/>
      <c r="Y16" s="327"/>
      <c r="Z16" s="327"/>
    </row>
    <row r="17" spans="1:10" ht="22.5" customHeight="1" thickBot="1">
      <c r="A17" s="353" t="s">
        <v>249</v>
      </c>
      <c r="B17" s="657" t="s">
        <v>154</v>
      </c>
      <c r="C17" s="658"/>
      <c r="D17" s="659"/>
      <c r="E17" s="354" t="s">
        <v>20</v>
      </c>
      <c r="F17" s="354" t="s">
        <v>251</v>
      </c>
      <c r="G17" s="354" t="s">
        <v>268</v>
      </c>
      <c r="H17" s="660" t="s">
        <v>269</v>
      </c>
      <c r="I17" s="661"/>
      <c r="J17" s="355"/>
    </row>
    <row r="18" spans="1:26" ht="15" customHeight="1">
      <c r="A18" s="356">
        <v>1</v>
      </c>
      <c r="B18" s="662" t="s">
        <v>270</v>
      </c>
      <c r="C18" s="663"/>
      <c r="D18" s="663"/>
      <c r="E18" s="357"/>
      <c r="F18" s="357"/>
      <c r="G18" s="358"/>
      <c r="H18" s="664">
        <f>H19+H26</f>
        <v>63.19</v>
      </c>
      <c r="I18" s="665"/>
      <c r="V18" s="359"/>
      <c r="W18" s="666"/>
      <c r="X18" s="666"/>
      <c r="Y18" s="666"/>
      <c r="Z18" s="359"/>
    </row>
    <row r="19" spans="1:26" ht="15" customHeight="1">
      <c r="A19" s="360" t="s">
        <v>17</v>
      </c>
      <c r="B19" s="667" t="s">
        <v>271</v>
      </c>
      <c r="C19" s="668"/>
      <c r="D19" s="668"/>
      <c r="E19" s="361"/>
      <c r="F19" s="361"/>
      <c r="G19" s="362"/>
      <c r="H19" s="669">
        <f>SUM(H20:H24)</f>
        <v>25.28</v>
      </c>
      <c r="I19" s="670"/>
      <c r="V19" s="359"/>
      <c r="W19" s="671"/>
      <c r="X19" s="671"/>
      <c r="Y19" s="671"/>
      <c r="Z19" s="359"/>
    </row>
    <row r="20" spans="1:26" ht="15.75">
      <c r="A20" s="363" t="s">
        <v>272</v>
      </c>
      <c r="B20" s="672" t="s">
        <v>342</v>
      </c>
      <c r="C20" s="673"/>
      <c r="D20" s="673"/>
      <c r="E20" s="364" t="s">
        <v>273</v>
      </c>
      <c r="F20" s="365">
        <f>B66*C66</f>
        <v>6</v>
      </c>
      <c r="G20" s="366">
        <f aca="true" t="shared" si="0" ref="G20:H24">D66</f>
        <v>0.4</v>
      </c>
      <c r="H20" s="674">
        <f t="shared" si="0"/>
        <v>2.4</v>
      </c>
      <c r="I20" s="675"/>
      <c r="V20" s="367"/>
      <c r="W20" s="676"/>
      <c r="X20" s="676"/>
      <c r="Y20" s="676"/>
      <c r="Z20" s="359"/>
    </row>
    <row r="21" spans="1:26" ht="15" customHeight="1">
      <c r="A21" s="363" t="s">
        <v>274</v>
      </c>
      <c r="B21" s="672" t="s">
        <v>343</v>
      </c>
      <c r="C21" s="673"/>
      <c r="D21" s="673"/>
      <c r="E21" s="364" t="s">
        <v>275</v>
      </c>
      <c r="F21" s="365">
        <f>B67</f>
        <v>2</v>
      </c>
      <c r="G21" s="366">
        <f t="shared" si="0"/>
        <v>4.64</v>
      </c>
      <c r="H21" s="674">
        <f t="shared" si="0"/>
        <v>9.28</v>
      </c>
      <c r="I21" s="675"/>
      <c r="V21" s="367"/>
      <c r="W21" s="368"/>
      <c r="X21" s="368"/>
      <c r="Y21" s="368"/>
      <c r="Z21" s="359"/>
    </row>
    <row r="22" spans="1:26" ht="15" customHeight="1">
      <c r="A22" s="363" t="s">
        <v>276</v>
      </c>
      <c r="B22" s="672" t="s">
        <v>277</v>
      </c>
      <c r="C22" s="673"/>
      <c r="D22" s="673"/>
      <c r="E22" s="364" t="s">
        <v>275</v>
      </c>
      <c r="F22" s="365">
        <f>B68</f>
        <v>2</v>
      </c>
      <c r="G22" s="366">
        <f t="shared" si="0"/>
        <v>3.2</v>
      </c>
      <c r="H22" s="674">
        <f t="shared" si="0"/>
        <v>6.4</v>
      </c>
      <c r="I22" s="675"/>
      <c r="V22" s="367"/>
      <c r="W22" s="676"/>
      <c r="X22" s="676"/>
      <c r="Y22" s="676"/>
      <c r="Z22" s="359"/>
    </row>
    <row r="23" spans="1:26" ht="15" customHeight="1">
      <c r="A23" s="363" t="s">
        <v>278</v>
      </c>
      <c r="B23" s="672" t="s">
        <v>279</v>
      </c>
      <c r="C23" s="673"/>
      <c r="D23" s="673"/>
      <c r="E23" s="364" t="s">
        <v>275</v>
      </c>
      <c r="F23" s="365">
        <f>B69</f>
        <v>0</v>
      </c>
      <c r="G23" s="366">
        <f t="shared" si="0"/>
        <v>2.19</v>
      </c>
      <c r="H23" s="674">
        <f t="shared" si="0"/>
        <v>0</v>
      </c>
      <c r="I23" s="675"/>
      <c r="V23" s="359"/>
      <c r="W23" s="666"/>
      <c r="X23" s="666"/>
      <c r="Y23" s="666"/>
      <c r="Z23" s="359"/>
    </row>
    <row r="24" spans="1:26" ht="15.75">
      <c r="A24" s="363" t="s">
        <v>280</v>
      </c>
      <c r="B24" s="672" t="s">
        <v>344</v>
      </c>
      <c r="C24" s="673"/>
      <c r="D24" s="673"/>
      <c r="E24" s="364" t="s">
        <v>2</v>
      </c>
      <c r="F24" s="365">
        <f>B70*C70</f>
        <v>18</v>
      </c>
      <c r="G24" s="366">
        <f t="shared" si="0"/>
        <v>0.4</v>
      </c>
      <c r="H24" s="674">
        <f t="shared" si="0"/>
        <v>7.2</v>
      </c>
      <c r="I24" s="675"/>
      <c r="V24" s="359"/>
      <c r="W24" s="677"/>
      <c r="X24" s="677"/>
      <c r="Y24" s="677"/>
      <c r="Z24" s="359"/>
    </row>
    <row r="25" spans="1:26" ht="15" customHeight="1">
      <c r="A25" s="369"/>
      <c r="B25" s="673"/>
      <c r="C25" s="673"/>
      <c r="D25" s="673"/>
      <c r="E25" s="370"/>
      <c r="F25" s="370"/>
      <c r="G25" s="371"/>
      <c r="H25" s="371"/>
      <c r="I25" s="372"/>
      <c r="J25" s="388"/>
      <c r="V25" s="359"/>
      <c r="W25" s="677"/>
      <c r="X25" s="677"/>
      <c r="Y25" s="677"/>
      <c r="Z25" s="359"/>
    </row>
    <row r="26" spans="1:26" ht="15" customHeight="1">
      <c r="A26" s="360" t="s">
        <v>18</v>
      </c>
      <c r="B26" s="667" t="s">
        <v>281</v>
      </c>
      <c r="C26" s="668"/>
      <c r="D26" s="668"/>
      <c r="E26" s="361"/>
      <c r="F26" s="361"/>
      <c r="G26" s="362"/>
      <c r="H26" s="669">
        <f>SUM(H27:H29)</f>
        <v>37.91</v>
      </c>
      <c r="I26" s="670"/>
      <c r="V26" s="359"/>
      <c r="W26" s="671"/>
      <c r="X26" s="671"/>
      <c r="Y26" s="671"/>
      <c r="Z26" s="359"/>
    </row>
    <row r="27" spans="1:26" ht="15.75">
      <c r="A27" s="363" t="s">
        <v>282</v>
      </c>
      <c r="B27" s="672" t="s">
        <v>345</v>
      </c>
      <c r="C27" s="673"/>
      <c r="D27" s="673"/>
      <c r="E27" s="364" t="s">
        <v>273</v>
      </c>
      <c r="F27" s="373">
        <f aca="true" t="shared" si="1" ref="F27:H28">C73</f>
        <v>117.97</v>
      </c>
      <c r="G27" s="366">
        <f t="shared" si="1"/>
        <v>0.04</v>
      </c>
      <c r="H27" s="674">
        <f t="shared" si="1"/>
        <v>4.72</v>
      </c>
      <c r="I27" s="675"/>
      <c r="V27" s="367"/>
      <c r="W27" s="676"/>
      <c r="X27" s="676"/>
      <c r="Y27" s="676"/>
      <c r="Z27" s="359"/>
    </row>
    <row r="28" spans="1:26" ht="15" customHeight="1">
      <c r="A28" s="363" t="s">
        <v>283</v>
      </c>
      <c r="B28" s="672" t="s">
        <v>346</v>
      </c>
      <c r="C28" s="673"/>
      <c r="D28" s="673"/>
      <c r="E28" s="364" t="s">
        <v>273</v>
      </c>
      <c r="F28" s="373">
        <f t="shared" si="1"/>
        <v>15</v>
      </c>
      <c r="G28" s="366">
        <f t="shared" si="1"/>
        <v>0.1</v>
      </c>
      <c r="H28" s="674">
        <f t="shared" si="1"/>
        <v>3</v>
      </c>
      <c r="I28" s="675"/>
      <c r="V28" s="367"/>
      <c r="W28" s="368"/>
      <c r="X28" s="368"/>
      <c r="Y28" s="368"/>
      <c r="Z28" s="359"/>
    </row>
    <row r="29" spans="1:26" ht="15" customHeight="1">
      <c r="A29" s="363" t="s">
        <v>284</v>
      </c>
      <c r="B29" s="672" t="s">
        <v>347</v>
      </c>
      <c r="C29" s="673"/>
      <c r="D29" s="673"/>
      <c r="E29" s="364" t="s">
        <v>273</v>
      </c>
      <c r="F29" s="373">
        <f>B75*C75</f>
        <v>301.94</v>
      </c>
      <c r="G29" s="366">
        <f>D75</f>
        <v>0.1</v>
      </c>
      <c r="H29" s="674">
        <f>E75</f>
        <v>30.19</v>
      </c>
      <c r="I29" s="675"/>
      <c r="V29" s="367"/>
      <c r="W29" s="676"/>
      <c r="X29" s="676"/>
      <c r="Y29" s="676"/>
      <c r="Z29" s="359"/>
    </row>
    <row r="30" spans="1:26" ht="15" customHeight="1">
      <c r="A30" s="369"/>
      <c r="B30" s="673"/>
      <c r="C30" s="673"/>
      <c r="D30" s="673"/>
      <c r="E30" s="370"/>
      <c r="F30" s="370"/>
      <c r="G30" s="371"/>
      <c r="H30" s="371"/>
      <c r="I30" s="372"/>
      <c r="J30" s="388"/>
      <c r="V30" s="359"/>
      <c r="W30" s="677"/>
      <c r="X30" s="677"/>
      <c r="Y30" s="677"/>
      <c r="Z30" s="359"/>
    </row>
    <row r="31" spans="1:26" ht="15" customHeight="1">
      <c r="A31" s="374">
        <v>2</v>
      </c>
      <c r="B31" s="678" t="s">
        <v>285</v>
      </c>
      <c r="C31" s="679"/>
      <c r="D31" s="680"/>
      <c r="E31" s="375"/>
      <c r="F31" s="375"/>
      <c r="G31" s="376"/>
      <c r="H31" s="681">
        <f>H32+H37</f>
        <v>2.48</v>
      </c>
      <c r="I31" s="682"/>
      <c r="V31" s="359"/>
      <c r="W31" s="666"/>
      <c r="X31" s="666"/>
      <c r="Y31" s="666"/>
      <c r="Z31" s="359"/>
    </row>
    <row r="32" spans="1:26" ht="15" customHeight="1">
      <c r="A32" s="360" t="s">
        <v>3</v>
      </c>
      <c r="B32" s="667" t="s">
        <v>286</v>
      </c>
      <c r="C32" s="668"/>
      <c r="D32" s="668"/>
      <c r="E32" s="361"/>
      <c r="F32" s="361"/>
      <c r="G32" s="362"/>
      <c r="H32" s="669">
        <f>SUM(H33:I36)</f>
        <v>1.88</v>
      </c>
      <c r="I32" s="670"/>
      <c r="V32" s="359"/>
      <c r="W32" s="377"/>
      <c r="X32" s="377"/>
      <c r="Y32" s="377"/>
      <c r="Z32" s="359"/>
    </row>
    <row r="33" spans="1:26" ht="15.75">
      <c r="A33" s="363" t="s">
        <v>287</v>
      </c>
      <c r="B33" s="672" t="s">
        <v>348</v>
      </c>
      <c r="C33" s="673"/>
      <c r="D33" s="673"/>
      <c r="E33" s="364" t="s">
        <v>263</v>
      </c>
      <c r="F33" s="373">
        <f>B79</f>
        <v>2</v>
      </c>
      <c r="G33" s="366">
        <v>0.36</v>
      </c>
      <c r="H33" s="683">
        <f>E79</f>
        <v>0.72</v>
      </c>
      <c r="I33" s="684"/>
      <c r="V33" s="367"/>
      <c r="W33" s="676"/>
      <c r="X33" s="676"/>
      <c r="Y33" s="676"/>
      <c r="Z33" s="359"/>
    </row>
    <row r="34" spans="1:26" ht="15.75">
      <c r="A34" s="363" t="s">
        <v>288</v>
      </c>
      <c r="B34" s="672" t="s">
        <v>289</v>
      </c>
      <c r="C34" s="673"/>
      <c r="D34" s="673"/>
      <c r="E34" s="364" t="s">
        <v>263</v>
      </c>
      <c r="F34" s="373">
        <f>B80</f>
        <v>2</v>
      </c>
      <c r="G34" s="366">
        <v>0.2</v>
      </c>
      <c r="H34" s="683">
        <f>E80</f>
        <v>0.4</v>
      </c>
      <c r="I34" s="684"/>
      <c r="V34" s="367"/>
      <c r="W34" s="676"/>
      <c r="X34" s="676"/>
      <c r="Y34" s="676"/>
      <c r="Z34" s="359"/>
    </row>
    <row r="35" spans="1:26" ht="15.75">
      <c r="A35" s="363" t="s">
        <v>290</v>
      </c>
      <c r="B35" s="672" t="s">
        <v>291</v>
      </c>
      <c r="C35" s="673"/>
      <c r="D35" s="673"/>
      <c r="E35" s="364" t="s">
        <v>263</v>
      </c>
      <c r="F35" s="373">
        <f>B81</f>
        <v>0</v>
      </c>
      <c r="G35" s="366">
        <v>0.25</v>
      </c>
      <c r="H35" s="683">
        <f>E81</f>
        <v>0</v>
      </c>
      <c r="I35" s="684"/>
      <c r="V35" s="367"/>
      <c r="W35" s="676"/>
      <c r="X35" s="676"/>
      <c r="Y35" s="676"/>
      <c r="Z35" s="359"/>
    </row>
    <row r="36" spans="1:26" ht="15.75">
      <c r="A36" s="363" t="s">
        <v>292</v>
      </c>
      <c r="B36" s="672" t="s">
        <v>293</v>
      </c>
      <c r="C36" s="673"/>
      <c r="D36" s="673"/>
      <c r="E36" s="364" t="s">
        <v>263</v>
      </c>
      <c r="F36" s="373">
        <f>B82</f>
        <v>2</v>
      </c>
      <c r="G36" s="366">
        <v>0.38</v>
      </c>
      <c r="H36" s="683">
        <f>E82</f>
        <v>0.76</v>
      </c>
      <c r="I36" s="684"/>
      <c r="V36" s="367"/>
      <c r="W36" s="676"/>
      <c r="X36" s="676"/>
      <c r="Y36" s="676"/>
      <c r="Z36" s="359"/>
    </row>
    <row r="37" spans="1:26" ht="15" customHeight="1">
      <c r="A37" s="360" t="s">
        <v>6</v>
      </c>
      <c r="B37" s="667" t="s">
        <v>294</v>
      </c>
      <c r="C37" s="668"/>
      <c r="D37" s="668"/>
      <c r="E37" s="361"/>
      <c r="F37" s="361"/>
      <c r="G37" s="362"/>
      <c r="H37" s="669">
        <f>H38</f>
        <v>0.6</v>
      </c>
      <c r="I37" s="670"/>
      <c r="V37" s="359"/>
      <c r="W37" s="377"/>
      <c r="X37" s="377"/>
      <c r="Y37" s="377"/>
      <c r="Z37" s="359"/>
    </row>
    <row r="38" spans="1:26" ht="15.75">
      <c r="A38" s="363" t="s">
        <v>295</v>
      </c>
      <c r="B38" s="672" t="s">
        <v>296</v>
      </c>
      <c r="C38" s="673"/>
      <c r="D38" s="673"/>
      <c r="E38" s="364" t="s">
        <v>263</v>
      </c>
      <c r="F38" s="373">
        <f>B84</f>
        <v>4</v>
      </c>
      <c r="G38" s="366">
        <v>0.15</v>
      </c>
      <c r="H38" s="683">
        <f>E84</f>
        <v>0.6</v>
      </c>
      <c r="I38" s="684"/>
      <c r="V38" s="367"/>
      <c r="W38" s="676"/>
      <c r="X38" s="676"/>
      <c r="Y38" s="676"/>
      <c r="Z38" s="359"/>
    </row>
    <row r="39" spans="1:26" ht="15" customHeight="1">
      <c r="A39" s="360" t="s">
        <v>7</v>
      </c>
      <c r="B39" s="667" t="s">
        <v>297</v>
      </c>
      <c r="C39" s="668"/>
      <c r="D39" s="668"/>
      <c r="E39" s="361"/>
      <c r="F39" s="361"/>
      <c r="G39" s="362"/>
      <c r="H39" s="669"/>
      <c r="I39" s="670"/>
      <c r="V39" s="359"/>
      <c r="W39" s="377"/>
      <c r="X39" s="377"/>
      <c r="Y39" s="377"/>
      <c r="Z39" s="359"/>
    </row>
    <row r="40" spans="1:26" ht="15" customHeight="1">
      <c r="A40" s="363" t="s">
        <v>298</v>
      </c>
      <c r="B40" s="685" t="s">
        <v>299</v>
      </c>
      <c r="C40" s="686"/>
      <c r="D40" s="687"/>
      <c r="E40" s="364" t="s">
        <v>263</v>
      </c>
      <c r="F40" s="373">
        <f>B86</f>
        <v>6</v>
      </c>
      <c r="G40" s="366" t="s">
        <v>300</v>
      </c>
      <c r="H40" s="674" t="s">
        <v>300</v>
      </c>
      <c r="I40" s="675"/>
      <c r="V40" s="367"/>
      <c r="W40" s="676"/>
      <c r="X40" s="676"/>
      <c r="Y40" s="676"/>
      <c r="Z40" s="359"/>
    </row>
    <row r="41" spans="1:26" ht="48.75" customHeight="1">
      <c r="A41" s="363" t="s">
        <v>301</v>
      </c>
      <c r="B41" s="688" t="s">
        <v>302</v>
      </c>
      <c r="C41" s="689"/>
      <c r="D41" s="690"/>
      <c r="E41" s="364" t="s">
        <v>263</v>
      </c>
      <c r="F41" s="373">
        <f>B87</f>
        <v>2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15" customHeight="1" thickBot="1">
      <c r="A42" s="378"/>
      <c r="B42" s="691"/>
      <c r="C42" s="691"/>
      <c r="D42" s="691"/>
      <c r="E42" s="379"/>
      <c r="F42" s="379"/>
      <c r="G42" s="380"/>
      <c r="H42" s="380"/>
      <c r="I42" s="381"/>
      <c r="J42" s="388"/>
      <c r="P42" s="388"/>
      <c r="Q42" s="388"/>
      <c r="R42" s="404"/>
      <c r="S42" s="405"/>
      <c r="V42" s="359"/>
      <c r="W42" s="677"/>
      <c r="X42" s="677"/>
      <c r="Y42" s="677"/>
      <c r="Z42" s="359"/>
    </row>
    <row r="43" spans="1:10" ht="15.75">
      <c r="A43" s="382" t="s">
        <v>303</v>
      </c>
      <c r="E43" s="327"/>
      <c r="F43" s="327"/>
      <c r="G43" s="327"/>
      <c r="I43" s="327"/>
      <c r="J43" s="327"/>
    </row>
    <row r="44" spans="1:10" ht="15.75">
      <c r="A44" s="327"/>
      <c r="E44" s="327"/>
      <c r="F44" s="327"/>
      <c r="G44" s="327"/>
      <c r="I44" s="327"/>
      <c r="J44" s="327"/>
    </row>
    <row r="45" spans="1:10" ht="15.75">
      <c r="A45" s="387" t="s">
        <v>349</v>
      </c>
      <c r="B45" s="387"/>
      <c r="C45" s="387"/>
      <c r="D45" s="387"/>
      <c r="E45" s="387"/>
      <c r="F45" s="387"/>
      <c r="G45" s="387"/>
      <c r="H45" s="387"/>
      <c r="I45" s="327"/>
      <c r="J45" s="327"/>
    </row>
    <row r="46" spans="1:11" ht="15.75">
      <c r="A46" s="387" t="s">
        <v>350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</row>
    <row r="47" spans="1:11" ht="15.75">
      <c r="A47" s="387" t="s">
        <v>351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30"/>
    </row>
    <row r="48" spans="1:11" ht="15.75">
      <c r="A48" s="692" t="s">
        <v>352</v>
      </c>
      <c r="B48" s="692"/>
      <c r="C48" s="692"/>
      <c r="D48" s="692"/>
      <c r="E48" s="692"/>
      <c r="F48" s="692"/>
      <c r="G48" s="692"/>
      <c r="H48" s="692"/>
      <c r="I48" s="330"/>
      <c r="K48" s="330"/>
    </row>
    <row r="49" spans="1:11" ht="15.75">
      <c r="A49" s="384" t="s">
        <v>353</v>
      </c>
      <c r="B49" s="330"/>
      <c r="C49" s="330"/>
      <c r="D49" s="330"/>
      <c r="E49" s="330"/>
      <c r="F49" s="330"/>
      <c r="G49" s="330"/>
      <c r="H49" s="330"/>
      <c r="I49" s="330"/>
      <c r="K49" s="330"/>
    </row>
    <row r="50" spans="1:11" ht="15.75">
      <c r="A50" s="330"/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0" ht="15.75">
      <c r="A51" s="327"/>
      <c r="E51" s="327"/>
      <c r="F51" s="327"/>
      <c r="G51" s="327"/>
      <c r="I51" s="327"/>
      <c r="J51" s="327"/>
    </row>
    <row r="52" spans="1:11" ht="15" customHeight="1">
      <c r="A52" s="693" t="s">
        <v>354</v>
      </c>
      <c r="B52" s="693"/>
      <c r="C52" s="693"/>
      <c r="D52" s="693"/>
      <c r="E52" s="693"/>
      <c r="F52" s="693"/>
      <c r="G52" s="693"/>
      <c r="H52" s="693"/>
      <c r="I52" s="693"/>
      <c r="J52" s="385"/>
      <c r="K52" s="385"/>
    </row>
    <row r="53" spans="1:11" ht="15" customHeight="1">
      <c r="A53" s="693"/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385"/>
      <c r="B54" s="385"/>
      <c r="C54" s="385"/>
      <c r="D54" s="385"/>
      <c r="E54" s="385"/>
      <c r="F54" s="385"/>
      <c r="G54" s="385"/>
      <c r="H54" s="385"/>
      <c r="I54" s="385"/>
      <c r="J54" s="385"/>
      <c r="K54" s="385"/>
    </row>
    <row r="55" spans="1:11" ht="15.75">
      <c r="A55" s="330"/>
      <c r="B55" s="330"/>
      <c r="C55" s="330"/>
      <c r="D55" s="330"/>
      <c r="E55" s="330"/>
      <c r="F55" s="330"/>
      <c r="G55" s="330"/>
      <c r="H55" s="330"/>
      <c r="I55" s="330"/>
      <c r="K55" s="330"/>
    </row>
    <row r="56" spans="1:11" ht="15" customHeight="1">
      <c r="A56" s="694" t="s">
        <v>355</v>
      </c>
      <c r="B56" s="694"/>
      <c r="C56" s="694"/>
      <c r="D56" s="694"/>
      <c r="E56" s="694"/>
      <c r="F56" s="694"/>
      <c r="G56" s="694"/>
      <c r="H56" s="694"/>
      <c r="I56" s="694"/>
      <c r="J56" s="386"/>
      <c r="K56" s="386"/>
    </row>
    <row r="57" spans="1:11" ht="15" customHeight="1">
      <c r="A57" s="694"/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 t="s">
        <v>356</v>
      </c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/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0" ht="15.75">
      <c r="A60" s="327"/>
      <c r="E60" s="327"/>
      <c r="F60" s="327"/>
      <c r="G60" s="327"/>
      <c r="I60" s="327"/>
      <c r="J60" s="327"/>
    </row>
    <row r="61" spans="1:11" ht="15.75">
      <c r="A61" s="695" t="s">
        <v>357</v>
      </c>
      <c r="B61" s="695"/>
      <c r="C61" s="695"/>
      <c r="D61" s="695"/>
      <c r="E61" s="695"/>
      <c r="F61" s="695"/>
      <c r="G61" s="695"/>
      <c r="H61" s="695"/>
      <c r="I61" s="695"/>
      <c r="J61" s="695"/>
      <c r="K61" s="695"/>
    </row>
    <row r="62" spans="1:10" ht="16.5" thickBot="1">
      <c r="A62" s="327"/>
      <c r="E62" s="327"/>
      <c r="F62" s="388"/>
      <c r="G62" s="696"/>
      <c r="H62" s="697"/>
      <c r="I62" s="330"/>
      <c r="J62" s="327"/>
    </row>
    <row r="63" spans="1:10" ht="15.75">
      <c r="A63" s="389" t="s">
        <v>5</v>
      </c>
      <c r="B63" s="390" t="s">
        <v>251</v>
      </c>
      <c r="C63" s="390" t="s">
        <v>304</v>
      </c>
      <c r="D63" s="390" t="s">
        <v>268</v>
      </c>
      <c r="E63" s="391" t="s">
        <v>269</v>
      </c>
      <c r="F63" s="388"/>
      <c r="G63" s="696"/>
      <c r="H63" s="697"/>
      <c r="I63" s="330"/>
      <c r="J63" s="327"/>
    </row>
    <row r="64" spans="1:10" ht="15.75">
      <c r="A64" s="698" t="s">
        <v>305</v>
      </c>
      <c r="B64" s="699"/>
      <c r="C64" s="699"/>
      <c r="D64" s="699"/>
      <c r="E64" s="392">
        <f>E72+E65</f>
        <v>63.19</v>
      </c>
      <c r="F64" s="388"/>
      <c r="G64" s="393"/>
      <c r="H64" s="394"/>
      <c r="I64" s="330"/>
      <c r="J64" s="327"/>
    </row>
    <row r="65" spans="1:10" ht="15.75">
      <c r="A65" s="700" t="s">
        <v>306</v>
      </c>
      <c r="B65" s="701"/>
      <c r="C65" s="701"/>
      <c r="D65" s="701"/>
      <c r="E65" s="395">
        <f>SUM(E66:E70)</f>
        <v>25.28</v>
      </c>
      <c r="F65" s="388"/>
      <c r="G65" s="393"/>
      <c r="H65" s="394"/>
      <c r="I65" s="330"/>
      <c r="J65" s="327"/>
    </row>
    <row r="66" spans="1:10" ht="15.75">
      <c r="A66" s="396" t="s">
        <v>307</v>
      </c>
      <c r="B66" s="397">
        <v>2</v>
      </c>
      <c r="C66" s="397">
        <f>H12/2</f>
        <v>3</v>
      </c>
      <c r="D66" s="397">
        <v>0.4</v>
      </c>
      <c r="E66" s="398">
        <f>ROUND(D66*C66*B66,2)</f>
        <v>2.4</v>
      </c>
      <c r="F66" s="399"/>
      <c r="G66" s="400"/>
      <c r="H66" s="399"/>
      <c r="I66" s="330"/>
      <c r="J66" s="327"/>
    </row>
    <row r="67" spans="1:10" ht="15.75">
      <c r="A67" s="396" t="s">
        <v>308</v>
      </c>
      <c r="B67" s="397">
        <v>2</v>
      </c>
      <c r="C67" s="401"/>
      <c r="D67" s="401">
        <v>4.64</v>
      </c>
      <c r="E67" s="398">
        <f>ROUND(D67*B67,2)</f>
        <v>9.28</v>
      </c>
      <c r="F67" s="399"/>
      <c r="G67" s="400"/>
      <c r="H67" s="399"/>
      <c r="I67" s="330"/>
      <c r="J67" s="327"/>
    </row>
    <row r="68" spans="1:10" ht="15.75">
      <c r="A68" s="396" t="s">
        <v>309</v>
      </c>
      <c r="B68" s="402">
        <v>2</v>
      </c>
      <c r="C68" s="402"/>
      <c r="D68" s="402">
        <v>3.2</v>
      </c>
      <c r="E68" s="398">
        <f>ROUND(D68*B68,2)</f>
        <v>6.4</v>
      </c>
      <c r="F68" s="399"/>
      <c r="G68" s="399"/>
      <c r="H68" s="399"/>
      <c r="I68" s="330"/>
      <c r="J68" s="403"/>
    </row>
    <row r="69" spans="1:10" ht="15.75">
      <c r="A69" s="396" t="s">
        <v>310</v>
      </c>
      <c r="B69" s="402">
        <v>0</v>
      </c>
      <c r="C69" s="402"/>
      <c r="D69" s="402">
        <v>2.19</v>
      </c>
      <c r="E69" s="398">
        <f>ROUND(D69*B69,2)</f>
        <v>0</v>
      </c>
      <c r="F69" s="399"/>
      <c r="G69" s="399"/>
      <c r="H69" s="399"/>
      <c r="I69" s="330"/>
      <c r="J69" s="327"/>
    </row>
    <row r="70" spans="1:10" ht="15.75">
      <c r="A70" s="396" t="s">
        <v>311</v>
      </c>
      <c r="B70" s="402">
        <v>2</v>
      </c>
      <c r="C70" s="402">
        <f>(H12*1.5)</f>
        <v>9</v>
      </c>
      <c r="D70" s="402">
        <v>0.4</v>
      </c>
      <c r="E70" s="398">
        <f>ROUND(D70*C70*B70,2)</f>
        <v>7.2</v>
      </c>
      <c r="F70" s="399"/>
      <c r="G70" s="399"/>
      <c r="H70" s="399"/>
      <c r="I70" s="330"/>
      <c r="J70" s="327"/>
    </row>
    <row r="71" spans="1:10" ht="15.75">
      <c r="A71" s="700"/>
      <c r="B71" s="701"/>
      <c r="C71" s="701"/>
      <c r="D71" s="701"/>
      <c r="E71" s="702"/>
      <c r="F71" s="388"/>
      <c r="G71" s="388"/>
      <c r="H71" s="404"/>
      <c r="I71" s="405"/>
      <c r="J71" s="327"/>
    </row>
    <row r="72" spans="1:10" ht="15.75">
      <c r="A72" s="700" t="s">
        <v>312</v>
      </c>
      <c r="B72" s="701"/>
      <c r="C72" s="701"/>
      <c r="D72" s="701"/>
      <c r="E72" s="395">
        <f>SUM(E73:E75)</f>
        <v>37.91</v>
      </c>
      <c r="F72" s="388"/>
      <c r="G72" s="393"/>
      <c r="H72" s="394"/>
      <c r="I72" s="330"/>
      <c r="J72" s="327"/>
    </row>
    <row r="73" spans="1:10" ht="15.75">
      <c r="A73" s="396" t="s">
        <v>313</v>
      </c>
      <c r="B73" s="402"/>
      <c r="C73" s="401">
        <f>C75-(B74*C74)-(B70*1.5)</f>
        <v>117.97</v>
      </c>
      <c r="D73" s="401">
        <v>0.04</v>
      </c>
      <c r="E73" s="398">
        <f>ROUND(D73*C73,2)</f>
        <v>4.72</v>
      </c>
      <c r="F73" s="399"/>
      <c r="G73" s="400"/>
      <c r="H73" s="399"/>
      <c r="I73" s="330"/>
      <c r="J73" s="327"/>
    </row>
    <row r="74" spans="1:10" ht="15.75">
      <c r="A74" s="396" t="s">
        <v>314</v>
      </c>
      <c r="B74" s="397">
        <v>2</v>
      </c>
      <c r="C74" s="397">
        <v>15</v>
      </c>
      <c r="D74" s="402">
        <v>0.1</v>
      </c>
      <c r="E74" s="398">
        <f>ROUND(B74*D74*C74,2)</f>
        <v>3</v>
      </c>
      <c r="F74" s="399"/>
      <c r="G74" s="400"/>
      <c r="H74" s="399"/>
      <c r="I74" s="330"/>
      <c r="J74" s="327"/>
    </row>
    <row r="75" spans="1:10" ht="15.75">
      <c r="A75" s="396" t="s">
        <v>315</v>
      </c>
      <c r="B75" s="402">
        <v>2</v>
      </c>
      <c r="C75" s="402">
        <f>G16</f>
        <v>150.97</v>
      </c>
      <c r="D75" s="402">
        <v>0.1</v>
      </c>
      <c r="E75" s="398">
        <f>B75*C75*D75</f>
        <v>30.19</v>
      </c>
      <c r="F75" s="399"/>
      <c r="G75" s="399"/>
      <c r="H75" s="399"/>
      <c r="I75" s="330"/>
      <c r="J75" s="403"/>
    </row>
    <row r="76" spans="1:10" ht="15.75">
      <c r="A76" s="698"/>
      <c r="B76" s="701"/>
      <c r="C76" s="701"/>
      <c r="D76" s="701"/>
      <c r="E76" s="702"/>
      <c r="F76" s="388"/>
      <c r="G76" s="388"/>
      <c r="H76" s="404"/>
      <c r="I76" s="405"/>
      <c r="J76" s="327"/>
    </row>
    <row r="77" spans="1:10" ht="15.75">
      <c r="A77" s="698" t="s">
        <v>316</v>
      </c>
      <c r="B77" s="699"/>
      <c r="C77" s="699"/>
      <c r="D77" s="699"/>
      <c r="E77" s="406">
        <f>E78+E83</f>
        <v>2.48</v>
      </c>
      <c r="F77" s="388"/>
      <c r="G77" s="393"/>
      <c r="H77" s="394"/>
      <c r="I77" s="330"/>
      <c r="J77" s="327"/>
    </row>
    <row r="78" spans="1:10" ht="15.75">
      <c r="A78" s="703" t="s">
        <v>317</v>
      </c>
      <c r="B78" s="704"/>
      <c r="C78" s="704"/>
      <c r="D78" s="704"/>
      <c r="E78" s="395">
        <f>SUM(E79:E82)</f>
        <v>1.88</v>
      </c>
      <c r="F78" s="388"/>
      <c r="G78" s="393"/>
      <c r="H78" s="394"/>
      <c r="I78" s="330"/>
      <c r="J78" s="327"/>
    </row>
    <row r="79" spans="1:10" ht="15.75">
      <c r="A79" s="396" t="s">
        <v>318</v>
      </c>
      <c r="B79" s="402">
        <v>2</v>
      </c>
      <c r="C79" s="401"/>
      <c r="D79" s="407">
        <v>0.36</v>
      </c>
      <c r="E79" s="408">
        <f>ROUND(B79*D79,2)</f>
        <v>0.72</v>
      </c>
      <c r="F79" s="399"/>
      <c r="G79" s="400"/>
      <c r="H79" s="399"/>
      <c r="I79" s="330"/>
      <c r="J79" s="327"/>
    </row>
    <row r="80" spans="1:10" ht="15.75">
      <c r="A80" s="396" t="s">
        <v>319</v>
      </c>
      <c r="B80" s="402">
        <v>2</v>
      </c>
      <c r="C80" s="401"/>
      <c r="D80" s="407">
        <v>0.2</v>
      </c>
      <c r="E80" s="408">
        <f>ROUND(B80*D80,2)</f>
        <v>0.4</v>
      </c>
      <c r="F80" s="399"/>
      <c r="G80" s="400"/>
      <c r="H80" s="399"/>
      <c r="I80" s="330"/>
      <c r="J80" s="327"/>
    </row>
    <row r="81" spans="1:10" ht="15.75">
      <c r="A81" s="396" t="s">
        <v>320</v>
      </c>
      <c r="B81" s="402">
        <v>0</v>
      </c>
      <c r="C81" s="401"/>
      <c r="D81" s="407">
        <v>0.25</v>
      </c>
      <c r="E81" s="408">
        <f>ROUND(B81*D81,2)</f>
        <v>0</v>
      </c>
      <c r="F81" s="399"/>
      <c r="G81" s="400"/>
      <c r="H81" s="399"/>
      <c r="I81" s="330"/>
      <c r="J81" s="327"/>
    </row>
    <row r="82" spans="1:10" ht="15.75">
      <c r="A82" s="396" t="s">
        <v>321</v>
      </c>
      <c r="B82" s="402">
        <v>2</v>
      </c>
      <c r="C82" s="401"/>
      <c r="D82" s="407">
        <v>0.38</v>
      </c>
      <c r="E82" s="408">
        <f>ROUND(B82*D82,2)</f>
        <v>0.76</v>
      </c>
      <c r="F82" s="399"/>
      <c r="G82" s="400"/>
      <c r="H82" s="399"/>
      <c r="I82" s="330"/>
      <c r="J82" s="327"/>
    </row>
    <row r="83" spans="1:10" ht="15.75">
      <c r="A83" s="703" t="s">
        <v>322</v>
      </c>
      <c r="B83" s="704"/>
      <c r="C83" s="704"/>
      <c r="D83" s="704"/>
      <c r="E83" s="395">
        <f>E84</f>
        <v>0.6</v>
      </c>
      <c r="F83" s="388"/>
      <c r="G83" s="393"/>
      <c r="H83" s="394"/>
      <c r="I83" s="330"/>
      <c r="J83" s="327"/>
    </row>
    <row r="84" spans="1:10" ht="15.75">
      <c r="A84" s="396" t="s">
        <v>323</v>
      </c>
      <c r="B84" s="402">
        <v>4</v>
      </c>
      <c r="C84" s="401"/>
      <c r="D84" s="407">
        <v>0.15</v>
      </c>
      <c r="E84" s="408">
        <f>ROUND(B84*D84,2)</f>
        <v>0.6</v>
      </c>
      <c r="F84" s="399"/>
      <c r="G84" s="400"/>
      <c r="H84" s="399"/>
      <c r="I84" s="330"/>
      <c r="J84" s="327"/>
    </row>
    <row r="85" spans="1:10" ht="15.75">
      <c r="A85" s="703" t="s">
        <v>297</v>
      </c>
      <c r="B85" s="704"/>
      <c r="C85" s="704"/>
      <c r="D85" s="704"/>
      <c r="E85" s="395">
        <f>E86+E87</f>
        <v>8</v>
      </c>
      <c r="F85" s="388"/>
      <c r="G85" s="393"/>
      <c r="H85" s="394"/>
      <c r="I85" s="330"/>
      <c r="J85" s="327"/>
    </row>
    <row r="86" spans="1:10" ht="15.75">
      <c r="A86" s="396" t="s">
        <v>324</v>
      </c>
      <c r="B86" s="402">
        <f>B79+B80+B81+B82</f>
        <v>6</v>
      </c>
      <c r="C86" s="401"/>
      <c r="D86" s="407"/>
      <c r="E86" s="408">
        <v>6</v>
      </c>
      <c r="F86" s="399"/>
      <c r="G86" s="400"/>
      <c r="H86" s="399"/>
      <c r="I86" s="330"/>
      <c r="J86" s="327"/>
    </row>
    <row r="87" spans="1:10" ht="16.5" thickBot="1">
      <c r="A87" s="409" t="s">
        <v>325</v>
      </c>
      <c r="B87" s="410">
        <f>B84/2</f>
        <v>2</v>
      </c>
      <c r="C87" s="411"/>
      <c r="D87" s="412"/>
      <c r="E87" s="413">
        <v>2</v>
      </c>
      <c r="F87" s="399"/>
      <c r="G87" s="400"/>
      <c r="H87" s="399"/>
      <c r="I87" s="330"/>
      <c r="J87" s="327"/>
    </row>
  </sheetData>
  <sheetProtection/>
  <mergeCells count="97">
    <mergeCell ref="A72:D72"/>
    <mergeCell ref="A76:E76"/>
    <mergeCell ref="A77:D77"/>
    <mergeCell ref="A78:D78"/>
    <mergeCell ref="A83:D83"/>
    <mergeCell ref="A85:D85"/>
    <mergeCell ref="A61:K61"/>
    <mergeCell ref="G62:G63"/>
    <mergeCell ref="H62:H63"/>
    <mergeCell ref="A64:D64"/>
    <mergeCell ref="A65:D65"/>
    <mergeCell ref="A71:E71"/>
    <mergeCell ref="B42:D42"/>
    <mergeCell ref="W42:Y42"/>
    <mergeCell ref="A48:H48"/>
    <mergeCell ref="A52:I53"/>
    <mergeCell ref="A56:I57"/>
    <mergeCell ref="A58:I59"/>
    <mergeCell ref="B39:D39"/>
    <mergeCell ref="H39:I39"/>
    <mergeCell ref="B40:D40"/>
    <mergeCell ref="H40:I40"/>
    <mergeCell ref="W40:Y40"/>
    <mergeCell ref="B41:D41"/>
    <mergeCell ref="H41:I41"/>
    <mergeCell ref="W41:Y41"/>
    <mergeCell ref="B36:D36"/>
    <mergeCell ref="H36:I36"/>
    <mergeCell ref="W36:Y36"/>
    <mergeCell ref="B37:D37"/>
    <mergeCell ref="H37:I37"/>
    <mergeCell ref="B38:D38"/>
    <mergeCell ref="H38:I38"/>
    <mergeCell ref="W38:Y38"/>
    <mergeCell ref="B34:D34"/>
    <mergeCell ref="H34:I34"/>
    <mergeCell ref="W34:Y34"/>
    <mergeCell ref="B35:D35"/>
    <mergeCell ref="H35:I35"/>
    <mergeCell ref="W35:Y35"/>
    <mergeCell ref="B31:D31"/>
    <mergeCell ref="H31:I31"/>
    <mergeCell ref="W31:Y31"/>
    <mergeCell ref="B32:D32"/>
    <mergeCell ref="H32:I32"/>
    <mergeCell ref="B33:D33"/>
    <mergeCell ref="H33:I33"/>
    <mergeCell ref="W33:Y33"/>
    <mergeCell ref="B28:D28"/>
    <mergeCell ref="H28:I28"/>
    <mergeCell ref="B29:D29"/>
    <mergeCell ref="H29:I29"/>
    <mergeCell ref="W29:Y29"/>
    <mergeCell ref="B30:D30"/>
    <mergeCell ref="W30:Y30"/>
    <mergeCell ref="B25:D25"/>
    <mergeCell ref="W25:Y25"/>
    <mergeCell ref="B26:D26"/>
    <mergeCell ref="H26:I26"/>
    <mergeCell ref="W26:Y26"/>
    <mergeCell ref="B27:D27"/>
    <mergeCell ref="H27:I27"/>
    <mergeCell ref="W27:Y27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B22:D22"/>
    <mergeCell ref="H22:I22"/>
    <mergeCell ref="W22:Y22"/>
    <mergeCell ref="B17:D17"/>
    <mergeCell ref="H17:I17"/>
    <mergeCell ref="B18:D18"/>
    <mergeCell ref="H18:I18"/>
    <mergeCell ref="W18:Y18"/>
    <mergeCell ref="B19:D19"/>
    <mergeCell ref="H19:I19"/>
    <mergeCell ref="W19:Y19"/>
    <mergeCell ref="A8:I8"/>
    <mergeCell ref="B10:F11"/>
    <mergeCell ref="G10:G11"/>
    <mergeCell ref="H10:H11"/>
    <mergeCell ref="I10:I11"/>
    <mergeCell ref="A14:E15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71">
      <selection activeCell="E88" sqref="E88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365</v>
      </c>
      <c r="B13" s="342"/>
      <c r="C13" s="342"/>
      <c r="D13" s="342"/>
      <c r="E13" s="343"/>
      <c r="G13" s="344">
        <v>152.01</v>
      </c>
      <c r="H13" s="344">
        <v>6</v>
      </c>
      <c r="I13" s="345">
        <f>G13*H13</f>
        <v>912.06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363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152.01</v>
      </c>
      <c r="H17" s="351" t="s">
        <v>267</v>
      </c>
      <c r="I17" s="352">
        <f>SUM(I13:I16)</f>
        <v>912.06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63.44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25.28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6</v>
      </c>
      <c r="G21" s="366">
        <f aca="true" t="shared" si="0" ref="G21:H25">D67</f>
        <v>0.4</v>
      </c>
      <c r="H21" s="674">
        <f t="shared" si="0"/>
        <v>2.4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2</v>
      </c>
      <c r="G22" s="366">
        <f t="shared" si="0"/>
        <v>4.64</v>
      </c>
      <c r="H22" s="674">
        <f t="shared" si="0"/>
        <v>9.28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2</v>
      </c>
      <c r="G23" s="366">
        <f t="shared" si="0"/>
        <v>3.2</v>
      </c>
      <c r="H23" s="674">
        <f t="shared" si="0"/>
        <v>6.4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18</v>
      </c>
      <c r="G25" s="366">
        <f t="shared" si="0"/>
        <v>0.4</v>
      </c>
      <c r="H25" s="674">
        <f t="shared" si="0"/>
        <v>7.2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38.16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119.01</v>
      </c>
      <c r="G28" s="366">
        <f t="shared" si="1"/>
        <v>0.04</v>
      </c>
      <c r="H28" s="674">
        <f t="shared" si="1"/>
        <v>4.76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3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304.02</v>
      </c>
      <c r="G30" s="366">
        <f>D76</f>
        <v>0.1</v>
      </c>
      <c r="H30" s="674">
        <f>E76</f>
        <v>30.4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2.48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1.88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2</v>
      </c>
      <c r="G34" s="366">
        <v>0.36</v>
      </c>
      <c r="H34" s="683">
        <f>E80</f>
        <v>0.72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2</v>
      </c>
      <c r="G35" s="366">
        <v>0.2</v>
      </c>
      <c r="H35" s="683">
        <f>E81</f>
        <v>0.4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2</v>
      </c>
      <c r="G37" s="366">
        <v>0.38</v>
      </c>
      <c r="H37" s="683">
        <f>E83</f>
        <v>0.76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0.6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4</v>
      </c>
      <c r="G39" s="366">
        <v>0.15</v>
      </c>
      <c r="H39" s="683">
        <f>E85</f>
        <v>0.6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6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2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63.44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25.28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2</v>
      </c>
      <c r="C67" s="397">
        <f>H13/2</f>
        <v>3</v>
      </c>
      <c r="D67" s="397">
        <v>0.4</v>
      </c>
      <c r="E67" s="398">
        <f>ROUND(D67*C67*B67,2)</f>
        <v>2.4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2</v>
      </c>
      <c r="C71" s="402">
        <f>(H13*1.5)</f>
        <v>9</v>
      </c>
      <c r="D71" s="402">
        <v>0.4</v>
      </c>
      <c r="E71" s="398">
        <f>ROUND(D71*C71*B71,2)</f>
        <v>7.2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38.16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C76-(B75*C75)-(B71*1.5)</f>
        <v>119.01</v>
      </c>
      <c r="D74" s="401">
        <v>0.04</v>
      </c>
      <c r="E74" s="398">
        <f>ROUND(D74*C74,2)</f>
        <v>4.76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2</v>
      </c>
      <c r="C75" s="397">
        <v>15</v>
      </c>
      <c r="D75" s="402">
        <v>0.1</v>
      </c>
      <c r="E75" s="398">
        <f>ROUND(B75*D75*C75,2)</f>
        <v>3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G17</f>
        <v>152.01</v>
      </c>
      <c r="D76" s="402">
        <v>0.1</v>
      </c>
      <c r="E76" s="398">
        <f>B76*C76*D76</f>
        <v>30.4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2.48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1.88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8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6</v>
      </c>
      <c r="C87" s="401"/>
      <c r="D87" s="407"/>
      <c r="E87" s="408">
        <v>6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58">
      <selection activeCell="E89" sqref="E89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366</v>
      </c>
      <c r="B13" s="342"/>
      <c r="C13" s="342"/>
      <c r="D13" s="342"/>
      <c r="E13" s="343"/>
      <c r="G13" s="344">
        <v>635</v>
      </c>
      <c r="H13" s="344">
        <v>6</v>
      </c>
      <c r="I13" s="345">
        <f>G13*H13</f>
        <v>3810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367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635</v>
      </c>
      <c r="H17" s="351" t="s">
        <v>267</v>
      </c>
      <c r="I17" s="352">
        <f>SUM(I13:I16)</f>
        <v>3810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0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0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0</v>
      </c>
      <c r="G21" s="366">
        <f aca="true" t="shared" si="0" ref="G21:H25">D67</f>
        <v>0.4</v>
      </c>
      <c r="H21" s="674">
        <f t="shared" si="0"/>
        <v>0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0</v>
      </c>
      <c r="G22" s="366">
        <f t="shared" si="0"/>
        <v>4.64</v>
      </c>
      <c r="H22" s="674">
        <f t="shared" si="0"/>
        <v>0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0</v>
      </c>
      <c r="G23" s="366">
        <f t="shared" si="0"/>
        <v>3.2</v>
      </c>
      <c r="H23" s="674">
        <f t="shared" si="0"/>
        <v>0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0</v>
      </c>
      <c r="G25" s="366">
        <f t="shared" si="0"/>
        <v>0.4</v>
      </c>
      <c r="H25" s="674">
        <f t="shared" si="0"/>
        <v>0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0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0</v>
      </c>
      <c r="G28" s="366">
        <f t="shared" si="1"/>
        <v>0.04</v>
      </c>
      <c r="H28" s="674">
        <f t="shared" si="1"/>
        <v>0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0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0</v>
      </c>
      <c r="G30" s="366">
        <f>D76</f>
        <v>0.1</v>
      </c>
      <c r="H30" s="674">
        <f>E76</f>
        <v>0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0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0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0</v>
      </c>
      <c r="G34" s="366">
        <v>0.36</v>
      </c>
      <c r="H34" s="683">
        <f>E80</f>
        <v>0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0</v>
      </c>
      <c r="G35" s="366">
        <v>0.2</v>
      </c>
      <c r="H35" s="683">
        <f>E81</f>
        <v>0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0</v>
      </c>
      <c r="G37" s="366">
        <v>0.38</v>
      </c>
      <c r="H37" s="683">
        <f>E83</f>
        <v>0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0</v>
      </c>
      <c r="G39" s="366">
        <v>0.15</v>
      </c>
      <c r="H39" s="683">
        <f>E85</f>
        <v>0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0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0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0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0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0</v>
      </c>
      <c r="C67" s="397">
        <f>H13/2</f>
        <v>3</v>
      </c>
      <c r="D67" s="397">
        <v>0.4</v>
      </c>
      <c r="E67" s="398">
        <f>ROUND(D67*C67*B67,2)</f>
        <v>0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0</v>
      </c>
      <c r="C68" s="401"/>
      <c r="D68" s="401">
        <v>4.64</v>
      </c>
      <c r="E68" s="398">
        <f>ROUND(D68*B68,2)</f>
        <v>0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397">
        <v>0</v>
      </c>
      <c r="C69" s="402"/>
      <c r="D69" s="402">
        <v>3.2</v>
      </c>
      <c r="E69" s="398">
        <f>ROUND(D69*B69,2)</f>
        <v>0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397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397">
        <v>0</v>
      </c>
      <c r="C71" s="402">
        <f>(H13*1.5)</f>
        <v>9</v>
      </c>
      <c r="D71" s="402">
        <v>0.4</v>
      </c>
      <c r="E71" s="398">
        <f>ROUND(D71*C71*B71,2)</f>
        <v>0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0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v>0</v>
      </c>
      <c r="D74" s="401">
        <v>0.04</v>
      </c>
      <c r="E74" s="398">
        <f>ROUND(D74*C74,2)</f>
        <v>0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0</v>
      </c>
      <c r="C75" s="397">
        <v>15</v>
      </c>
      <c r="D75" s="402">
        <v>0.1</v>
      </c>
      <c r="E75" s="398">
        <f>ROUND(B75*D75*C75,2)</f>
        <v>0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397">
        <v>0</v>
      </c>
      <c r="C76" s="402">
        <f>G17</f>
        <v>635</v>
      </c>
      <c r="D76" s="402">
        <v>0.1</v>
      </c>
      <c r="E76" s="398">
        <f>B76*C76*D76</f>
        <v>0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0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0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0</v>
      </c>
      <c r="C80" s="401"/>
      <c r="D80" s="407">
        <v>0.36</v>
      </c>
      <c r="E80" s="408">
        <f>ROUND(B80*D80,2)</f>
        <v>0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0</v>
      </c>
      <c r="C81" s="401"/>
      <c r="D81" s="407">
        <v>0.2</v>
      </c>
      <c r="E81" s="408">
        <f>ROUND(B81*D81,2)</f>
        <v>0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0</v>
      </c>
      <c r="C83" s="401"/>
      <c r="D83" s="407">
        <v>0.38</v>
      </c>
      <c r="E83" s="408">
        <f>ROUND(B83*D83,2)</f>
        <v>0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0</v>
      </c>
      <c r="C85" s="401"/>
      <c r="D85" s="407">
        <v>0.15</v>
      </c>
      <c r="E85" s="408">
        <f>ROUND(B85*D85,2)</f>
        <v>0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0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0</v>
      </c>
      <c r="C87" s="401"/>
      <c r="D87" s="407"/>
      <c r="E87" s="408">
        <v>0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0</v>
      </c>
      <c r="C88" s="411"/>
      <c r="D88" s="412"/>
      <c r="E88" s="413">
        <v>0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74">
      <selection activeCell="E89" sqref="E89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368</v>
      </c>
      <c r="B13" s="342"/>
      <c r="C13" s="342"/>
      <c r="D13" s="342"/>
      <c r="E13" s="343"/>
      <c r="G13" s="344">
        <v>96</v>
      </c>
      <c r="H13" s="344">
        <v>6</v>
      </c>
      <c r="I13" s="345">
        <f>G13*H13</f>
        <v>576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369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96</v>
      </c>
      <c r="H17" s="351" t="s">
        <v>267</v>
      </c>
      <c r="I17" s="352">
        <f>SUM(I13:I16)</f>
        <v>576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46.46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21.68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6</v>
      </c>
      <c r="G21" s="366">
        <f aca="true" t="shared" si="0" ref="G21:H25">D67</f>
        <v>0.4</v>
      </c>
      <c r="H21" s="674">
        <f t="shared" si="0"/>
        <v>2.4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2</v>
      </c>
      <c r="G22" s="366">
        <f t="shared" si="0"/>
        <v>4.64</v>
      </c>
      <c r="H22" s="674">
        <f t="shared" si="0"/>
        <v>9.28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2</v>
      </c>
      <c r="G23" s="366">
        <f t="shared" si="0"/>
        <v>3.2</v>
      </c>
      <c r="H23" s="674">
        <f t="shared" si="0"/>
        <v>6.4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9</v>
      </c>
      <c r="G25" s="366">
        <f t="shared" si="0"/>
        <v>0.4</v>
      </c>
      <c r="H25" s="674">
        <f t="shared" si="0"/>
        <v>3.6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24.78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64.5</v>
      </c>
      <c r="G28" s="366">
        <f t="shared" si="1"/>
        <v>0.04</v>
      </c>
      <c r="H28" s="674">
        <f t="shared" si="1"/>
        <v>2.58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3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192</v>
      </c>
      <c r="G30" s="366">
        <f>D76</f>
        <v>0.1</v>
      </c>
      <c r="H30" s="674">
        <f>E76</f>
        <v>19.2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2.48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1.88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2</v>
      </c>
      <c r="G34" s="366">
        <v>0.36</v>
      </c>
      <c r="H34" s="683">
        <f>E80</f>
        <v>0.72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2</v>
      </c>
      <c r="G35" s="366">
        <v>0.2</v>
      </c>
      <c r="H35" s="683">
        <f>E81</f>
        <v>0.4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2</v>
      </c>
      <c r="G37" s="366">
        <v>0.38</v>
      </c>
      <c r="H37" s="683">
        <f>E83</f>
        <v>0.76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0.6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4</v>
      </c>
      <c r="G39" s="366">
        <v>0.15</v>
      </c>
      <c r="H39" s="683">
        <f>E85</f>
        <v>0.6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6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2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46.46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21.68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2</v>
      </c>
      <c r="C67" s="397">
        <f>H13/2</f>
        <v>3</v>
      </c>
      <c r="D67" s="397">
        <v>0.4</v>
      </c>
      <c r="E67" s="398">
        <f>ROUND(D67*C67*B67,2)</f>
        <v>2.4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1</v>
      </c>
      <c r="C71" s="402">
        <f>(H13*1.5)</f>
        <v>9</v>
      </c>
      <c r="D71" s="402">
        <v>0.4</v>
      </c>
      <c r="E71" s="398">
        <f>ROUND(D71*C71*B71,2)</f>
        <v>3.6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24.78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C76-(B75*C75)-(B71*1.5)</f>
        <v>64.5</v>
      </c>
      <c r="D74" s="401">
        <v>0.04</v>
      </c>
      <c r="E74" s="398">
        <f>ROUND(D74*C74,2)</f>
        <v>2.58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2</v>
      </c>
      <c r="C75" s="397">
        <v>15</v>
      </c>
      <c r="D75" s="402">
        <v>0.1</v>
      </c>
      <c r="E75" s="398">
        <f>ROUND(B75*D75*C75,2)</f>
        <v>3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G17</f>
        <v>96</v>
      </c>
      <c r="D76" s="402">
        <v>0.1</v>
      </c>
      <c r="E76" s="398">
        <f>B76*C76*D76</f>
        <v>19.2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2.48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1.88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8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6</v>
      </c>
      <c r="C87" s="401"/>
      <c r="D87" s="407"/>
      <c r="E87" s="408">
        <v>6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79">
      <selection activeCell="E89" sqref="E89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370</v>
      </c>
      <c r="B13" s="342"/>
      <c r="C13" s="342"/>
      <c r="D13" s="342"/>
      <c r="E13" s="343"/>
      <c r="G13" s="344">
        <v>162.77</v>
      </c>
      <c r="H13" s="344">
        <v>6</v>
      </c>
      <c r="I13" s="345">
        <f>G13*H13</f>
        <v>976.62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369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162.77</v>
      </c>
      <c r="H17" s="351" t="s">
        <v>267</v>
      </c>
      <c r="I17" s="352">
        <f>SUM(I13:I16)</f>
        <v>976.62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62.48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21.68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6</v>
      </c>
      <c r="G21" s="366">
        <f aca="true" t="shared" si="0" ref="G21:H25">D67</f>
        <v>0.4</v>
      </c>
      <c r="H21" s="674">
        <f t="shared" si="0"/>
        <v>2.4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2</v>
      </c>
      <c r="G22" s="366">
        <f t="shared" si="0"/>
        <v>4.64</v>
      </c>
      <c r="H22" s="674">
        <f t="shared" si="0"/>
        <v>9.28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2</v>
      </c>
      <c r="G23" s="366">
        <f t="shared" si="0"/>
        <v>3.2</v>
      </c>
      <c r="H23" s="674">
        <f t="shared" si="0"/>
        <v>6.4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9</v>
      </c>
      <c r="G25" s="366">
        <f t="shared" si="0"/>
        <v>0.4</v>
      </c>
      <c r="H25" s="674">
        <f t="shared" si="0"/>
        <v>3.6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40.8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131.27</v>
      </c>
      <c r="G28" s="366">
        <f t="shared" si="1"/>
        <v>0.04</v>
      </c>
      <c r="H28" s="674">
        <f t="shared" si="1"/>
        <v>5.25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3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325.54</v>
      </c>
      <c r="G30" s="366">
        <f>D76</f>
        <v>0.1</v>
      </c>
      <c r="H30" s="674">
        <f>E76</f>
        <v>32.55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2.48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1.88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2</v>
      </c>
      <c r="G34" s="366">
        <v>0.36</v>
      </c>
      <c r="H34" s="683">
        <f>E80</f>
        <v>0.72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2</v>
      </c>
      <c r="G35" s="366">
        <v>0.2</v>
      </c>
      <c r="H35" s="683">
        <f>E81</f>
        <v>0.4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2</v>
      </c>
      <c r="G37" s="366">
        <v>0.38</v>
      </c>
      <c r="H37" s="683">
        <f>E83</f>
        <v>0.76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0.6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4</v>
      </c>
      <c r="G39" s="366">
        <v>0.15</v>
      </c>
      <c r="H39" s="683">
        <f>E85</f>
        <v>0.6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6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2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62.48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21.68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2</v>
      </c>
      <c r="C67" s="397">
        <f>H13/2</f>
        <v>3</v>
      </c>
      <c r="D67" s="397">
        <v>0.4</v>
      </c>
      <c r="E67" s="398">
        <f>ROUND(D67*C67*B67,2)</f>
        <v>2.4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1</v>
      </c>
      <c r="C71" s="402">
        <f>(H13*1.5)</f>
        <v>9</v>
      </c>
      <c r="D71" s="402">
        <v>0.4</v>
      </c>
      <c r="E71" s="398">
        <f>ROUND(D71*C71*B71,2)</f>
        <v>3.6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40.8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C76-(B75*C75)-(B71*1.5)</f>
        <v>131.27</v>
      </c>
      <c r="D74" s="401">
        <v>0.04</v>
      </c>
      <c r="E74" s="398">
        <f>ROUND(D74*C74,2)</f>
        <v>5.25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2</v>
      </c>
      <c r="C75" s="397">
        <v>15</v>
      </c>
      <c r="D75" s="402">
        <v>0.1</v>
      </c>
      <c r="E75" s="398">
        <f>ROUND(B75*D75*C75,2)</f>
        <v>3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G17</f>
        <v>162.77</v>
      </c>
      <c r="D76" s="402">
        <v>0.1</v>
      </c>
      <c r="E76" s="398">
        <f>B76*C76*D76</f>
        <v>32.55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2.48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1.88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8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6</v>
      </c>
      <c r="C87" s="401"/>
      <c r="D87" s="407"/>
      <c r="E87" s="408">
        <v>6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83">
      <selection activeCell="E89" sqref="E89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371</v>
      </c>
      <c r="B13" s="342"/>
      <c r="C13" s="342"/>
      <c r="D13" s="342"/>
      <c r="E13" s="343"/>
      <c r="G13" s="344">
        <v>790</v>
      </c>
      <c r="H13" s="344">
        <v>6</v>
      </c>
      <c r="I13" s="345">
        <f>G13*H13</f>
        <v>4740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372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790</v>
      </c>
      <c r="H17" s="351" t="s">
        <v>267</v>
      </c>
      <c r="I17" s="352">
        <f>SUM(I13:I16)</f>
        <v>4740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0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0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0</v>
      </c>
      <c r="G21" s="366">
        <f aca="true" t="shared" si="0" ref="G21:H25">D67</f>
        <v>0.4</v>
      </c>
      <c r="H21" s="674">
        <f t="shared" si="0"/>
        <v>0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0</v>
      </c>
      <c r="G22" s="366">
        <f t="shared" si="0"/>
        <v>4.64</v>
      </c>
      <c r="H22" s="674">
        <f t="shared" si="0"/>
        <v>0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0</v>
      </c>
      <c r="G23" s="366">
        <f t="shared" si="0"/>
        <v>3.2</v>
      </c>
      <c r="H23" s="674">
        <f t="shared" si="0"/>
        <v>0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0</v>
      </c>
      <c r="G25" s="366">
        <f t="shared" si="0"/>
        <v>0.4</v>
      </c>
      <c r="H25" s="674">
        <f t="shared" si="0"/>
        <v>0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0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0</v>
      </c>
      <c r="G28" s="366">
        <f t="shared" si="1"/>
        <v>0.04</v>
      </c>
      <c r="H28" s="674">
        <f t="shared" si="1"/>
        <v>0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0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0</v>
      </c>
      <c r="G30" s="366">
        <f>D76</f>
        <v>0.1</v>
      </c>
      <c r="H30" s="674">
        <f>E76</f>
        <v>0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0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0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0</v>
      </c>
      <c r="G34" s="366">
        <v>0.36</v>
      </c>
      <c r="H34" s="683">
        <f>E80</f>
        <v>0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0</v>
      </c>
      <c r="G35" s="366">
        <v>0.2</v>
      </c>
      <c r="H35" s="683">
        <f>E81</f>
        <v>0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0</v>
      </c>
      <c r="G37" s="366">
        <v>0.38</v>
      </c>
      <c r="H37" s="683">
        <f>E83</f>
        <v>0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0</v>
      </c>
      <c r="G39" s="366">
        <v>0.15</v>
      </c>
      <c r="H39" s="683">
        <f>E85</f>
        <v>0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0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0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0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0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0</v>
      </c>
      <c r="C67" s="397">
        <f>H13/2</f>
        <v>3</v>
      </c>
      <c r="D67" s="397">
        <v>0.4</v>
      </c>
      <c r="E67" s="398">
        <f>ROUND(D67*C67*B67,2)</f>
        <v>0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0</v>
      </c>
      <c r="C68" s="401"/>
      <c r="D68" s="401">
        <v>4.64</v>
      </c>
      <c r="E68" s="398">
        <f>ROUND(D68*B68,2)</f>
        <v>0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397">
        <v>0</v>
      </c>
      <c r="C69" s="402"/>
      <c r="D69" s="402">
        <v>3.2</v>
      </c>
      <c r="E69" s="398">
        <f>ROUND(D69*B69,2)</f>
        <v>0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397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397">
        <v>0</v>
      </c>
      <c r="C71" s="402">
        <f>(H13*1.5)</f>
        <v>9</v>
      </c>
      <c r="D71" s="402">
        <v>0.4</v>
      </c>
      <c r="E71" s="398">
        <f>ROUND(D71*C71*B71,2)</f>
        <v>0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0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v>0</v>
      </c>
      <c r="D74" s="401">
        <v>0.04</v>
      </c>
      <c r="E74" s="398">
        <f>ROUND(D74*C74,2)</f>
        <v>0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0</v>
      </c>
      <c r="C75" s="397">
        <v>15</v>
      </c>
      <c r="D75" s="402">
        <v>0.1</v>
      </c>
      <c r="E75" s="398">
        <f>ROUND(B75*D75*C75,2)</f>
        <v>0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397">
        <v>0</v>
      </c>
      <c r="C76" s="402">
        <f>G17</f>
        <v>790</v>
      </c>
      <c r="D76" s="402">
        <v>0.1</v>
      </c>
      <c r="E76" s="398">
        <f>B76*C76*D76</f>
        <v>0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0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0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0</v>
      </c>
      <c r="C80" s="401"/>
      <c r="D80" s="407">
        <v>0.36</v>
      </c>
      <c r="E80" s="408">
        <f>ROUND(B80*D80,2)</f>
        <v>0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0</v>
      </c>
      <c r="C81" s="401"/>
      <c r="D81" s="407">
        <v>0.2</v>
      </c>
      <c r="E81" s="408">
        <f>ROUND(B81*D81,2)</f>
        <v>0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0</v>
      </c>
      <c r="C83" s="401"/>
      <c r="D83" s="407">
        <v>0.38</v>
      </c>
      <c r="E83" s="408">
        <f>ROUND(B83*D83,2)</f>
        <v>0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0</v>
      </c>
      <c r="C85" s="401"/>
      <c r="D85" s="407">
        <v>0.15</v>
      </c>
      <c r="E85" s="408">
        <f>ROUND(B85*D85,2)</f>
        <v>0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0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0</v>
      </c>
      <c r="C87" s="401"/>
      <c r="D87" s="407"/>
      <c r="E87" s="408">
        <v>0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0</v>
      </c>
      <c r="C88" s="411"/>
      <c r="D88" s="412"/>
      <c r="E88" s="413">
        <v>0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74">
      <selection activeCell="E88" sqref="E88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373</v>
      </c>
      <c r="B13" s="342"/>
      <c r="C13" s="342"/>
      <c r="D13" s="342"/>
      <c r="E13" s="343"/>
      <c r="G13" s="344">
        <v>50</v>
      </c>
      <c r="H13" s="344">
        <v>6</v>
      </c>
      <c r="I13" s="345">
        <f>G13*H13</f>
        <v>300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374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50</v>
      </c>
      <c r="H17" s="351" t="s">
        <v>267</v>
      </c>
      <c r="I17" s="352">
        <f>SUM(I13:I16)</f>
        <v>300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20.8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8.8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6</v>
      </c>
      <c r="G21" s="366">
        <f aca="true" t="shared" si="0" ref="G21:H25">D67</f>
        <v>0.4</v>
      </c>
      <c r="H21" s="674">
        <f t="shared" si="0"/>
        <v>2.4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0</v>
      </c>
      <c r="G22" s="366">
        <f t="shared" si="0"/>
        <v>4.64</v>
      </c>
      <c r="H22" s="674">
        <f t="shared" si="0"/>
        <v>0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2</v>
      </c>
      <c r="G23" s="366">
        <f t="shared" si="0"/>
        <v>3.2</v>
      </c>
      <c r="H23" s="674">
        <f t="shared" si="0"/>
        <v>6.4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0</v>
      </c>
      <c r="G25" s="366">
        <f t="shared" si="0"/>
        <v>0.4</v>
      </c>
      <c r="H25" s="674">
        <f t="shared" si="0"/>
        <v>0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12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50</v>
      </c>
      <c r="G28" s="366">
        <f t="shared" si="1"/>
        <v>0.04</v>
      </c>
      <c r="H28" s="674">
        <f t="shared" si="1"/>
        <v>2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0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100</v>
      </c>
      <c r="G30" s="366">
        <f>D76</f>
        <v>0.1</v>
      </c>
      <c r="H30" s="674">
        <f>E76</f>
        <v>10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1.02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0.72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2</v>
      </c>
      <c r="G34" s="366">
        <v>0.36</v>
      </c>
      <c r="H34" s="683">
        <f>E80</f>
        <v>0.72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0</v>
      </c>
      <c r="G35" s="366">
        <v>0.2</v>
      </c>
      <c r="H35" s="683">
        <f>E81</f>
        <v>0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0</v>
      </c>
      <c r="G37" s="366">
        <v>0.38</v>
      </c>
      <c r="H37" s="683">
        <f>E83</f>
        <v>0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0.3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2</v>
      </c>
      <c r="G39" s="366">
        <v>0.15</v>
      </c>
      <c r="H39" s="683">
        <f>E85</f>
        <v>0.3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2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1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20.8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8.8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2</v>
      </c>
      <c r="C67" s="397">
        <f>H13/2</f>
        <v>3</v>
      </c>
      <c r="D67" s="397">
        <v>0.4</v>
      </c>
      <c r="E67" s="398">
        <f>ROUND(D67*C67*B67,2)</f>
        <v>2.4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0</v>
      </c>
      <c r="C68" s="401"/>
      <c r="D68" s="401">
        <v>4.64</v>
      </c>
      <c r="E68" s="398">
        <f>ROUND(D68*B68,2)</f>
        <v>0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0</v>
      </c>
      <c r="C71" s="402">
        <f>(H13*1.5)</f>
        <v>9</v>
      </c>
      <c r="D71" s="402">
        <v>0.4</v>
      </c>
      <c r="E71" s="398">
        <f>ROUND(D71*C71*B71,2)</f>
        <v>0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12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C76-(B75*C75)-(B71*1.5)</f>
        <v>50</v>
      </c>
      <c r="D74" s="401">
        <v>0.04</v>
      </c>
      <c r="E74" s="398">
        <f>ROUND(D74*C74,2)</f>
        <v>2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0</v>
      </c>
      <c r="C75" s="397">
        <v>15</v>
      </c>
      <c r="D75" s="402">
        <v>0.1</v>
      </c>
      <c r="E75" s="398">
        <f>ROUND(B75*D75*C75,2)</f>
        <v>0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G17</f>
        <v>50</v>
      </c>
      <c r="D76" s="402">
        <v>0.1</v>
      </c>
      <c r="E76" s="398">
        <f>B76*C76*D76</f>
        <v>10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1.02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0.72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0</v>
      </c>
      <c r="C81" s="401"/>
      <c r="D81" s="407">
        <v>0.2</v>
      </c>
      <c r="E81" s="408">
        <f>ROUND(B81*D81,2)</f>
        <v>0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0</v>
      </c>
      <c r="C83" s="401"/>
      <c r="D83" s="407">
        <v>0.38</v>
      </c>
      <c r="E83" s="408">
        <f>ROUND(B83*D83,2)</f>
        <v>0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0.3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2</v>
      </c>
      <c r="C85" s="401"/>
      <c r="D85" s="407">
        <v>0.15</v>
      </c>
      <c r="E85" s="408">
        <f>ROUND(B85*D85,2)</f>
        <v>0.3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3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2</v>
      </c>
      <c r="C87" s="401"/>
      <c r="D87" s="407"/>
      <c r="E87" s="408">
        <v>2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1</v>
      </c>
      <c r="C88" s="411"/>
      <c r="D88" s="412"/>
      <c r="E88" s="413">
        <v>1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75">
      <selection activeCell="E88" sqref="E88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341" t="s">
        <v>375</v>
      </c>
      <c r="B13" s="342"/>
      <c r="C13" s="342"/>
      <c r="D13" s="342"/>
      <c r="E13" s="343"/>
      <c r="G13" s="344">
        <v>971.55</v>
      </c>
      <c r="H13" s="344">
        <v>6</v>
      </c>
      <c r="I13" s="345">
        <f>G13*H13</f>
        <v>5829.3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376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971.55</v>
      </c>
      <c r="H17" s="351" t="s">
        <v>267</v>
      </c>
      <c r="I17" s="352">
        <f>SUM(I13:I16)</f>
        <v>5829.3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260.13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25.28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6</v>
      </c>
      <c r="G21" s="366">
        <f aca="true" t="shared" si="0" ref="G21:H25">D67</f>
        <v>0.4</v>
      </c>
      <c r="H21" s="674">
        <f t="shared" si="0"/>
        <v>2.4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2</v>
      </c>
      <c r="G22" s="366">
        <f t="shared" si="0"/>
        <v>4.64</v>
      </c>
      <c r="H22" s="674">
        <f t="shared" si="0"/>
        <v>9.28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2</v>
      </c>
      <c r="G23" s="366">
        <f t="shared" si="0"/>
        <v>3.2</v>
      </c>
      <c r="H23" s="674">
        <f t="shared" si="0"/>
        <v>6.4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18</v>
      </c>
      <c r="G25" s="366">
        <f t="shared" si="0"/>
        <v>0.4</v>
      </c>
      <c r="H25" s="674">
        <f t="shared" si="0"/>
        <v>7.2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234.85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938.55</v>
      </c>
      <c r="G28" s="366">
        <f t="shared" si="1"/>
        <v>0.04</v>
      </c>
      <c r="H28" s="674">
        <f t="shared" si="1"/>
        <v>37.54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3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1943.1</v>
      </c>
      <c r="G30" s="366">
        <f>D76</f>
        <v>0.1</v>
      </c>
      <c r="H30" s="674">
        <f>E76</f>
        <v>194.31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3.24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2.64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2</v>
      </c>
      <c r="G34" s="366">
        <v>0.36</v>
      </c>
      <c r="H34" s="683">
        <f>E80</f>
        <v>0.72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2</v>
      </c>
      <c r="G35" s="366">
        <v>0.2</v>
      </c>
      <c r="H35" s="683">
        <f>E81</f>
        <v>0.4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4</v>
      </c>
      <c r="G37" s="366">
        <v>0.38</v>
      </c>
      <c r="H37" s="683">
        <f>E83</f>
        <v>1.52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0.6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4</v>
      </c>
      <c r="G39" s="366">
        <v>0.15</v>
      </c>
      <c r="H39" s="683">
        <f>E85</f>
        <v>0.6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8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2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260.13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25.28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2</v>
      </c>
      <c r="C67" s="397">
        <f>H13/2</f>
        <v>3</v>
      </c>
      <c r="D67" s="397">
        <v>0.4</v>
      </c>
      <c r="E67" s="398">
        <f>ROUND(D67*C67*B67,2)</f>
        <v>2.4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2</v>
      </c>
      <c r="C71" s="402">
        <f>(H13*1.5)</f>
        <v>9</v>
      </c>
      <c r="D71" s="402">
        <v>0.4</v>
      </c>
      <c r="E71" s="398">
        <f>ROUND(D71*C71*B71,2)</f>
        <v>7.2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234.85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C76-(B75*C75)-(B71*1.5)</f>
        <v>938.55</v>
      </c>
      <c r="D74" s="401">
        <v>0.04</v>
      </c>
      <c r="E74" s="398">
        <f>ROUND(D74*C74,2)</f>
        <v>37.54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2</v>
      </c>
      <c r="C75" s="397">
        <v>15</v>
      </c>
      <c r="D75" s="402">
        <v>0.1</v>
      </c>
      <c r="E75" s="398">
        <f>ROUND(B75*D75*C75,2)</f>
        <v>3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G17</f>
        <v>971.55</v>
      </c>
      <c r="D76" s="402">
        <v>0.1</v>
      </c>
      <c r="E76" s="398">
        <f>B76*C76*D76</f>
        <v>194.31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3.24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2.64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4</v>
      </c>
      <c r="C83" s="401"/>
      <c r="D83" s="407">
        <v>0.38</v>
      </c>
      <c r="E83" s="408">
        <f>ROUND(B83*D83,2)</f>
        <v>1.52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10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8</v>
      </c>
      <c r="C87" s="401"/>
      <c r="D87" s="407"/>
      <c r="E87" s="408">
        <v>8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A74">
      <selection activeCell="E88" sqref="E88"/>
    </sheetView>
  </sheetViews>
  <sheetFormatPr defaultColWidth="9.140625" defaultRowHeight="12.75"/>
  <cols>
    <col min="1" max="1" width="14.421875" style="414" customWidth="1"/>
    <col min="2" max="2" width="15.57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7109375" style="330" bestFit="1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V5" s="327"/>
      <c r="W5" s="327"/>
      <c r="X5" s="327"/>
      <c r="Y5" s="327"/>
      <c r="Z5" s="327"/>
    </row>
    <row r="6" spans="1:26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V6" s="327"/>
      <c r="W6" s="327"/>
      <c r="X6" s="327"/>
      <c r="Y6" s="327"/>
      <c r="Z6" s="327"/>
    </row>
    <row r="7" spans="1:26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V8" s="327"/>
      <c r="W8" s="327"/>
      <c r="X8" s="327"/>
      <c r="Y8" s="327"/>
      <c r="Z8" s="327"/>
    </row>
    <row r="9" spans="1:26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V9" s="327"/>
      <c r="W9" s="327"/>
      <c r="X9" s="327"/>
      <c r="Y9" s="327"/>
      <c r="Z9" s="327"/>
    </row>
    <row r="10" spans="1:26" s="330" customFormat="1" ht="4.5" customHeight="1">
      <c r="A10" s="337"/>
      <c r="E10" s="304"/>
      <c r="F10" s="304"/>
      <c r="G10" s="304"/>
      <c r="I10" s="338"/>
      <c r="V10" s="327"/>
      <c r="W10" s="327"/>
      <c r="X10" s="327"/>
      <c r="Y10" s="327"/>
      <c r="Z10" s="327"/>
    </row>
    <row r="11" spans="1:26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V11" s="327"/>
      <c r="W11" s="327"/>
      <c r="X11" s="327"/>
      <c r="Y11" s="327"/>
      <c r="Z11" s="327"/>
    </row>
    <row r="12" spans="1:26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V12" s="327"/>
      <c r="W12" s="327"/>
      <c r="X12" s="327"/>
      <c r="Y12" s="327"/>
      <c r="Z12" s="327"/>
    </row>
    <row r="13" spans="1:26" s="330" customFormat="1" ht="15" customHeight="1">
      <c r="A13" s="432" t="s">
        <v>377</v>
      </c>
      <c r="B13" s="342"/>
      <c r="C13" s="342"/>
      <c r="D13" s="342"/>
      <c r="E13" s="343"/>
      <c r="G13" s="344">
        <v>437.74</v>
      </c>
      <c r="H13" s="344">
        <v>6</v>
      </c>
      <c r="I13" s="345">
        <f>G13*H13</f>
        <v>2626.44</v>
      </c>
      <c r="V13" s="327"/>
      <c r="W13" s="327"/>
      <c r="X13" s="327"/>
      <c r="Y13" s="327"/>
      <c r="Z13" s="327"/>
    </row>
    <row r="14" spans="1:26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V14" s="327"/>
      <c r="W14" s="327"/>
      <c r="X14" s="327"/>
      <c r="Y14" s="327"/>
      <c r="Z14" s="327"/>
    </row>
    <row r="15" spans="1:26" s="330" customFormat="1" ht="15" customHeight="1">
      <c r="A15" s="651" t="s">
        <v>378</v>
      </c>
      <c r="B15" s="652"/>
      <c r="C15" s="652"/>
      <c r="D15" s="652"/>
      <c r="E15" s="653"/>
      <c r="F15" s="347"/>
      <c r="G15" s="348"/>
      <c r="H15" s="348"/>
      <c r="I15" s="349"/>
      <c r="V15" s="327"/>
      <c r="W15" s="327"/>
      <c r="X15" s="327"/>
      <c r="Y15" s="327"/>
      <c r="Z15" s="327"/>
    </row>
    <row r="16" spans="1:26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 thickBot="1">
      <c r="A17" s="350"/>
      <c r="G17" s="351">
        <f>SUM(G13:G16)</f>
        <v>437.74</v>
      </c>
      <c r="H17" s="351" t="s">
        <v>267</v>
      </c>
      <c r="I17" s="352">
        <f>SUM(I13:I16)</f>
        <v>2626.44</v>
      </c>
      <c r="V17" s="327"/>
      <c r="W17" s="327"/>
      <c r="X17" s="327"/>
      <c r="Y17" s="327"/>
      <c r="Z17" s="327"/>
    </row>
    <row r="18" spans="1:10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  <c r="J18" s="355"/>
    </row>
    <row r="19" spans="1:26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78.3</v>
      </c>
      <c r="I19" s="665"/>
      <c r="V19" s="359"/>
      <c r="W19" s="666"/>
      <c r="X19" s="666"/>
      <c r="Y19" s="666"/>
      <c r="Z19" s="359"/>
    </row>
    <row r="20" spans="1:26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16.24</v>
      </c>
      <c r="I20" s="670"/>
      <c r="V20" s="359"/>
      <c r="W20" s="671"/>
      <c r="X20" s="671"/>
      <c r="Y20" s="671"/>
      <c r="Z20" s="359"/>
    </row>
    <row r="21" spans="1:26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3</v>
      </c>
      <c r="G21" s="366">
        <f aca="true" t="shared" si="0" ref="G21:H25">D67</f>
        <v>0.4</v>
      </c>
      <c r="H21" s="674">
        <f t="shared" si="0"/>
        <v>1.2</v>
      </c>
      <c r="I21" s="675"/>
      <c r="V21" s="367"/>
      <c r="W21" s="676"/>
      <c r="X21" s="676"/>
      <c r="Y21" s="676"/>
      <c r="Z21" s="359"/>
    </row>
    <row r="22" spans="1:26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1</v>
      </c>
      <c r="G22" s="366">
        <f t="shared" si="0"/>
        <v>4.64</v>
      </c>
      <c r="H22" s="674">
        <f t="shared" si="0"/>
        <v>4.64</v>
      </c>
      <c r="I22" s="675"/>
      <c r="V22" s="367"/>
      <c r="W22" s="368"/>
      <c r="X22" s="368"/>
      <c r="Y22" s="368"/>
      <c r="Z22" s="359"/>
    </row>
    <row r="23" spans="1:26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1</v>
      </c>
      <c r="G23" s="366">
        <f t="shared" si="0"/>
        <v>3.2</v>
      </c>
      <c r="H23" s="674">
        <f t="shared" si="0"/>
        <v>3.2</v>
      </c>
      <c r="I23" s="675"/>
      <c r="V23" s="367"/>
      <c r="W23" s="676"/>
      <c r="X23" s="676"/>
      <c r="Y23" s="676"/>
      <c r="Z23" s="359"/>
    </row>
    <row r="24" spans="1:26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V24" s="359"/>
      <c r="W24" s="666"/>
      <c r="X24" s="666"/>
      <c r="Y24" s="666"/>
      <c r="Z24" s="359"/>
    </row>
    <row r="25" spans="1:26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18</v>
      </c>
      <c r="G25" s="366">
        <f t="shared" si="0"/>
        <v>0.4</v>
      </c>
      <c r="H25" s="674">
        <f t="shared" si="0"/>
        <v>7.2</v>
      </c>
      <c r="I25" s="675"/>
      <c r="V25" s="359"/>
      <c r="W25" s="677"/>
      <c r="X25" s="677"/>
      <c r="Y25" s="677"/>
      <c r="Z25" s="359"/>
    </row>
    <row r="26" spans="1:26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J26" s="388"/>
      <c r="V26" s="359"/>
      <c r="W26" s="677"/>
      <c r="X26" s="677"/>
      <c r="Y26" s="677"/>
      <c r="Z26" s="359"/>
    </row>
    <row r="27" spans="1:26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62.06</v>
      </c>
      <c r="I27" s="670"/>
      <c r="V27" s="359"/>
      <c r="W27" s="671"/>
      <c r="X27" s="671"/>
      <c r="Y27" s="671"/>
      <c r="Z27" s="359"/>
    </row>
    <row r="28" spans="1:26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419.74</v>
      </c>
      <c r="G28" s="366">
        <f t="shared" si="1"/>
        <v>0.04</v>
      </c>
      <c r="H28" s="674">
        <f t="shared" si="1"/>
        <v>16.79</v>
      </c>
      <c r="I28" s="675"/>
      <c r="V28" s="367"/>
      <c r="W28" s="676"/>
      <c r="X28" s="676"/>
      <c r="Y28" s="676"/>
      <c r="Z28" s="359"/>
    </row>
    <row r="29" spans="1:26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1.5</v>
      </c>
      <c r="I29" s="675"/>
      <c r="V29" s="367"/>
      <c r="W29" s="368"/>
      <c r="X29" s="368"/>
      <c r="Y29" s="368"/>
      <c r="Z29" s="359"/>
    </row>
    <row r="30" spans="1:26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437.74</v>
      </c>
      <c r="G30" s="366">
        <f>D76</f>
        <v>0.1</v>
      </c>
      <c r="H30" s="674">
        <f>E76</f>
        <v>43.77</v>
      </c>
      <c r="I30" s="675"/>
      <c r="V30" s="367"/>
      <c r="W30" s="676"/>
      <c r="X30" s="676"/>
      <c r="Y30" s="676"/>
      <c r="Z30" s="359"/>
    </row>
    <row r="31" spans="1:26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J31" s="388"/>
      <c r="V31" s="359"/>
      <c r="W31" s="677"/>
      <c r="X31" s="677"/>
      <c r="Y31" s="677"/>
      <c r="Z31" s="359"/>
    </row>
    <row r="32" spans="1:26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1.62</v>
      </c>
      <c r="I32" s="682"/>
      <c r="V32" s="359"/>
      <c r="W32" s="666"/>
      <c r="X32" s="666"/>
      <c r="Y32" s="666"/>
      <c r="Z32" s="359"/>
    </row>
    <row r="33" spans="1:26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1.32</v>
      </c>
      <c r="I33" s="670"/>
      <c r="V33" s="359"/>
      <c r="W33" s="377"/>
      <c r="X33" s="377"/>
      <c r="Y33" s="377"/>
      <c r="Z33" s="359"/>
    </row>
    <row r="34" spans="1:26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1</v>
      </c>
      <c r="G34" s="366">
        <v>0.36</v>
      </c>
      <c r="H34" s="683">
        <f>E80</f>
        <v>0.36</v>
      </c>
      <c r="I34" s="684"/>
      <c r="V34" s="367"/>
      <c r="W34" s="676"/>
      <c r="X34" s="676"/>
      <c r="Y34" s="676"/>
      <c r="Z34" s="359"/>
    </row>
    <row r="35" spans="1:26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1</v>
      </c>
      <c r="G35" s="366">
        <v>0.2</v>
      </c>
      <c r="H35" s="683">
        <f>E81</f>
        <v>0.2</v>
      </c>
      <c r="I35" s="684"/>
      <c r="V35" s="367"/>
      <c r="W35" s="676"/>
      <c r="X35" s="676"/>
      <c r="Y35" s="676"/>
      <c r="Z35" s="359"/>
    </row>
    <row r="36" spans="1:26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V36" s="367"/>
      <c r="W36" s="676"/>
      <c r="X36" s="676"/>
      <c r="Y36" s="676"/>
      <c r="Z36" s="359"/>
    </row>
    <row r="37" spans="1:26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2</v>
      </c>
      <c r="G37" s="366">
        <v>0.38</v>
      </c>
      <c r="H37" s="683">
        <f>E83</f>
        <v>0.76</v>
      </c>
      <c r="I37" s="684"/>
      <c r="V37" s="367"/>
      <c r="W37" s="676"/>
      <c r="X37" s="676"/>
      <c r="Y37" s="676"/>
      <c r="Z37" s="359"/>
    </row>
    <row r="38" spans="1:26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0.3</v>
      </c>
      <c r="I38" s="670"/>
      <c r="V38" s="359"/>
      <c r="W38" s="377"/>
      <c r="X38" s="377"/>
      <c r="Y38" s="377"/>
      <c r="Z38" s="359"/>
    </row>
    <row r="39" spans="1:26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2</v>
      </c>
      <c r="G39" s="366">
        <v>0.15</v>
      </c>
      <c r="H39" s="683">
        <f>E85</f>
        <v>0.3</v>
      </c>
      <c r="I39" s="684"/>
      <c r="V39" s="367"/>
      <c r="W39" s="676"/>
      <c r="X39" s="676"/>
      <c r="Y39" s="676"/>
      <c r="Z39" s="359"/>
    </row>
    <row r="40" spans="1:26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V40" s="359"/>
      <c r="W40" s="377"/>
      <c r="X40" s="377"/>
      <c r="Y40" s="377"/>
      <c r="Z40" s="359"/>
    </row>
    <row r="41" spans="1:26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B87</f>
        <v>4</v>
      </c>
      <c r="G41" s="366" t="s">
        <v>300</v>
      </c>
      <c r="H41" s="674" t="s">
        <v>300</v>
      </c>
      <c r="I41" s="675"/>
      <c r="V41" s="367"/>
      <c r="W41" s="676"/>
      <c r="X41" s="676"/>
      <c r="Y41" s="676"/>
      <c r="Z41" s="359"/>
    </row>
    <row r="42" spans="1:26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1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J43" s="388"/>
      <c r="P43" s="388"/>
      <c r="Q43" s="388"/>
      <c r="R43" s="404"/>
      <c r="S43" s="405"/>
      <c r="V43" s="359"/>
      <c r="W43" s="677"/>
      <c r="X43" s="677"/>
      <c r="Y43" s="677"/>
      <c r="Z43" s="359"/>
    </row>
    <row r="44" spans="1:10" ht="15.75">
      <c r="A44" s="382" t="s">
        <v>303</v>
      </c>
      <c r="E44" s="327"/>
      <c r="F44" s="327"/>
      <c r="G44" s="327"/>
      <c r="I44" s="327"/>
      <c r="J44" s="327"/>
    </row>
    <row r="45" spans="1:10" ht="15.75">
      <c r="A45" s="327"/>
      <c r="E45" s="327"/>
      <c r="F45" s="327"/>
      <c r="G45" s="327"/>
      <c r="I45" s="327"/>
      <c r="J45" s="327"/>
    </row>
    <row r="46" spans="1:10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  <c r="J46" s="327"/>
    </row>
    <row r="47" spans="1:11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30"/>
    </row>
    <row r="49" spans="1:11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  <c r="K49" s="330"/>
    </row>
    <row r="50" spans="1:11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  <c r="K50" s="330"/>
    </row>
    <row r="51" spans="1:11" ht="15.75">
      <c r="A51" s="330"/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0" ht="15.75">
      <c r="A52" s="327"/>
      <c r="E52" s="327"/>
      <c r="F52" s="327"/>
      <c r="G52" s="327"/>
      <c r="I52" s="327"/>
      <c r="J52" s="327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.75">
      <c r="A56" s="330"/>
      <c r="B56" s="330"/>
      <c r="C56" s="330"/>
      <c r="D56" s="330"/>
      <c r="E56" s="330"/>
      <c r="F56" s="330"/>
      <c r="G56" s="330"/>
      <c r="H56" s="330"/>
      <c r="I56" s="330"/>
      <c r="K56" s="330"/>
    </row>
    <row r="57" spans="1:11" ht="15" customHeight="1">
      <c r="A57" s="694" t="s">
        <v>355</v>
      </c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1" ht="15" customHeight="1">
      <c r="A58" s="694"/>
      <c r="B58" s="694"/>
      <c r="C58" s="694"/>
      <c r="D58" s="694"/>
      <c r="E58" s="694"/>
      <c r="F58" s="694"/>
      <c r="G58" s="694"/>
      <c r="H58" s="694"/>
      <c r="I58" s="694"/>
      <c r="J58" s="386"/>
      <c r="K58" s="386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78.3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16.24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1</v>
      </c>
      <c r="C67" s="397">
        <f>H13/2</f>
        <v>3</v>
      </c>
      <c r="D67" s="397">
        <v>0.4</v>
      </c>
      <c r="E67" s="398">
        <f>ROUND(D67*C67*B67,2)</f>
        <v>1.2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1</v>
      </c>
      <c r="C68" s="401"/>
      <c r="D68" s="401">
        <v>4.64</v>
      </c>
      <c r="E68" s="398">
        <f>ROUND(D68*B68,2)</f>
        <v>4.64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1</v>
      </c>
      <c r="C69" s="402"/>
      <c r="D69" s="402">
        <v>3.2</v>
      </c>
      <c r="E69" s="398">
        <f>ROUND(D69*B69,2)</f>
        <v>3.2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2</v>
      </c>
      <c r="C71" s="402">
        <f>(H13*1.5)</f>
        <v>9</v>
      </c>
      <c r="D71" s="402">
        <v>0.4</v>
      </c>
      <c r="E71" s="398">
        <f>ROUND(D71*C71*B71,2)</f>
        <v>7.2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62.06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C76-(B75*C75)-(B71*1.5)</f>
        <v>419.74</v>
      </c>
      <c r="D74" s="401">
        <v>0.04</v>
      </c>
      <c r="E74" s="398">
        <f>ROUND(D74*C74,2)</f>
        <v>16.79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1</v>
      </c>
      <c r="C75" s="397">
        <v>15</v>
      </c>
      <c r="D75" s="402">
        <v>0.1</v>
      </c>
      <c r="E75" s="398">
        <f>ROUND(B75*D75*C75,2)</f>
        <v>1.5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1</v>
      </c>
      <c r="C76" s="402">
        <f>G17</f>
        <v>437.74</v>
      </c>
      <c r="D76" s="402">
        <v>0.1</v>
      </c>
      <c r="E76" s="398">
        <f>B76*C76*D76</f>
        <v>43.77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1.62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1.32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v>1</v>
      </c>
      <c r="C80" s="401"/>
      <c r="D80" s="407">
        <v>0.36</v>
      </c>
      <c r="E80" s="408">
        <f>ROUND(B80*D80,2)</f>
        <v>0.36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1</v>
      </c>
      <c r="C81" s="401"/>
      <c r="D81" s="407">
        <v>0.2</v>
      </c>
      <c r="E81" s="408">
        <f>ROUND(B81*D81,2)</f>
        <v>0.2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0.3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2</v>
      </c>
      <c r="C85" s="401"/>
      <c r="D85" s="407">
        <v>0.15</v>
      </c>
      <c r="E85" s="408">
        <f>ROUND(B85*D85,2)</f>
        <v>0.3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5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4</v>
      </c>
      <c r="C87" s="401"/>
      <c r="D87" s="407"/>
      <c r="E87" s="408">
        <v>4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1</v>
      </c>
      <c r="C88" s="411"/>
      <c r="D88" s="412"/>
      <c r="E88" s="413">
        <v>1</v>
      </c>
      <c r="F88" s="399"/>
      <c r="G88" s="400"/>
      <c r="H88" s="399"/>
      <c r="I88" s="330"/>
      <c r="J88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3:D43"/>
    <mergeCell ref="W43:Y43"/>
    <mergeCell ref="A49:H49"/>
    <mergeCell ref="A53:I54"/>
    <mergeCell ref="A57:I58"/>
    <mergeCell ref="A59:I60"/>
    <mergeCell ref="B41:D41"/>
    <mergeCell ref="H41:I41"/>
    <mergeCell ref="W41:Y41"/>
    <mergeCell ref="B42:D42"/>
    <mergeCell ref="H42:I42"/>
    <mergeCell ref="W42:Y42"/>
    <mergeCell ref="B38:D38"/>
    <mergeCell ref="H38:I38"/>
    <mergeCell ref="B39:D39"/>
    <mergeCell ref="H39:I39"/>
    <mergeCell ref="W39:Y39"/>
    <mergeCell ref="B40:D40"/>
    <mergeCell ref="H40:I40"/>
    <mergeCell ref="B36:D36"/>
    <mergeCell ref="H36:I36"/>
    <mergeCell ref="W36:Y36"/>
    <mergeCell ref="B37:D37"/>
    <mergeCell ref="H37:I37"/>
    <mergeCell ref="W37:Y37"/>
    <mergeCell ref="B34:D34"/>
    <mergeCell ref="H34:I34"/>
    <mergeCell ref="W34:Y34"/>
    <mergeCell ref="B35:D35"/>
    <mergeCell ref="H35:I35"/>
    <mergeCell ref="W35:Y35"/>
    <mergeCell ref="B31:D31"/>
    <mergeCell ref="W31:Y31"/>
    <mergeCell ref="B32:D32"/>
    <mergeCell ref="H32:I32"/>
    <mergeCell ref="W32:Y32"/>
    <mergeCell ref="B33:D33"/>
    <mergeCell ref="H33:I33"/>
    <mergeCell ref="B28:D28"/>
    <mergeCell ref="H28:I28"/>
    <mergeCell ref="W28:Y28"/>
    <mergeCell ref="B29:D29"/>
    <mergeCell ref="H29:I29"/>
    <mergeCell ref="B30:D30"/>
    <mergeCell ref="H30:I30"/>
    <mergeCell ref="W30:Y30"/>
    <mergeCell ref="B25:D25"/>
    <mergeCell ref="H25:I25"/>
    <mergeCell ref="W25:Y25"/>
    <mergeCell ref="B26:D26"/>
    <mergeCell ref="W26:Y26"/>
    <mergeCell ref="B27:D27"/>
    <mergeCell ref="H27:I27"/>
    <mergeCell ref="W27:Y27"/>
    <mergeCell ref="B22:D22"/>
    <mergeCell ref="H22:I22"/>
    <mergeCell ref="B23:D23"/>
    <mergeCell ref="H23:I23"/>
    <mergeCell ref="W23:Y23"/>
    <mergeCell ref="B24:D24"/>
    <mergeCell ref="H24:I24"/>
    <mergeCell ref="W24:Y24"/>
    <mergeCell ref="B20:D20"/>
    <mergeCell ref="H20:I20"/>
    <mergeCell ref="W20:Y20"/>
    <mergeCell ref="B21:D21"/>
    <mergeCell ref="H21:I21"/>
    <mergeCell ref="W21:Y21"/>
    <mergeCell ref="A15:E16"/>
    <mergeCell ref="B18:D18"/>
    <mergeCell ref="H18:I18"/>
    <mergeCell ref="B19:D19"/>
    <mergeCell ref="H19:I19"/>
    <mergeCell ref="W19:Y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zoomScalePageLayoutView="0" workbookViewId="0" topLeftCell="A1">
      <selection activeCell="A131" sqref="A131:D131"/>
    </sheetView>
  </sheetViews>
  <sheetFormatPr defaultColWidth="9.140625" defaultRowHeight="12.75"/>
  <cols>
    <col min="1" max="1" width="5.421875" style="1" bestFit="1" customWidth="1"/>
    <col min="2" max="2" width="70.7109375" style="1" bestFit="1" customWidth="1"/>
    <col min="3" max="3" width="18.8515625" style="1" bestFit="1" customWidth="1"/>
    <col min="4" max="4" width="16.140625" style="1" bestFit="1" customWidth="1"/>
    <col min="5" max="5" width="23.00390625" style="1" bestFit="1" customWidth="1"/>
    <col min="6" max="16384" width="9.140625" style="1" customWidth="1"/>
  </cols>
  <sheetData>
    <row r="1" spans="1:5" s="42" customFormat="1" ht="15" customHeight="1">
      <c r="A1" s="480"/>
      <c r="B1" s="481"/>
      <c r="C1" s="481"/>
      <c r="D1" s="481"/>
      <c r="E1" s="482"/>
    </row>
    <row r="2" spans="1:5" s="42" customFormat="1" ht="15" customHeight="1">
      <c r="A2" s="483" t="s">
        <v>16</v>
      </c>
      <c r="B2" s="484"/>
      <c r="C2" s="484"/>
      <c r="D2" s="484"/>
      <c r="E2" s="485"/>
    </row>
    <row r="3" spans="1:5" s="42" customFormat="1" ht="15" customHeight="1">
      <c r="A3" s="486" t="s">
        <v>148</v>
      </c>
      <c r="B3" s="487"/>
      <c r="C3" s="487"/>
      <c r="D3" s="487"/>
      <c r="E3" s="488"/>
    </row>
    <row r="4" spans="1:5" s="42" customFormat="1" ht="15" customHeight="1">
      <c r="A4" s="486" t="s">
        <v>15</v>
      </c>
      <c r="B4" s="487"/>
      <c r="C4" s="487"/>
      <c r="D4" s="487"/>
      <c r="E4" s="488"/>
    </row>
    <row r="5" spans="1:5" s="42" customFormat="1" ht="15" customHeight="1" thickBot="1">
      <c r="A5" s="104"/>
      <c r="B5" s="105"/>
      <c r="C5" s="105"/>
      <c r="D5" s="105"/>
      <c r="E5" s="436"/>
    </row>
    <row r="6" spans="1:5" s="42" customFormat="1" ht="15" customHeight="1" thickBot="1" thickTop="1">
      <c r="A6" s="489" t="s">
        <v>400</v>
      </c>
      <c r="B6" s="490"/>
      <c r="C6" s="490"/>
      <c r="D6" s="490"/>
      <c r="E6" s="491"/>
    </row>
    <row r="7" spans="1:5" s="42" customFormat="1" ht="35.25" customHeight="1" thickBot="1" thickTop="1">
      <c r="A7" s="492" t="str">
        <f>'ORÇAMENTO GERAL'!C6</f>
        <v>EXECUÇÃO DOS SERVIÇOS DE PAVIMENTAÇÃO (RECAPEAMENTO ASFÁTICO) NAS RUAS DO PAAR - NO MUNICÍPIO DE ANANINDEUA - PA.</v>
      </c>
      <c r="B7" s="493"/>
      <c r="C7" s="493"/>
      <c r="D7" s="493"/>
      <c r="E7" s="493"/>
    </row>
    <row r="8" spans="1:5" ht="19.5" customHeight="1">
      <c r="A8" s="106" t="str">
        <f>'ORÇAMENTO GERAL'!C14</f>
        <v>2.1</v>
      </c>
      <c r="B8" s="498" t="str">
        <f>'ORÇAMENTO GERAL'!F14</f>
        <v>Execução de pintura de ligação com emulsão asfáltica RR-2C. AF_11/2019</v>
      </c>
      <c r="C8" s="499"/>
      <c r="D8" s="500"/>
      <c r="E8" s="110" t="str">
        <f>'ORÇAMENTO GERAL'!H14</f>
        <v>m²</v>
      </c>
    </row>
    <row r="9" spans="1:5" ht="19.5" customHeight="1">
      <c r="A9" s="494" t="s">
        <v>5</v>
      </c>
      <c r="B9" s="495" t="s">
        <v>162</v>
      </c>
      <c r="C9" s="107" t="s">
        <v>165</v>
      </c>
      <c r="D9" s="107" t="s">
        <v>166</v>
      </c>
      <c r="E9" s="107" t="s">
        <v>167</v>
      </c>
    </row>
    <row r="10" spans="1:5" ht="19.5" customHeight="1">
      <c r="A10" s="494"/>
      <c r="B10" s="495"/>
      <c r="C10" s="107" t="s">
        <v>44</v>
      </c>
      <c r="D10" s="107" t="s">
        <v>47</v>
      </c>
      <c r="E10" s="107" t="s">
        <v>176</v>
      </c>
    </row>
    <row r="11" spans="1:5" s="100" customFormat="1" ht="19.5" customHeight="1">
      <c r="A11" s="5">
        <v>1</v>
      </c>
      <c r="B11" s="108" t="s">
        <v>407</v>
      </c>
      <c r="C11" s="109">
        <v>471.75</v>
      </c>
      <c r="D11" s="109">
        <v>6</v>
      </c>
      <c r="E11" s="109">
        <f>C11*D11</f>
        <v>2830.5</v>
      </c>
    </row>
    <row r="12" spans="1:5" s="442" customFormat="1" ht="19.5" customHeight="1">
      <c r="A12" s="5">
        <v>2</v>
      </c>
      <c r="B12" s="108" t="s">
        <v>408</v>
      </c>
      <c r="C12" s="109">
        <v>300</v>
      </c>
      <c r="D12" s="109">
        <v>6</v>
      </c>
      <c r="E12" s="109">
        <f>C12*D12</f>
        <v>1800</v>
      </c>
    </row>
    <row r="13" spans="1:5" s="442" customFormat="1" ht="19.5" customHeight="1">
      <c r="A13" s="5">
        <v>3</v>
      </c>
      <c r="B13" s="108" t="s">
        <v>409</v>
      </c>
      <c r="C13" s="109">
        <v>200</v>
      </c>
      <c r="D13" s="109">
        <v>6</v>
      </c>
      <c r="E13" s="109">
        <f>C13*D13</f>
        <v>1200</v>
      </c>
    </row>
    <row r="14" spans="1:5" s="100" customFormat="1" ht="19.5" customHeight="1">
      <c r="A14" s="5">
        <v>4</v>
      </c>
      <c r="B14" s="108" t="s">
        <v>230</v>
      </c>
      <c r="C14" s="109">
        <v>437.74</v>
      </c>
      <c r="D14" s="109">
        <v>6</v>
      </c>
      <c r="E14" s="109">
        <f aca="true" t="shared" si="0" ref="E14:E29">C14*D14</f>
        <v>2626.44</v>
      </c>
    </row>
    <row r="15" spans="1:5" s="100" customFormat="1" ht="19.5" customHeight="1">
      <c r="A15" s="5">
        <v>5</v>
      </c>
      <c r="B15" s="108" t="s">
        <v>234</v>
      </c>
      <c r="C15" s="109">
        <v>150.97</v>
      </c>
      <c r="D15" s="109">
        <v>6</v>
      </c>
      <c r="E15" s="109">
        <f t="shared" si="0"/>
        <v>905.82</v>
      </c>
    </row>
    <row r="16" spans="1:5" s="100" customFormat="1" ht="19.5" customHeight="1">
      <c r="A16" s="5">
        <v>6</v>
      </c>
      <c r="B16" s="108" t="s">
        <v>231</v>
      </c>
      <c r="C16" s="109">
        <v>152.56</v>
      </c>
      <c r="D16" s="109">
        <v>6</v>
      </c>
      <c r="E16" s="109">
        <f t="shared" si="0"/>
        <v>915.36</v>
      </c>
    </row>
    <row r="17" spans="1:5" s="100" customFormat="1" ht="19.5" customHeight="1">
      <c r="A17" s="5">
        <v>7</v>
      </c>
      <c r="B17" s="108" t="s">
        <v>232</v>
      </c>
      <c r="C17" s="109">
        <v>154.67</v>
      </c>
      <c r="D17" s="109">
        <v>6</v>
      </c>
      <c r="E17" s="109">
        <f t="shared" si="0"/>
        <v>928.02</v>
      </c>
    </row>
    <row r="18" spans="1:5" s="100" customFormat="1" ht="19.5" customHeight="1">
      <c r="A18" s="5">
        <v>8</v>
      </c>
      <c r="B18" s="108" t="s">
        <v>233</v>
      </c>
      <c r="C18" s="109">
        <v>152.01</v>
      </c>
      <c r="D18" s="109">
        <v>6</v>
      </c>
      <c r="E18" s="109">
        <f t="shared" si="0"/>
        <v>912.06</v>
      </c>
    </row>
    <row r="19" spans="1:5" s="243" customFormat="1" ht="19.5" customHeight="1" hidden="1">
      <c r="A19" s="5">
        <v>9</v>
      </c>
      <c r="B19" s="108" t="s">
        <v>401</v>
      </c>
      <c r="C19" s="109">
        <v>0</v>
      </c>
      <c r="D19" s="109">
        <v>6</v>
      </c>
      <c r="E19" s="109">
        <f t="shared" si="0"/>
        <v>0</v>
      </c>
    </row>
    <row r="20" spans="1:5" s="442" customFormat="1" ht="19.5" customHeight="1" hidden="1">
      <c r="A20" s="5">
        <v>10</v>
      </c>
      <c r="B20" s="108" t="s">
        <v>402</v>
      </c>
      <c r="C20" s="109">
        <v>0</v>
      </c>
      <c r="D20" s="109">
        <v>6</v>
      </c>
      <c r="E20" s="109">
        <f t="shared" si="0"/>
        <v>0</v>
      </c>
    </row>
    <row r="21" spans="1:5" s="442" customFormat="1" ht="19.5" customHeight="1" hidden="1">
      <c r="A21" s="5">
        <v>11</v>
      </c>
      <c r="B21" s="108" t="s">
        <v>403</v>
      </c>
      <c r="C21" s="109">
        <v>0</v>
      </c>
      <c r="D21" s="109">
        <v>6</v>
      </c>
      <c r="E21" s="109">
        <f t="shared" si="0"/>
        <v>0</v>
      </c>
    </row>
    <row r="22" spans="1:5" s="243" customFormat="1" ht="19.5" customHeight="1">
      <c r="A22" s="5">
        <v>9</v>
      </c>
      <c r="B22" s="108" t="s">
        <v>237</v>
      </c>
      <c r="C22" s="109">
        <v>162.77</v>
      </c>
      <c r="D22" s="109">
        <v>6</v>
      </c>
      <c r="E22" s="109">
        <f t="shared" si="0"/>
        <v>976.62</v>
      </c>
    </row>
    <row r="23" spans="1:5" s="243" customFormat="1" ht="19.5" customHeight="1">
      <c r="A23" s="5">
        <v>10</v>
      </c>
      <c r="B23" s="108" t="s">
        <v>236</v>
      </c>
      <c r="C23" s="109">
        <v>96</v>
      </c>
      <c r="D23" s="109">
        <v>6</v>
      </c>
      <c r="E23" s="109">
        <f t="shared" si="0"/>
        <v>576</v>
      </c>
    </row>
    <row r="24" spans="1:5" s="249" customFormat="1" ht="19.5" customHeight="1">
      <c r="A24" s="5">
        <v>11</v>
      </c>
      <c r="B24" s="108" t="s">
        <v>238</v>
      </c>
      <c r="C24" s="109">
        <v>201</v>
      </c>
      <c r="D24" s="109">
        <v>6</v>
      </c>
      <c r="E24" s="109">
        <f t="shared" si="0"/>
        <v>1206</v>
      </c>
    </row>
    <row r="25" spans="1:5" s="255" customFormat="1" ht="19.5" customHeight="1">
      <c r="A25" s="5">
        <v>12</v>
      </c>
      <c r="B25" s="108" t="s">
        <v>239</v>
      </c>
      <c r="C25" s="109">
        <v>50</v>
      </c>
      <c r="D25" s="109">
        <v>6</v>
      </c>
      <c r="E25" s="109">
        <f t="shared" si="0"/>
        <v>300</v>
      </c>
    </row>
    <row r="26" spans="1:5" s="255" customFormat="1" ht="19.5" customHeight="1" hidden="1">
      <c r="A26" s="5">
        <v>16</v>
      </c>
      <c r="B26" s="108" t="s">
        <v>404</v>
      </c>
      <c r="C26" s="109">
        <v>0</v>
      </c>
      <c r="D26" s="109">
        <v>6</v>
      </c>
      <c r="E26" s="109">
        <f t="shared" si="0"/>
        <v>0</v>
      </c>
    </row>
    <row r="27" spans="1:5" s="442" customFormat="1" ht="19.5" customHeight="1" hidden="1">
      <c r="A27" s="5">
        <v>17</v>
      </c>
      <c r="B27" s="108" t="s">
        <v>405</v>
      </c>
      <c r="C27" s="109">
        <v>0</v>
      </c>
      <c r="D27" s="109">
        <v>6</v>
      </c>
      <c r="E27" s="109">
        <f t="shared" si="0"/>
        <v>0</v>
      </c>
    </row>
    <row r="28" spans="1:5" s="442" customFormat="1" ht="19.5" customHeight="1" hidden="1">
      <c r="A28" s="5">
        <v>18</v>
      </c>
      <c r="B28" s="108" t="s">
        <v>406</v>
      </c>
      <c r="C28" s="109">
        <v>0</v>
      </c>
      <c r="D28" s="109">
        <v>6</v>
      </c>
      <c r="E28" s="109">
        <f t="shared" si="0"/>
        <v>0</v>
      </c>
    </row>
    <row r="29" spans="1:5" s="256" customFormat="1" ht="19.5" customHeight="1">
      <c r="A29" s="5">
        <v>13</v>
      </c>
      <c r="B29" s="108" t="s">
        <v>240</v>
      </c>
      <c r="C29" s="109">
        <v>250</v>
      </c>
      <c r="D29" s="109">
        <v>6</v>
      </c>
      <c r="E29" s="109">
        <f t="shared" si="0"/>
        <v>1500</v>
      </c>
    </row>
    <row r="30" spans="1:5" s="258" customFormat="1" ht="19.5" customHeight="1">
      <c r="A30" s="5">
        <v>14</v>
      </c>
      <c r="B30" s="108" t="s">
        <v>241</v>
      </c>
      <c r="C30" s="109">
        <v>191</v>
      </c>
      <c r="D30" s="109">
        <v>6</v>
      </c>
      <c r="E30" s="109">
        <f>C30*D30</f>
        <v>1146</v>
      </c>
    </row>
    <row r="31" spans="1:5" ht="19.5" customHeight="1">
      <c r="A31" s="434"/>
      <c r="B31" s="435"/>
      <c r="C31" s="110">
        <f>SUM(C11:C30)</f>
        <v>2970.47</v>
      </c>
      <c r="D31" s="435" t="s">
        <v>168</v>
      </c>
      <c r="E31" s="110">
        <f>SUM(E11:E30)</f>
        <v>17822.82</v>
      </c>
    </row>
    <row r="32" spans="1:5" ht="9.75" customHeight="1">
      <c r="A32" s="2"/>
      <c r="B32" s="4"/>
      <c r="C32" s="4"/>
      <c r="D32" s="4"/>
      <c r="E32" s="4"/>
    </row>
    <row r="33" spans="1:5" ht="19.5" customHeight="1">
      <c r="A33" s="106" t="str">
        <f>'ORÇAMENTO GERAL'!C15</f>
        <v>2.2</v>
      </c>
      <c r="B33" s="498" t="str">
        <f>'ORÇAMENTO GERAL'!F15</f>
        <v>EXECUÇÃO DE PAVIMENTO COM APLICAÇÃO DE CONCRETO ASFÁLTICO, CAMADA DE ROLAMENTO - EXCLUSIVE CARGA E TRANSPORTE. AF_11/2019</v>
      </c>
      <c r="C33" s="499"/>
      <c r="D33" s="500"/>
      <c r="E33" s="110" t="str">
        <f>'ORÇAMENTO GERAL'!H15</f>
        <v>m³</v>
      </c>
    </row>
    <row r="34" spans="1:5" ht="19.5" customHeight="1">
      <c r="A34" s="494" t="s">
        <v>5</v>
      </c>
      <c r="B34" s="495" t="s">
        <v>162</v>
      </c>
      <c r="C34" s="107" t="s">
        <v>167</v>
      </c>
      <c r="D34" s="107" t="s">
        <v>172</v>
      </c>
      <c r="E34" s="107" t="s">
        <v>169</v>
      </c>
    </row>
    <row r="35" spans="1:5" ht="19.5" customHeight="1">
      <c r="A35" s="494"/>
      <c r="B35" s="495"/>
      <c r="C35" s="107" t="s">
        <v>176</v>
      </c>
      <c r="D35" s="107" t="s">
        <v>9</v>
      </c>
      <c r="E35" s="107" t="s">
        <v>384</v>
      </c>
    </row>
    <row r="36" spans="1:5" s="100" customFormat="1" ht="19.5" customHeight="1">
      <c r="A36" s="5">
        <v>1</v>
      </c>
      <c r="B36" s="108" t="str">
        <f aca="true" t="shared" si="1" ref="B36:B43">B11</f>
        <v>Rua Tucurui T1</v>
      </c>
      <c r="C36" s="109">
        <f aca="true" t="shared" si="2" ref="C36:C55">E11</f>
        <v>2830.5</v>
      </c>
      <c r="D36" s="112">
        <v>0.04</v>
      </c>
      <c r="E36" s="109">
        <f>C36*D36</f>
        <v>113.22</v>
      </c>
    </row>
    <row r="37" spans="1:5" s="442" customFormat="1" ht="19.5" customHeight="1">
      <c r="A37" s="5">
        <v>2</v>
      </c>
      <c r="B37" s="108" t="str">
        <f t="shared" si="1"/>
        <v>Rua Tucurui T2</v>
      </c>
      <c r="C37" s="109">
        <f t="shared" si="2"/>
        <v>1800</v>
      </c>
      <c r="D37" s="112">
        <v>0.04</v>
      </c>
      <c r="E37" s="109">
        <f aca="true" t="shared" si="3" ref="E37:E55">C37*D37</f>
        <v>72</v>
      </c>
    </row>
    <row r="38" spans="1:5" s="442" customFormat="1" ht="19.5" customHeight="1">
      <c r="A38" s="5">
        <v>3</v>
      </c>
      <c r="B38" s="108" t="str">
        <f t="shared" si="1"/>
        <v>Rua Tucurui T3</v>
      </c>
      <c r="C38" s="109">
        <f t="shared" si="2"/>
        <v>1200</v>
      </c>
      <c r="D38" s="112">
        <v>0.04</v>
      </c>
      <c r="E38" s="109">
        <f t="shared" si="3"/>
        <v>48</v>
      </c>
    </row>
    <row r="39" spans="1:5" s="100" customFormat="1" ht="19.5" customHeight="1">
      <c r="A39" s="5">
        <v>4</v>
      </c>
      <c r="B39" s="108" t="str">
        <f t="shared" si="1"/>
        <v>Rua Castanhal</v>
      </c>
      <c r="C39" s="109">
        <f t="shared" si="2"/>
        <v>2626.44</v>
      </c>
      <c r="D39" s="112">
        <v>0.04</v>
      </c>
      <c r="E39" s="109">
        <f t="shared" si="3"/>
        <v>105.06</v>
      </c>
    </row>
    <row r="40" spans="1:5" s="100" customFormat="1" ht="19.5" customHeight="1">
      <c r="A40" s="5">
        <v>5</v>
      </c>
      <c r="B40" s="108" t="str">
        <f t="shared" si="1"/>
        <v>Rua Altamira</v>
      </c>
      <c r="C40" s="109">
        <f t="shared" si="2"/>
        <v>905.82</v>
      </c>
      <c r="D40" s="112">
        <v>0.04</v>
      </c>
      <c r="E40" s="109">
        <f t="shared" si="3"/>
        <v>36.23</v>
      </c>
    </row>
    <row r="41" spans="1:5" s="100" customFormat="1" ht="19.5" customHeight="1">
      <c r="A41" s="5">
        <v>6</v>
      </c>
      <c r="B41" s="108" t="str">
        <f t="shared" si="1"/>
        <v>Rua Alenquer</v>
      </c>
      <c r="C41" s="109">
        <f t="shared" si="2"/>
        <v>915.36</v>
      </c>
      <c r="D41" s="112">
        <v>0.04</v>
      </c>
      <c r="E41" s="109">
        <f t="shared" si="3"/>
        <v>36.61</v>
      </c>
    </row>
    <row r="42" spans="1:5" s="100" customFormat="1" ht="19.5" customHeight="1">
      <c r="A42" s="5">
        <v>7</v>
      </c>
      <c r="B42" s="108" t="str">
        <f t="shared" si="1"/>
        <v>Rua Acará</v>
      </c>
      <c r="C42" s="109">
        <f t="shared" si="2"/>
        <v>928.02</v>
      </c>
      <c r="D42" s="112">
        <v>0.04</v>
      </c>
      <c r="E42" s="109">
        <f t="shared" si="3"/>
        <v>37.12</v>
      </c>
    </row>
    <row r="43" spans="1:5" s="100" customFormat="1" ht="19.5" customHeight="1">
      <c r="A43" s="5">
        <v>8</v>
      </c>
      <c r="B43" s="108" t="str">
        <f t="shared" si="1"/>
        <v>Rua Aveiro</v>
      </c>
      <c r="C43" s="109">
        <f t="shared" si="2"/>
        <v>912.06</v>
      </c>
      <c r="D43" s="112">
        <v>0.04</v>
      </c>
      <c r="E43" s="109">
        <f t="shared" si="3"/>
        <v>36.48</v>
      </c>
    </row>
    <row r="44" spans="1:5" s="243" customFormat="1" ht="19.5" customHeight="1" hidden="1">
      <c r="A44" s="5">
        <v>9</v>
      </c>
      <c r="B44" s="108" t="s">
        <v>401</v>
      </c>
      <c r="C44" s="109">
        <f t="shared" si="2"/>
        <v>0</v>
      </c>
      <c r="D44" s="112">
        <v>0.04</v>
      </c>
      <c r="E44" s="109">
        <f t="shared" si="3"/>
        <v>0</v>
      </c>
    </row>
    <row r="45" spans="1:5" s="442" customFormat="1" ht="19.5" customHeight="1" hidden="1">
      <c r="A45" s="5">
        <v>10</v>
      </c>
      <c r="B45" s="108" t="s">
        <v>402</v>
      </c>
      <c r="C45" s="109">
        <f t="shared" si="2"/>
        <v>0</v>
      </c>
      <c r="D45" s="112">
        <v>0.04</v>
      </c>
      <c r="E45" s="109">
        <f t="shared" si="3"/>
        <v>0</v>
      </c>
    </row>
    <row r="46" spans="1:5" s="442" customFormat="1" ht="19.5" customHeight="1" hidden="1">
      <c r="A46" s="5">
        <v>11</v>
      </c>
      <c r="B46" s="108" t="s">
        <v>403</v>
      </c>
      <c r="C46" s="109">
        <f t="shared" si="2"/>
        <v>0</v>
      </c>
      <c r="D46" s="112">
        <v>0.04</v>
      </c>
      <c r="E46" s="109">
        <f t="shared" si="3"/>
        <v>0</v>
      </c>
    </row>
    <row r="47" spans="1:5" s="243" customFormat="1" ht="19.5" customHeight="1">
      <c r="A47" s="5">
        <v>9</v>
      </c>
      <c r="B47" s="108" t="s">
        <v>237</v>
      </c>
      <c r="C47" s="109">
        <f t="shared" si="2"/>
        <v>976.62</v>
      </c>
      <c r="D47" s="112">
        <v>0.04</v>
      </c>
      <c r="E47" s="109">
        <f t="shared" si="3"/>
        <v>39.06</v>
      </c>
    </row>
    <row r="48" spans="1:5" s="243" customFormat="1" ht="19.5" customHeight="1">
      <c r="A48" s="5">
        <v>10</v>
      </c>
      <c r="B48" s="108" t="s">
        <v>236</v>
      </c>
      <c r="C48" s="109">
        <f t="shared" si="2"/>
        <v>576</v>
      </c>
      <c r="D48" s="112">
        <v>0.04</v>
      </c>
      <c r="E48" s="109">
        <f t="shared" si="3"/>
        <v>23.04</v>
      </c>
    </row>
    <row r="49" spans="1:5" s="249" customFormat="1" ht="19.5" customHeight="1">
      <c r="A49" s="5">
        <v>11</v>
      </c>
      <c r="B49" s="108" t="s">
        <v>238</v>
      </c>
      <c r="C49" s="109">
        <f t="shared" si="2"/>
        <v>1206</v>
      </c>
      <c r="D49" s="112">
        <v>0.04</v>
      </c>
      <c r="E49" s="109">
        <f t="shared" si="3"/>
        <v>48.24</v>
      </c>
    </row>
    <row r="50" spans="1:5" s="255" customFormat="1" ht="19.5" customHeight="1">
      <c r="A50" s="5">
        <v>12</v>
      </c>
      <c r="B50" s="108" t="s">
        <v>239</v>
      </c>
      <c r="C50" s="109">
        <f t="shared" si="2"/>
        <v>300</v>
      </c>
      <c r="D50" s="112">
        <v>0.04</v>
      </c>
      <c r="E50" s="109">
        <f t="shared" si="3"/>
        <v>12</v>
      </c>
    </row>
    <row r="51" spans="1:5" s="255" customFormat="1" ht="19.5" customHeight="1" hidden="1">
      <c r="A51" s="5">
        <v>16</v>
      </c>
      <c r="B51" s="108" t="str">
        <f>B26</f>
        <v>Av Belém T1</v>
      </c>
      <c r="C51" s="109">
        <f t="shared" si="2"/>
        <v>0</v>
      </c>
      <c r="D51" s="112">
        <v>0.04</v>
      </c>
      <c r="E51" s="109">
        <f t="shared" si="3"/>
        <v>0</v>
      </c>
    </row>
    <row r="52" spans="1:5" s="442" customFormat="1" ht="19.5" customHeight="1" hidden="1">
      <c r="A52" s="5">
        <v>17</v>
      </c>
      <c r="B52" s="108" t="str">
        <f>B27</f>
        <v>Av Belém T2</v>
      </c>
      <c r="C52" s="109">
        <f t="shared" si="2"/>
        <v>0</v>
      </c>
      <c r="D52" s="112">
        <v>0.04</v>
      </c>
      <c r="E52" s="109">
        <f t="shared" si="3"/>
        <v>0</v>
      </c>
    </row>
    <row r="53" spans="1:5" s="442" customFormat="1" ht="19.5" customHeight="1" hidden="1">
      <c r="A53" s="5">
        <v>18</v>
      </c>
      <c r="B53" s="108" t="str">
        <f>B28</f>
        <v>Av Belém T3</v>
      </c>
      <c r="C53" s="109">
        <f t="shared" si="2"/>
        <v>0</v>
      </c>
      <c r="D53" s="112">
        <v>0.04</v>
      </c>
      <c r="E53" s="109">
        <f t="shared" si="3"/>
        <v>0</v>
      </c>
    </row>
    <row r="54" spans="1:5" s="258" customFormat="1" ht="19.5" customHeight="1">
      <c r="A54" s="5">
        <v>13</v>
      </c>
      <c r="B54" s="108" t="s">
        <v>240</v>
      </c>
      <c r="C54" s="109">
        <f t="shared" si="2"/>
        <v>1500</v>
      </c>
      <c r="D54" s="112">
        <v>0.04</v>
      </c>
      <c r="E54" s="109">
        <f t="shared" si="3"/>
        <v>60</v>
      </c>
    </row>
    <row r="55" spans="1:5" s="256" customFormat="1" ht="19.5" customHeight="1">
      <c r="A55" s="5">
        <v>14</v>
      </c>
      <c r="B55" s="108" t="s">
        <v>241</v>
      </c>
      <c r="C55" s="109">
        <f t="shared" si="2"/>
        <v>1146</v>
      </c>
      <c r="D55" s="112">
        <v>0.04</v>
      </c>
      <c r="E55" s="109">
        <f t="shared" si="3"/>
        <v>45.84</v>
      </c>
    </row>
    <row r="56" spans="1:5" ht="19.5" customHeight="1">
      <c r="A56" s="496" t="s">
        <v>170</v>
      </c>
      <c r="B56" s="497"/>
      <c r="C56" s="497"/>
      <c r="D56" s="497"/>
      <c r="E56" s="110">
        <f>SUM(E36:E55)</f>
        <v>712.9</v>
      </c>
    </row>
    <row r="57" spans="1:5" ht="9.75" customHeight="1">
      <c r="A57" s="2"/>
      <c r="B57" s="4"/>
      <c r="C57" s="4"/>
      <c r="D57" s="4"/>
      <c r="E57" s="4"/>
    </row>
    <row r="58" spans="1:5" ht="19.5" customHeight="1">
      <c r="A58" s="106" t="str">
        <f>'ORÇAMENTO GERAL'!C16</f>
        <v>2.3</v>
      </c>
      <c r="B58" s="498" t="str">
        <f>'ORÇAMENTO GERAL'!F16</f>
        <v>ESPALHAMENTO DE MATERIAL COM TRATOR DE ESTEIRAS. AF_11/2019</v>
      </c>
      <c r="C58" s="499"/>
      <c r="D58" s="500"/>
      <c r="E58" s="110" t="str">
        <f>'ORÇAMENTO GERAL'!H16</f>
        <v>m³</v>
      </c>
    </row>
    <row r="59" spans="1:5" ht="19.5" customHeight="1">
      <c r="A59" s="494" t="s">
        <v>5</v>
      </c>
      <c r="B59" s="495" t="s">
        <v>162</v>
      </c>
      <c r="C59" s="438" t="s">
        <v>167</v>
      </c>
      <c r="D59" s="438" t="s">
        <v>172</v>
      </c>
      <c r="E59" s="438" t="s">
        <v>169</v>
      </c>
    </row>
    <row r="60" spans="1:5" ht="19.5" customHeight="1">
      <c r="A60" s="494"/>
      <c r="B60" s="495"/>
      <c r="C60" s="438" t="s">
        <v>176</v>
      </c>
      <c r="D60" s="438" t="s">
        <v>9</v>
      </c>
      <c r="E60" s="438" t="s">
        <v>384</v>
      </c>
    </row>
    <row r="61" spans="1:5" s="437" customFormat="1" ht="19.5" customHeight="1">
      <c r="A61" s="5">
        <v>1</v>
      </c>
      <c r="B61" s="108" t="str">
        <f aca="true" t="shared" si="4" ref="B61:B68">B36</f>
        <v>Rua Tucurui T1</v>
      </c>
      <c r="C61" s="109">
        <f aca="true" t="shared" si="5" ref="C61:C80">E11</f>
        <v>2830.5</v>
      </c>
      <c r="D61" s="112">
        <v>0.04</v>
      </c>
      <c r="E61" s="109">
        <f>C61*D61</f>
        <v>113.22</v>
      </c>
    </row>
    <row r="62" spans="1:5" s="442" customFormat="1" ht="19.5" customHeight="1">
      <c r="A62" s="5">
        <v>2</v>
      </c>
      <c r="B62" s="108" t="str">
        <f t="shared" si="4"/>
        <v>Rua Tucurui T2</v>
      </c>
      <c r="C62" s="109">
        <f t="shared" si="5"/>
        <v>1800</v>
      </c>
      <c r="D62" s="112">
        <v>0.04</v>
      </c>
      <c r="E62" s="109">
        <f>C62*D62</f>
        <v>72</v>
      </c>
    </row>
    <row r="63" spans="1:5" s="442" customFormat="1" ht="19.5" customHeight="1">
      <c r="A63" s="5">
        <v>3</v>
      </c>
      <c r="B63" s="108" t="str">
        <f t="shared" si="4"/>
        <v>Rua Tucurui T3</v>
      </c>
      <c r="C63" s="109">
        <f t="shared" si="5"/>
        <v>1200</v>
      </c>
      <c r="D63" s="112">
        <v>0.04</v>
      </c>
      <c r="E63" s="109">
        <f>C63*D63</f>
        <v>48</v>
      </c>
    </row>
    <row r="64" spans="1:5" s="437" customFormat="1" ht="19.5" customHeight="1">
      <c r="A64" s="5">
        <v>4</v>
      </c>
      <c r="B64" s="108" t="str">
        <f t="shared" si="4"/>
        <v>Rua Castanhal</v>
      </c>
      <c r="C64" s="109">
        <f t="shared" si="5"/>
        <v>2626.44</v>
      </c>
      <c r="D64" s="112">
        <v>0.04</v>
      </c>
      <c r="E64" s="109">
        <f aca="true" t="shared" si="6" ref="E64:E80">C64*D64</f>
        <v>105.06</v>
      </c>
    </row>
    <row r="65" spans="1:5" s="437" customFormat="1" ht="19.5" customHeight="1">
      <c r="A65" s="5">
        <v>5</v>
      </c>
      <c r="B65" s="108" t="str">
        <f t="shared" si="4"/>
        <v>Rua Altamira</v>
      </c>
      <c r="C65" s="109">
        <f t="shared" si="5"/>
        <v>905.82</v>
      </c>
      <c r="D65" s="112">
        <v>0.04</v>
      </c>
      <c r="E65" s="109">
        <f t="shared" si="6"/>
        <v>36.23</v>
      </c>
    </row>
    <row r="66" spans="1:5" s="437" customFormat="1" ht="19.5" customHeight="1">
      <c r="A66" s="5">
        <v>6</v>
      </c>
      <c r="B66" s="108" t="str">
        <f t="shared" si="4"/>
        <v>Rua Alenquer</v>
      </c>
      <c r="C66" s="109">
        <f t="shared" si="5"/>
        <v>915.36</v>
      </c>
      <c r="D66" s="112">
        <v>0.04</v>
      </c>
      <c r="E66" s="109">
        <f t="shared" si="6"/>
        <v>36.61</v>
      </c>
    </row>
    <row r="67" spans="1:5" s="437" customFormat="1" ht="19.5" customHeight="1">
      <c r="A67" s="5">
        <v>7</v>
      </c>
      <c r="B67" s="108" t="str">
        <f t="shared" si="4"/>
        <v>Rua Acará</v>
      </c>
      <c r="C67" s="109">
        <f t="shared" si="5"/>
        <v>928.02</v>
      </c>
      <c r="D67" s="112">
        <v>0.04</v>
      </c>
      <c r="E67" s="109">
        <f t="shared" si="6"/>
        <v>37.12</v>
      </c>
    </row>
    <row r="68" spans="1:5" s="437" customFormat="1" ht="19.5" customHeight="1">
      <c r="A68" s="5">
        <v>8</v>
      </c>
      <c r="B68" s="108" t="str">
        <f t="shared" si="4"/>
        <v>Rua Aveiro</v>
      </c>
      <c r="C68" s="109">
        <f t="shared" si="5"/>
        <v>912.06</v>
      </c>
      <c r="D68" s="112">
        <v>0.04</v>
      </c>
      <c r="E68" s="109">
        <f t="shared" si="6"/>
        <v>36.48</v>
      </c>
    </row>
    <row r="69" spans="1:5" s="437" customFormat="1" ht="19.5" customHeight="1" hidden="1">
      <c r="A69" s="5">
        <v>9</v>
      </c>
      <c r="B69" s="108" t="s">
        <v>401</v>
      </c>
      <c r="C69" s="109">
        <f t="shared" si="5"/>
        <v>0</v>
      </c>
      <c r="D69" s="112">
        <v>0.04</v>
      </c>
      <c r="E69" s="109">
        <f t="shared" si="6"/>
        <v>0</v>
      </c>
    </row>
    <row r="70" spans="1:5" s="442" customFormat="1" ht="19.5" customHeight="1" hidden="1">
      <c r="A70" s="5">
        <v>10</v>
      </c>
      <c r="B70" s="108" t="s">
        <v>402</v>
      </c>
      <c r="C70" s="109">
        <f t="shared" si="5"/>
        <v>0</v>
      </c>
      <c r="D70" s="112">
        <v>0.04</v>
      </c>
      <c r="E70" s="109">
        <f t="shared" si="6"/>
        <v>0</v>
      </c>
    </row>
    <row r="71" spans="1:5" s="442" customFormat="1" ht="19.5" customHeight="1" hidden="1">
      <c r="A71" s="5">
        <v>11</v>
      </c>
      <c r="B71" s="108" t="s">
        <v>403</v>
      </c>
      <c r="C71" s="109">
        <f t="shared" si="5"/>
        <v>0</v>
      </c>
      <c r="D71" s="112">
        <v>0.04</v>
      </c>
      <c r="E71" s="109">
        <f t="shared" si="6"/>
        <v>0</v>
      </c>
    </row>
    <row r="72" spans="1:5" s="437" customFormat="1" ht="19.5" customHeight="1">
      <c r="A72" s="5">
        <v>9</v>
      </c>
      <c r="B72" s="108" t="s">
        <v>237</v>
      </c>
      <c r="C72" s="109">
        <f t="shared" si="5"/>
        <v>976.62</v>
      </c>
      <c r="D72" s="112">
        <v>0.04</v>
      </c>
      <c r="E72" s="109">
        <f t="shared" si="6"/>
        <v>39.06</v>
      </c>
    </row>
    <row r="73" spans="1:5" s="437" customFormat="1" ht="19.5" customHeight="1">
      <c r="A73" s="5">
        <v>10</v>
      </c>
      <c r="B73" s="108" t="s">
        <v>236</v>
      </c>
      <c r="C73" s="109">
        <f t="shared" si="5"/>
        <v>576</v>
      </c>
      <c r="D73" s="112">
        <v>0.04</v>
      </c>
      <c r="E73" s="109">
        <f t="shared" si="6"/>
        <v>23.04</v>
      </c>
    </row>
    <row r="74" spans="1:5" s="437" customFormat="1" ht="19.5" customHeight="1">
      <c r="A74" s="5">
        <v>11</v>
      </c>
      <c r="B74" s="108" t="s">
        <v>238</v>
      </c>
      <c r="C74" s="109">
        <f t="shared" si="5"/>
        <v>1206</v>
      </c>
      <c r="D74" s="112">
        <v>0.04</v>
      </c>
      <c r="E74" s="109">
        <f t="shared" si="6"/>
        <v>48.24</v>
      </c>
    </row>
    <row r="75" spans="1:5" s="437" customFormat="1" ht="19.5" customHeight="1">
      <c r="A75" s="5">
        <v>12</v>
      </c>
      <c r="B75" s="108" t="s">
        <v>239</v>
      </c>
      <c r="C75" s="109">
        <f t="shared" si="5"/>
        <v>300</v>
      </c>
      <c r="D75" s="112">
        <v>0.04</v>
      </c>
      <c r="E75" s="109">
        <f t="shared" si="6"/>
        <v>12</v>
      </c>
    </row>
    <row r="76" spans="1:5" s="437" customFormat="1" ht="19.5" customHeight="1" hidden="1">
      <c r="A76" s="5">
        <v>16</v>
      </c>
      <c r="B76" s="108" t="str">
        <f>B51</f>
        <v>Av Belém T1</v>
      </c>
      <c r="C76" s="109">
        <f t="shared" si="5"/>
        <v>0</v>
      </c>
      <c r="D76" s="112">
        <v>0.04</v>
      </c>
      <c r="E76" s="109">
        <f t="shared" si="6"/>
        <v>0</v>
      </c>
    </row>
    <row r="77" spans="1:5" s="442" customFormat="1" ht="19.5" customHeight="1" hidden="1">
      <c r="A77" s="5">
        <v>17</v>
      </c>
      <c r="B77" s="108" t="str">
        <f>B52</f>
        <v>Av Belém T2</v>
      </c>
      <c r="C77" s="109">
        <f t="shared" si="5"/>
        <v>0</v>
      </c>
      <c r="D77" s="112">
        <v>0.04</v>
      </c>
      <c r="E77" s="109">
        <f t="shared" si="6"/>
        <v>0</v>
      </c>
    </row>
    <row r="78" spans="1:5" s="442" customFormat="1" ht="19.5" customHeight="1" hidden="1">
      <c r="A78" s="5">
        <v>18</v>
      </c>
      <c r="B78" s="108" t="str">
        <f>B53</f>
        <v>Av Belém T3</v>
      </c>
      <c r="C78" s="109">
        <f t="shared" si="5"/>
        <v>0</v>
      </c>
      <c r="D78" s="112">
        <v>0.04</v>
      </c>
      <c r="E78" s="109">
        <f t="shared" si="6"/>
        <v>0</v>
      </c>
    </row>
    <row r="79" spans="1:5" s="437" customFormat="1" ht="19.5" customHeight="1">
      <c r="A79" s="5">
        <v>13</v>
      </c>
      <c r="B79" s="108" t="s">
        <v>240</v>
      </c>
      <c r="C79" s="109">
        <f t="shared" si="5"/>
        <v>1500</v>
      </c>
      <c r="D79" s="112">
        <v>0.04</v>
      </c>
      <c r="E79" s="109">
        <f t="shared" si="6"/>
        <v>60</v>
      </c>
    </row>
    <row r="80" spans="1:5" s="437" customFormat="1" ht="19.5" customHeight="1">
      <c r="A80" s="5">
        <v>14</v>
      </c>
      <c r="B80" s="108" t="s">
        <v>241</v>
      </c>
      <c r="C80" s="109">
        <f t="shared" si="5"/>
        <v>1146</v>
      </c>
      <c r="D80" s="112">
        <v>0.04</v>
      </c>
      <c r="E80" s="109">
        <f t="shared" si="6"/>
        <v>45.84</v>
      </c>
    </row>
    <row r="81" spans="1:5" ht="19.5" customHeight="1">
      <c r="A81" s="496" t="s">
        <v>171</v>
      </c>
      <c r="B81" s="497"/>
      <c r="C81" s="497"/>
      <c r="D81" s="497"/>
      <c r="E81" s="110">
        <f>SUM(E61:E80)</f>
        <v>712.9</v>
      </c>
    </row>
    <row r="82" spans="1:5" ht="9.75" customHeight="1">
      <c r="A82" s="2"/>
      <c r="B82" s="4"/>
      <c r="C82" s="4"/>
      <c r="D82" s="4"/>
      <c r="E82" s="4"/>
    </row>
    <row r="83" spans="1:5" ht="19.5" customHeight="1">
      <c r="A83" s="106" t="str">
        <f>'ORÇAMENTO GERAL'!C18</f>
        <v>2.4</v>
      </c>
      <c r="B83" s="498" t="str">
        <f>'ORÇAMENTO GERAL'!F18</f>
        <v>Transporte com caminhão basculante de 14 m³, em via em revestimento primário.AF_07/2020</v>
      </c>
      <c r="C83" s="499"/>
      <c r="D83" s="500"/>
      <c r="E83" s="110" t="str">
        <f>'ORÇAMENTO GERAL'!H18</f>
        <v>Ton x Km</v>
      </c>
    </row>
    <row r="84" spans="1:5" ht="19.5" customHeight="1">
      <c r="A84" s="494" t="s">
        <v>5</v>
      </c>
      <c r="B84" s="495" t="s">
        <v>162</v>
      </c>
      <c r="C84" s="107" t="s">
        <v>177</v>
      </c>
      <c r="D84" s="107" t="s">
        <v>173</v>
      </c>
      <c r="E84" s="107" t="s">
        <v>178</v>
      </c>
    </row>
    <row r="85" spans="1:5" ht="19.5" customHeight="1">
      <c r="A85" s="494"/>
      <c r="B85" s="495"/>
      <c r="C85" s="107" t="s">
        <v>54</v>
      </c>
      <c r="D85" s="107" t="s">
        <v>174</v>
      </c>
      <c r="E85" s="107" t="s">
        <v>175</v>
      </c>
    </row>
    <row r="86" spans="1:5" s="100" customFormat="1" ht="19.5" customHeight="1">
      <c r="A86" s="5">
        <v>1</v>
      </c>
      <c r="B86" s="108" t="str">
        <f aca="true" t="shared" si="7" ref="B86:B93">B36</f>
        <v>Rua Tucurui T1</v>
      </c>
      <c r="C86" s="109">
        <f aca="true" t="shared" si="8" ref="C86:C105">E36</f>
        <v>113.22</v>
      </c>
      <c r="D86" s="109">
        <v>15</v>
      </c>
      <c r="E86" s="109">
        <f aca="true" t="shared" si="9" ref="E86:E105">C86*D86</f>
        <v>1698.3</v>
      </c>
    </row>
    <row r="87" spans="1:5" s="442" customFormat="1" ht="19.5" customHeight="1">
      <c r="A87" s="5">
        <v>2</v>
      </c>
      <c r="B87" s="108" t="str">
        <f t="shared" si="7"/>
        <v>Rua Tucurui T2</v>
      </c>
      <c r="C87" s="109">
        <f t="shared" si="8"/>
        <v>72</v>
      </c>
      <c r="D87" s="109">
        <v>15</v>
      </c>
      <c r="E87" s="109">
        <f t="shared" si="9"/>
        <v>1080</v>
      </c>
    </row>
    <row r="88" spans="1:5" s="442" customFormat="1" ht="19.5" customHeight="1">
      <c r="A88" s="5">
        <v>3</v>
      </c>
      <c r="B88" s="108" t="str">
        <f t="shared" si="7"/>
        <v>Rua Tucurui T3</v>
      </c>
      <c r="C88" s="109">
        <f t="shared" si="8"/>
        <v>48</v>
      </c>
      <c r="D88" s="109">
        <v>15</v>
      </c>
      <c r="E88" s="109">
        <f t="shared" si="9"/>
        <v>720</v>
      </c>
    </row>
    <row r="89" spans="1:5" s="100" customFormat="1" ht="19.5" customHeight="1">
      <c r="A89" s="5">
        <v>4</v>
      </c>
      <c r="B89" s="108" t="str">
        <f t="shared" si="7"/>
        <v>Rua Castanhal</v>
      </c>
      <c r="C89" s="109">
        <f t="shared" si="8"/>
        <v>105.06</v>
      </c>
      <c r="D89" s="109">
        <v>15</v>
      </c>
      <c r="E89" s="109">
        <f t="shared" si="9"/>
        <v>1575.9</v>
      </c>
    </row>
    <row r="90" spans="1:5" s="100" customFormat="1" ht="19.5" customHeight="1">
      <c r="A90" s="5">
        <v>5</v>
      </c>
      <c r="B90" s="108" t="str">
        <f t="shared" si="7"/>
        <v>Rua Altamira</v>
      </c>
      <c r="C90" s="109">
        <f t="shared" si="8"/>
        <v>36.23</v>
      </c>
      <c r="D90" s="109">
        <v>15</v>
      </c>
      <c r="E90" s="109">
        <f t="shared" si="9"/>
        <v>543.45</v>
      </c>
    </row>
    <row r="91" spans="1:5" s="100" customFormat="1" ht="19.5" customHeight="1">
      <c r="A91" s="5">
        <v>6</v>
      </c>
      <c r="B91" s="108" t="str">
        <f t="shared" si="7"/>
        <v>Rua Alenquer</v>
      </c>
      <c r="C91" s="109">
        <f t="shared" si="8"/>
        <v>36.61</v>
      </c>
      <c r="D91" s="109">
        <v>15</v>
      </c>
      <c r="E91" s="109">
        <f t="shared" si="9"/>
        <v>549.15</v>
      </c>
    </row>
    <row r="92" spans="1:5" s="100" customFormat="1" ht="19.5" customHeight="1">
      <c r="A92" s="5">
        <v>7</v>
      </c>
      <c r="B92" s="108" t="str">
        <f t="shared" si="7"/>
        <v>Rua Acará</v>
      </c>
      <c r="C92" s="109">
        <f t="shared" si="8"/>
        <v>37.12</v>
      </c>
      <c r="D92" s="109">
        <v>15</v>
      </c>
      <c r="E92" s="109">
        <f t="shared" si="9"/>
        <v>556.8</v>
      </c>
    </row>
    <row r="93" spans="1:5" s="100" customFormat="1" ht="19.5" customHeight="1">
      <c r="A93" s="5">
        <v>8</v>
      </c>
      <c r="B93" s="108" t="str">
        <f t="shared" si="7"/>
        <v>Rua Aveiro</v>
      </c>
      <c r="C93" s="109">
        <f t="shared" si="8"/>
        <v>36.48</v>
      </c>
      <c r="D93" s="109">
        <v>15</v>
      </c>
      <c r="E93" s="109">
        <f t="shared" si="9"/>
        <v>547.2</v>
      </c>
    </row>
    <row r="94" spans="1:5" s="243" customFormat="1" ht="19.5" customHeight="1" hidden="1">
      <c r="A94" s="5">
        <v>9</v>
      </c>
      <c r="B94" s="108" t="s">
        <v>401</v>
      </c>
      <c r="C94" s="109">
        <f t="shared" si="8"/>
        <v>0</v>
      </c>
      <c r="D94" s="109">
        <v>15</v>
      </c>
      <c r="E94" s="109">
        <f t="shared" si="9"/>
        <v>0</v>
      </c>
    </row>
    <row r="95" spans="1:5" s="442" customFormat="1" ht="19.5" customHeight="1" hidden="1">
      <c r="A95" s="5">
        <v>10</v>
      </c>
      <c r="B95" s="108" t="s">
        <v>402</v>
      </c>
      <c r="C95" s="109">
        <f t="shared" si="8"/>
        <v>0</v>
      </c>
      <c r="D95" s="109">
        <v>15</v>
      </c>
      <c r="E95" s="109">
        <f t="shared" si="9"/>
        <v>0</v>
      </c>
    </row>
    <row r="96" spans="1:5" s="442" customFormat="1" ht="19.5" customHeight="1" hidden="1">
      <c r="A96" s="5">
        <v>11</v>
      </c>
      <c r="B96" s="108" t="s">
        <v>403</v>
      </c>
      <c r="C96" s="109">
        <f t="shared" si="8"/>
        <v>0</v>
      </c>
      <c r="D96" s="109">
        <v>15</v>
      </c>
      <c r="E96" s="109">
        <f t="shared" si="9"/>
        <v>0</v>
      </c>
    </row>
    <row r="97" spans="1:5" s="243" customFormat="1" ht="19.5" customHeight="1">
      <c r="A97" s="5">
        <v>9</v>
      </c>
      <c r="B97" s="108" t="s">
        <v>237</v>
      </c>
      <c r="C97" s="109">
        <f t="shared" si="8"/>
        <v>39.06</v>
      </c>
      <c r="D97" s="109">
        <v>15</v>
      </c>
      <c r="E97" s="109">
        <f t="shared" si="9"/>
        <v>585.9</v>
      </c>
    </row>
    <row r="98" spans="1:5" s="243" customFormat="1" ht="19.5" customHeight="1">
      <c r="A98" s="5">
        <v>10</v>
      </c>
      <c r="B98" s="108" t="s">
        <v>236</v>
      </c>
      <c r="C98" s="109">
        <f t="shared" si="8"/>
        <v>23.04</v>
      </c>
      <c r="D98" s="109">
        <v>15</v>
      </c>
      <c r="E98" s="109">
        <f t="shared" si="9"/>
        <v>345.6</v>
      </c>
    </row>
    <row r="99" spans="1:5" s="249" customFormat="1" ht="19.5" customHeight="1">
      <c r="A99" s="5">
        <v>11</v>
      </c>
      <c r="B99" s="108" t="s">
        <v>238</v>
      </c>
      <c r="C99" s="109">
        <f t="shared" si="8"/>
        <v>48.24</v>
      </c>
      <c r="D99" s="109">
        <v>15</v>
      </c>
      <c r="E99" s="109">
        <f t="shared" si="9"/>
        <v>723.6</v>
      </c>
    </row>
    <row r="100" spans="1:5" s="255" customFormat="1" ht="19.5" customHeight="1">
      <c r="A100" s="5">
        <v>12</v>
      </c>
      <c r="B100" s="108" t="str">
        <f>B25</f>
        <v>Rua Capanema</v>
      </c>
      <c r="C100" s="109">
        <f t="shared" si="8"/>
        <v>12</v>
      </c>
      <c r="D100" s="109">
        <v>15</v>
      </c>
      <c r="E100" s="109">
        <f t="shared" si="9"/>
        <v>180</v>
      </c>
    </row>
    <row r="101" spans="1:5" s="255" customFormat="1" ht="19.5" customHeight="1" hidden="1">
      <c r="A101" s="5">
        <v>16</v>
      </c>
      <c r="B101" s="108" t="str">
        <f>B26</f>
        <v>Av Belém T1</v>
      </c>
      <c r="C101" s="109">
        <f t="shared" si="8"/>
        <v>0</v>
      </c>
      <c r="D101" s="109">
        <v>15</v>
      </c>
      <c r="E101" s="109">
        <f t="shared" si="9"/>
        <v>0</v>
      </c>
    </row>
    <row r="102" spans="1:5" s="442" customFormat="1" ht="19.5" customHeight="1" hidden="1">
      <c r="A102" s="5">
        <v>17</v>
      </c>
      <c r="B102" s="108" t="str">
        <f>B27</f>
        <v>Av Belém T2</v>
      </c>
      <c r="C102" s="109">
        <f t="shared" si="8"/>
        <v>0</v>
      </c>
      <c r="D102" s="109">
        <v>15</v>
      </c>
      <c r="E102" s="109">
        <f t="shared" si="9"/>
        <v>0</v>
      </c>
    </row>
    <row r="103" spans="1:5" s="442" customFormat="1" ht="19.5" customHeight="1" hidden="1">
      <c r="A103" s="5">
        <v>18</v>
      </c>
      <c r="B103" s="108" t="str">
        <f>B28</f>
        <v>Av Belém T3</v>
      </c>
      <c r="C103" s="109">
        <f t="shared" si="8"/>
        <v>0</v>
      </c>
      <c r="D103" s="109">
        <v>15</v>
      </c>
      <c r="E103" s="109">
        <f t="shared" si="9"/>
        <v>0</v>
      </c>
    </row>
    <row r="104" spans="1:5" s="256" customFormat="1" ht="19.5" customHeight="1">
      <c r="A104" s="5">
        <v>13</v>
      </c>
      <c r="B104" s="108" t="str">
        <f>B29</f>
        <v>Alameda Antares</v>
      </c>
      <c r="C104" s="109">
        <f t="shared" si="8"/>
        <v>60</v>
      </c>
      <c r="D104" s="109">
        <v>15</v>
      </c>
      <c r="E104" s="109">
        <f t="shared" si="9"/>
        <v>900</v>
      </c>
    </row>
    <row r="105" spans="1:5" s="258" customFormat="1" ht="19.5" customHeight="1">
      <c r="A105" s="5">
        <v>14</v>
      </c>
      <c r="B105" s="108" t="s">
        <v>241</v>
      </c>
      <c r="C105" s="109">
        <f t="shared" si="8"/>
        <v>45.84</v>
      </c>
      <c r="D105" s="109">
        <v>15</v>
      </c>
      <c r="E105" s="109">
        <f t="shared" si="9"/>
        <v>687.6</v>
      </c>
    </row>
    <row r="106" spans="1:5" ht="19.5" customHeight="1">
      <c r="A106" s="496" t="s">
        <v>399</v>
      </c>
      <c r="B106" s="497"/>
      <c r="C106" s="497"/>
      <c r="D106" s="497"/>
      <c r="E106" s="110">
        <f>SUM(E86:E105)</f>
        <v>10693.5</v>
      </c>
    </row>
    <row r="107" spans="1:5" ht="9.75" customHeight="1">
      <c r="A107" s="2"/>
      <c r="B107" s="4"/>
      <c r="C107" s="4"/>
      <c r="D107" s="4"/>
      <c r="E107" s="4"/>
    </row>
    <row r="108" spans="1:5" ht="19.5" customHeight="1">
      <c r="A108" s="106" t="str">
        <f>'ORÇAMENTO GERAL'!C21</f>
        <v>3.1</v>
      </c>
      <c r="B108" s="498" t="str">
        <f>'ORÇAMENTO GERAL'!F21</f>
        <v>Limpeza geral e entrega da obra</v>
      </c>
      <c r="C108" s="499"/>
      <c r="D108" s="500"/>
      <c r="E108" s="110" t="str">
        <f>'ORÇAMENTO GERAL'!H21</f>
        <v>m²</v>
      </c>
    </row>
    <row r="109" spans="1:5" ht="19.5" customHeight="1">
      <c r="A109" s="494" t="s">
        <v>5</v>
      </c>
      <c r="B109" s="495" t="s">
        <v>162</v>
      </c>
      <c r="C109" s="107" t="s">
        <v>165</v>
      </c>
      <c r="D109" s="111" t="s">
        <v>179</v>
      </c>
      <c r="E109" s="107" t="s">
        <v>167</v>
      </c>
    </row>
    <row r="110" spans="1:5" ht="19.5" customHeight="1">
      <c r="A110" s="494"/>
      <c r="B110" s="495"/>
      <c r="C110" s="107" t="s">
        <v>44</v>
      </c>
      <c r="D110" s="107" t="s">
        <v>47</v>
      </c>
      <c r="E110" s="107" t="s">
        <v>176</v>
      </c>
    </row>
    <row r="111" spans="1:5" s="100" customFormat="1" ht="19.5" customHeight="1">
      <c r="A111" s="5">
        <v>1</v>
      </c>
      <c r="B111" s="108" t="str">
        <f aca="true" t="shared" si="10" ref="B111:B118">B86</f>
        <v>Rua Tucurui T1</v>
      </c>
      <c r="C111" s="109">
        <f aca="true" t="shared" si="11" ref="C111:C130">C11</f>
        <v>471.75</v>
      </c>
      <c r="D111" s="109">
        <v>1.8</v>
      </c>
      <c r="E111" s="109">
        <f aca="true" t="shared" si="12" ref="E111:E130">C111*D111</f>
        <v>849.15</v>
      </c>
    </row>
    <row r="112" spans="1:5" s="442" customFormat="1" ht="19.5" customHeight="1">
      <c r="A112" s="5">
        <v>2</v>
      </c>
      <c r="B112" s="108" t="str">
        <f t="shared" si="10"/>
        <v>Rua Tucurui T2</v>
      </c>
      <c r="C112" s="109">
        <f t="shared" si="11"/>
        <v>300</v>
      </c>
      <c r="D112" s="109">
        <v>1.8</v>
      </c>
      <c r="E112" s="109">
        <f t="shared" si="12"/>
        <v>540</v>
      </c>
    </row>
    <row r="113" spans="1:5" s="442" customFormat="1" ht="19.5" customHeight="1">
      <c r="A113" s="5">
        <v>3</v>
      </c>
      <c r="B113" s="108" t="str">
        <f t="shared" si="10"/>
        <v>Rua Tucurui T3</v>
      </c>
      <c r="C113" s="109">
        <f t="shared" si="11"/>
        <v>200</v>
      </c>
      <c r="D113" s="109">
        <v>1.8</v>
      </c>
      <c r="E113" s="109">
        <f t="shared" si="12"/>
        <v>360</v>
      </c>
    </row>
    <row r="114" spans="1:5" s="100" customFormat="1" ht="19.5" customHeight="1">
      <c r="A114" s="5">
        <v>4</v>
      </c>
      <c r="B114" s="108" t="str">
        <f t="shared" si="10"/>
        <v>Rua Castanhal</v>
      </c>
      <c r="C114" s="109">
        <f t="shared" si="11"/>
        <v>437.74</v>
      </c>
      <c r="D114" s="109">
        <v>1.8</v>
      </c>
      <c r="E114" s="109">
        <f t="shared" si="12"/>
        <v>787.93</v>
      </c>
    </row>
    <row r="115" spans="1:5" s="100" customFormat="1" ht="19.5" customHeight="1">
      <c r="A115" s="5">
        <v>5</v>
      </c>
      <c r="B115" s="108" t="str">
        <f t="shared" si="10"/>
        <v>Rua Altamira</v>
      </c>
      <c r="C115" s="109">
        <f t="shared" si="11"/>
        <v>150.97</v>
      </c>
      <c r="D115" s="109">
        <v>1.8</v>
      </c>
      <c r="E115" s="109">
        <f t="shared" si="12"/>
        <v>271.75</v>
      </c>
    </row>
    <row r="116" spans="1:5" s="100" customFormat="1" ht="19.5" customHeight="1">
      <c r="A116" s="5">
        <v>6</v>
      </c>
      <c r="B116" s="108" t="str">
        <f t="shared" si="10"/>
        <v>Rua Alenquer</v>
      </c>
      <c r="C116" s="109">
        <f t="shared" si="11"/>
        <v>152.56</v>
      </c>
      <c r="D116" s="109">
        <v>1.8</v>
      </c>
      <c r="E116" s="109">
        <f t="shared" si="12"/>
        <v>274.61</v>
      </c>
    </row>
    <row r="117" spans="1:5" s="100" customFormat="1" ht="19.5" customHeight="1">
      <c r="A117" s="5">
        <v>7</v>
      </c>
      <c r="B117" s="108" t="str">
        <f t="shared" si="10"/>
        <v>Rua Acará</v>
      </c>
      <c r="C117" s="109">
        <f t="shared" si="11"/>
        <v>154.67</v>
      </c>
      <c r="D117" s="109">
        <v>1.8</v>
      </c>
      <c r="E117" s="109">
        <f t="shared" si="12"/>
        <v>278.41</v>
      </c>
    </row>
    <row r="118" spans="1:5" s="100" customFormat="1" ht="19.5" customHeight="1">
      <c r="A118" s="5">
        <v>8</v>
      </c>
      <c r="B118" s="108" t="str">
        <f t="shared" si="10"/>
        <v>Rua Aveiro</v>
      </c>
      <c r="C118" s="109">
        <f t="shared" si="11"/>
        <v>152.01</v>
      </c>
      <c r="D118" s="109">
        <v>1.8</v>
      </c>
      <c r="E118" s="109">
        <f t="shared" si="12"/>
        <v>273.62</v>
      </c>
    </row>
    <row r="119" spans="1:5" s="243" customFormat="1" ht="19.5" customHeight="1" hidden="1">
      <c r="A119" s="5">
        <v>9</v>
      </c>
      <c r="B119" s="108" t="s">
        <v>401</v>
      </c>
      <c r="C119" s="109">
        <f t="shared" si="11"/>
        <v>0</v>
      </c>
      <c r="D119" s="109">
        <v>1.8</v>
      </c>
      <c r="E119" s="109">
        <f t="shared" si="12"/>
        <v>0</v>
      </c>
    </row>
    <row r="120" spans="1:5" s="442" customFormat="1" ht="19.5" customHeight="1" hidden="1">
      <c r="A120" s="5">
        <v>10</v>
      </c>
      <c r="B120" s="108" t="s">
        <v>402</v>
      </c>
      <c r="C120" s="109">
        <f t="shared" si="11"/>
        <v>0</v>
      </c>
      <c r="D120" s="109">
        <v>1.8</v>
      </c>
      <c r="E120" s="109">
        <f t="shared" si="12"/>
        <v>0</v>
      </c>
    </row>
    <row r="121" spans="1:5" s="442" customFormat="1" ht="19.5" customHeight="1" hidden="1">
      <c r="A121" s="5">
        <v>11</v>
      </c>
      <c r="B121" s="108" t="s">
        <v>403</v>
      </c>
      <c r="C121" s="109">
        <f t="shared" si="11"/>
        <v>0</v>
      </c>
      <c r="D121" s="109">
        <v>1.8</v>
      </c>
      <c r="E121" s="109">
        <f t="shared" si="12"/>
        <v>0</v>
      </c>
    </row>
    <row r="122" spans="1:5" s="243" customFormat="1" ht="19.5" customHeight="1">
      <c r="A122" s="5">
        <v>9</v>
      </c>
      <c r="B122" s="108" t="s">
        <v>237</v>
      </c>
      <c r="C122" s="109">
        <f t="shared" si="11"/>
        <v>162.77</v>
      </c>
      <c r="D122" s="109">
        <v>1.8</v>
      </c>
      <c r="E122" s="109">
        <f t="shared" si="12"/>
        <v>292.99</v>
      </c>
    </row>
    <row r="123" spans="1:5" s="243" customFormat="1" ht="19.5" customHeight="1">
      <c r="A123" s="5">
        <v>10</v>
      </c>
      <c r="B123" s="108" t="s">
        <v>236</v>
      </c>
      <c r="C123" s="109">
        <f t="shared" si="11"/>
        <v>96</v>
      </c>
      <c r="D123" s="109">
        <v>1.8</v>
      </c>
      <c r="E123" s="109">
        <f t="shared" si="12"/>
        <v>172.8</v>
      </c>
    </row>
    <row r="124" spans="1:5" s="249" customFormat="1" ht="19.5" customHeight="1">
      <c r="A124" s="5">
        <v>11</v>
      </c>
      <c r="B124" s="108" t="s">
        <v>238</v>
      </c>
      <c r="C124" s="109">
        <f t="shared" si="11"/>
        <v>201</v>
      </c>
      <c r="D124" s="109">
        <v>1.8</v>
      </c>
      <c r="E124" s="109">
        <f t="shared" si="12"/>
        <v>361.8</v>
      </c>
    </row>
    <row r="125" spans="1:5" s="255" customFormat="1" ht="19.5" customHeight="1">
      <c r="A125" s="5">
        <v>12</v>
      </c>
      <c r="B125" s="257" t="str">
        <f>B25</f>
        <v>Rua Capanema</v>
      </c>
      <c r="C125" s="109">
        <f t="shared" si="11"/>
        <v>50</v>
      </c>
      <c r="D125" s="109">
        <v>1.8</v>
      </c>
      <c r="E125" s="109">
        <f t="shared" si="12"/>
        <v>90</v>
      </c>
    </row>
    <row r="126" spans="1:5" s="255" customFormat="1" ht="19.5" customHeight="1" hidden="1">
      <c r="A126" s="5">
        <v>16</v>
      </c>
      <c r="B126" s="257" t="s">
        <v>404</v>
      </c>
      <c r="C126" s="109">
        <f t="shared" si="11"/>
        <v>0</v>
      </c>
      <c r="D126" s="109">
        <v>1.8</v>
      </c>
      <c r="E126" s="109">
        <f t="shared" si="12"/>
        <v>0</v>
      </c>
    </row>
    <row r="127" spans="1:5" s="442" customFormat="1" ht="19.5" customHeight="1" hidden="1">
      <c r="A127" s="5">
        <v>17</v>
      </c>
      <c r="B127" s="257" t="s">
        <v>405</v>
      </c>
      <c r="C127" s="109">
        <f t="shared" si="11"/>
        <v>0</v>
      </c>
      <c r="D127" s="109">
        <v>1.8</v>
      </c>
      <c r="E127" s="109">
        <f t="shared" si="12"/>
        <v>0</v>
      </c>
    </row>
    <row r="128" spans="1:5" s="442" customFormat="1" ht="19.5" customHeight="1" hidden="1">
      <c r="A128" s="5">
        <v>18</v>
      </c>
      <c r="B128" s="257" t="s">
        <v>406</v>
      </c>
      <c r="C128" s="109">
        <f t="shared" si="11"/>
        <v>0</v>
      </c>
      <c r="D128" s="109">
        <v>1.8</v>
      </c>
      <c r="E128" s="109">
        <f t="shared" si="12"/>
        <v>0</v>
      </c>
    </row>
    <row r="129" spans="1:5" s="256" customFormat="1" ht="19.5" customHeight="1">
      <c r="A129" s="5">
        <v>13</v>
      </c>
      <c r="B129" s="257" t="str">
        <f>B29</f>
        <v>Alameda Antares</v>
      </c>
      <c r="C129" s="109">
        <f t="shared" si="11"/>
        <v>250</v>
      </c>
      <c r="D129" s="109">
        <v>1.8</v>
      </c>
      <c r="E129" s="109">
        <f t="shared" si="12"/>
        <v>450</v>
      </c>
    </row>
    <row r="130" spans="1:5" s="258" customFormat="1" ht="19.5" customHeight="1">
      <c r="A130" s="5">
        <v>14</v>
      </c>
      <c r="B130" s="108" t="s">
        <v>241</v>
      </c>
      <c r="C130" s="109">
        <f t="shared" si="11"/>
        <v>191</v>
      </c>
      <c r="D130" s="109">
        <v>1.8</v>
      </c>
      <c r="E130" s="109">
        <f t="shared" si="12"/>
        <v>343.8</v>
      </c>
    </row>
    <row r="131" spans="1:5" ht="19.5" customHeight="1" thickBot="1">
      <c r="A131" s="501" t="s">
        <v>228</v>
      </c>
      <c r="B131" s="502"/>
      <c r="C131" s="502"/>
      <c r="D131" s="502"/>
      <c r="E131" s="113">
        <f>SUM(E111:E130)</f>
        <v>5346.86</v>
      </c>
    </row>
    <row r="132" ht="9.75" customHeight="1">
      <c r="A132" s="1" t="s">
        <v>180</v>
      </c>
    </row>
  </sheetData>
  <sheetProtection/>
  <mergeCells count="25">
    <mergeCell ref="A109:A110"/>
    <mergeCell ref="B109:B110"/>
    <mergeCell ref="A131:D131"/>
    <mergeCell ref="A56:D56"/>
    <mergeCell ref="B83:D83"/>
    <mergeCell ref="A84:A85"/>
    <mergeCell ref="B84:B85"/>
    <mergeCell ref="A106:D106"/>
    <mergeCell ref="B108:D108"/>
    <mergeCell ref="B58:D58"/>
    <mergeCell ref="A59:A60"/>
    <mergeCell ref="B59:B60"/>
    <mergeCell ref="A81:D81"/>
    <mergeCell ref="B8:D8"/>
    <mergeCell ref="A9:A10"/>
    <mergeCell ref="B9:B10"/>
    <mergeCell ref="B33:D33"/>
    <mergeCell ref="A34:A35"/>
    <mergeCell ref="B34:B35"/>
    <mergeCell ref="A1:E1"/>
    <mergeCell ref="A2:E2"/>
    <mergeCell ref="A3:E3"/>
    <mergeCell ref="A4:E4"/>
    <mergeCell ref="A6:E6"/>
    <mergeCell ref="A7:E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PageLayoutView="0" workbookViewId="0" topLeftCell="A79">
      <selection activeCell="E89" sqref="E89"/>
    </sheetView>
  </sheetViews>
  <sheetFormatPr defaultColWidth="9.140625" defaultRowHeight="12.75"/>
  <cols>
    <col min="1" max="1" width="15.57421875" style="414" customWidth="1"/>
    <col min="2" max="2" width="12.851562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140625" style="330" customWidth="1"/>
    <col min="11" max="11" width="24.57421875" style="327" bestFit="1" customWidth="1"/>
    <col min="12" max="12" width="14.57421875" style="327" bestFit="1" customWidth="1"/>
    <col min="13" max="13" width="12.28125" style="327" bestFit="1" customWidth="1"/>
    <col min="14" max="14" width="8.00390625" style="327" bestFit="1" customWidth="1"/>
    <col min="15" max="15" width="10.57421875" style="327" bestFit="1" customWidth="1"/>
    <col min="16" max="16" width="10.28125" style="327" customWidth="1"/>
    <col min="17" max="17" width="9.140625" style="327" customWidth="1"/>
    <col min="18" max="18" width="11.7109375" style="327" bestFit="1" customWidth="1"/>
    <col min="19" max="19" width="10.8515625" style="327" bestFit="1" customWidth="1"/>
    <col min="20" max="21" width="9.140625" style="327" customWidth="1"/>
    <col min="22" max="22" width="9.8515625" style="327" bestFit="1" customWidth="1"/>
    <col min="23" max="26" width="9.140625" style="327" customWidth="1"/>
    <col min="27" max="16384" width="9.140625" style="327" customWidth="1"/>
  </cols>
  <sheetData>
    <row r="1" spans="1:26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V1" s="327"/>
      <c r="W1" s="327"/>
      <c r="X1" s="327"/>
      <c r="Y1" s="327"/>
      <c r="Z1" s="327"/>
    </row>
    <row r="2" spans="1:26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V2" s="327"/>
      <c r="W2" s="327"/>
      <c r="X2" s="327"/>
      <c r="Y2" s="327"/>
      <c r="Z2" s="327"/>
    </row>
    <row r="3" spans="1:26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V3" s="327"/>
      <c r="W3" s="327"/>
      <c r="X3" s="327"/>
      <c r="Y3" s="327"/>
      <c r="Z3" s="327"/>
    </row>
    <row r="4" spans="1:26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V4" s="327"/>
      <c r="W4" s="327"/>
      <c r="X4" s="327"/>
      <c r="Y4" s="327"/>
      <c r="Z4" s="327"/>
    </row>
    <row r="5" spans="1:26" s="330" customFormat="1" ht="15.75">
      <c r="A5" s="331"/>
      <c r="B5" s="292"/>
      <c r="C5" s="292"/>
      <c r="D5" s="292"/>
      <c r="E5" s="292"/>
      <c r="F5" s="292"/>
      <c r="G5" s="292"/>
      <c r="H5" s="292"/>
      <c r="I5" s="332"/>
      <c r="V5" s="327"/>
      <c r="W5" s="327"/>
      <c r="X5" s="327"/>
      <c r="Y5" s="327"/>
      <c r="Z5" s="327"/>
    </row>
    <row r="6" spans="1:26" s="330" customFormat="1" ht="15.75">
      <c r="A6" s="525" t="s">
        <v>243</v>
      </c>
      <c r="B6" s="526"/>
      <c r="C6" s="526"/>
      <c r="D6" s="526"/>
      <c r="E6" s="526"/>
      <c r="F6" s="526"/>
      <c r="G6" s="526"/>
      <c r="H6" s="526"/>
      <c r="I6" s="535"/>
      <c r="V6" s="327"/>
      <c r="W6" s="327"/>
      <c r="X6" s="327"/>
      <c r="Y6" s="327"/>
      <c r="Z6" s="327"/>
    </row>
    <row r="7" spans="1:26" s="330" customFormat="1" ht="15.75">
      <c r="A7" s="536" t="s">
        <v>148</v>
      </c>
      <c r="B7" s="537"/>
      <c r="C7" s="537"/>
      <c r="D7" s="537"/>
      <c r="E7" s="537"/>
      <c r="F7" s="537"/>
      <c r="G7" s="537"/>
      <c r="H7" s="537"/>
      <c r="I7" s="538"/>
      <c r="V7" s="327"/>
      <c r="W7" s="327"/>
      <c r="X7" s="327"/>
      <c r="Y7" s="327"/>
      <c r="Z7" s="327"/>
    </row>
    <row r="8" spans="1:26" s="330" customFormat="1" ht="15.75">
      <c r="A8" s="536" t="s">
        <v>15</v>
      </c>
      <c r="B8" s="537"/>
      <c r="C8" s="537"/>
      <c r="D8" s="537"/>
      <c r="E8" s="537"/>
      <c r="F8" s="537"/>
      <c r="G8" s="537"/>
      <c r="H8" s="537"/>
      <c r="I8" s="538"/>
      <c r="V8" s="327"/>
      <c r="W8" s="327"/>
      <c r="X8" s="327"/>
      <c r="Y8" s="327"/>
      <c r="Z8" s="327"/>
    </row>
    <row r="9" spans="1:26" s="330" customFormat="1" ht="4.5" customHeight="1" thickBot="1">
      <c r="A9" s="333"/>
      <c r="B9" s="334"/>
      <c r="C9" s="334"/>
      <c r="D9" s="334"/>
      <c r="E9" s="335"/>
      <c r="F9" s="335"/>
      <c r="G9" s="335"/>
      <c r="H9" s="335"/>
      <c r="I9" s="336"/>
      <c r="V9" s="327"/>
      <c r="W9" s="327"/>
      <c r="X9" s="327"/>
      <c r="Y9" s="327"/>
      <c r="Z9" s="327"/>
    </row>
    <row r="10" spans="1:26" s="330" customFormat="1" ht="18" customHeight="1" thickBot="1" thickTop="1">
      <c r="A10" s="642" t="s">
        <v>184</v>
      </c>
      <c r="B10" s="643"/>
      <c r="C10" s="643"/>
      <c r="D10" s="643"/>
      <c r="E10" s="643"/>
      <c r="F10" s="643"/>
      <c r="G10" s="643"/>
      <c r="H10" s="643"/>
      <c r="I10" s="644"/>
      <c r="V10" s="327"/>
      <c r="W10" s="327"/>
      <c r="X10" s="327"/>
      <c r="Y10" s="327"/>
      <c r="Z10" s="327"/>
    </row>
    <row r="11" spans="1:26" s="330" customFormat="1" ht="4.5" customHeight="1" thickTop="1">
      <c r="A11" s="337"/>
      <c r="E11" s="304"/>
      <c r="F11" s="304"/>
      <c r="G11" s="304"/>
      <c r="I11" s="338"/>
      <c r="V11" s="327"/>
      <c r="W11" s="327"/>
      <c r="X11" s="327"/>
      <c r="Y11" s="327"/>
      <c r="Z11" s="327"/>
    </row>
    <row r="12" spans="1:26" s="330" customFormat="1" ht="24.75" customHeight="1">
      <c r="A12" s="339" t="s">
        <v>266</v>
      </c>
      <c r="B12" s="645" t="str">
        <f>'[1]RESUMO QUANTITATIVO'!A16</f>
        <v>EXECUÇÃO DOS SERVIÇOS DE PAVIMENTAÇÃO (RECAPEAMENTO ASFÁTICO) NAS RUAS DO PAAR - NO MUNICÍPIO DE ANANINDEUA - PA.</v>
      </c>
      <c r="C12" s="645"/>
      <c r="D12" s="645"/>
      <c r="E12" s="645"/>
      <c r="F12" s="646"/>
      <c r="G12" s="647" t="s">
        <v>244</v>
      </c>
      <c r="H12" s="647" t="s">
        <v>245</v>
      </c>
      <c r="I12" s="649" t="s">
        <v>246</v>
      </c>
      <c r="V12" s="327"/>
      <c r="W12" s="327"/>
      <c r="X12" s="327"/>
      <c r="Y12" s="327"/>
      <c r="Z12" s="327"/>
    </row>
    <row r="13" spans="1:26" s="330" customFormat="1" ht="24.75" customHeight="1">
      <c r="A13" s="340"/>
      <c r="B13" s="645"/>
      <c r="C13" s="645"/>
      <c r="D13" s="645"/>
      <c r="E13" s="645"/>
      <c r="F13" s="646"/>
      <c r="G13" s="648"/>
      <c r="H13" s="648"/>
      <c r="I13" s="650"/>
      <c r="V13" s="327"/>
      <c r="W13" s="327"/>
      <c r="X13" s="327"/>
      <c r="Y13" s="327"/>
      <c r="Z13" s="327"/>
    </row>
    <row r="14" spans="1:26" s="330" customFormat="1" ht="15" customHeight="1">
      <c r="A14" s="341" t="s">
        <v>379</v>
      </c>
      <c r="B14" s="342"/>
      <c r="C14" s="342"/>
      <c r="D14" s="342"/>
      <c r="E14" s="343"/>
      <c r="G14" s="344">
        <v>154.67</v>
      </c>
      <c r="H14" s="344">
        <v>6</v>
      </c>
      <c r="I14" s="345">
        <f>G14*H14</f>
        <v>928.02</v>
      </c>
      <c r="V14" s="327"/>
      <c r="W14" s="327"/>
      <c r="X14" s="327"/>
      <c r="Y14" s="327"/>
      <c r="Z14" s="327"/>
    </row>
    <row r="15" spans="1:26" s="330" customFormat="1" ht="15" customHeight="1">
      <c r="A15" s="346"/>
      <c r="B15" s="383"/>
      <c r="C15" s="304"/>
      <c r="D15" s="304"/>
      <c r="E15" s="304"/>
      <c r="F15" s="304"/>
      <c r="G15" s="344"/>
      <c r="H15" s="344"/>
      <c r="I15" s="345"/>
      <c r="V15" s="327"/>
      <c r="W15" s="327"/>
      <c r="X15" s="327"/>
      <c r="Y15" s="327"/>
      <c r="Z15" s="327"/>
    </row>
    <row r="16" spans="1:26" s="330" customFormat="1" ht="15" customHeight="1">
      <c r="A16" s="651" t="s">
        <v>380</v>
      </c>
      <c r="B16" s="652"/>
      <c r="C16" s="652"/>
      <c r="D16" s="652"/>
      <c r="E16" s="653"/>
      <c r="F16" s="347"/>
      <c r="G16" s="348"/>
      <c r="H16" s="348"/>
      <c r="I16" s="349"/>
      <c r="V16" s="327"/>
      <c r="W16" s="327"/>
      <c r="X16" s="327"/>
      <c r="Y16" s="327"/>
      <c r="Z16" s="327"/>
    </row>
    <row r="17" spans="1:26" s="330" customFormat="1" ht="15" customHeight="1">
      <c r="A17" s="654"/>
      <c r="B17" s="655"/>
      <c r="C17" s="655"/>
      <c r="D17" s="655"/>
      <c r="E17" s="656"/>
      <c r="F17" s="347"/>
      <c r="G17" s="348"/>
      <c r="H17" s="348"/>
      <c r="I17" s="349"/>
      <c r="V17" s="327"/>
      <c r="W17" s="327"/>
      <c r="X17" s="327"/>
      <c r="Y17" s="327"/>
      <c r="Z17" s="327"/>
    </row>
    <row r="18" spans="1:26" s="330" customFormat="1" ht="15" customHeight="1" thickBot="1">
      <c r="A18" s="350"/>
      <c r="G18" s="351">
        <f>SUM(G14:G17)</f>
        <v>154.67</v>
      </c>
      <c r="H18" s="351" t="s">
        <v>267</v>
      </c>
      <c r="I18" s="352">
        <f>SUM(I14:I17)</f>
        <v>928.02</v>
      </c>
      <c r="V18" s="327"/>
      <c r="W18" s="327"/>
      <c r="X18" s="327"/>
      <c r="Y18" s="327"/>
      <c r="Z18" s="327"/>
    </row>
    <row r="19" spans="1:10" ht="22.5" customHeight="1" thickBot="1">
      <c r="A19" s="353" t="s">
        <v>249</v>
      </c>
      <c r="B19" s="657" t="s">
        <v>154</v>
      </c>
      <c r="C19" s="658"/>
      <c r="D19" s="659"/>
      <c r="E19" s="354" t="s">
        <v>20</v>
      </c>
      <c r="F19" s="354" t="s">
        <v>251</v>
      </c>
      <c r="G19" s="354" t="s">
        <v>268</v>
      </c>
      <c r="H19" s="660" t="s">
        <v>269</v>
      </c>
      <c r="I19" s="661"/>
      <c r="J19" s="355"/>
    </row>
    <row r="20" spans="1:26" ht="15" customHeight="1">
      <c r="A20" s="356">
        <v>1</v>
      </c>
      <c r="B20" s="662" t="s">
        <v>270</v>
      </c>
      <c r="C20" s="663"/>
      <c r="D20" s="663"/>
      <c r="E20" s="357"/>
      <c r="F20" s="357"/>
      <c r="G20" s="358"/>
      <c r="H20" s="664">
        <f>H21+H28</f>
        <v>60.54</v>
      </c>
      <c r="I20" s="665"/>
      <c r="V20" s="359"/>
      <c r="W20" s="666"/>
      <c r="X20" s="666"/>
      <c r="Y20" s="666"/>
      <c r="Z20" s="359"/>
    </row>
    <row r="21" spans="1:26" ht="15" customHeight="1">
      <c r="A21" s="360" t="s">
        <v>17</v>
      </c>
      <c r="B21" s="667" t="s">
        <v>271</v>
      </c>
      <c r="C21" s="668"/>
      <c r="D21" s="668"/>
      <c r="E21" s="361"/>
      <c r="F21" s="361"/>
      <c r="G21" s="362"/>
      <c r="H21" s="669">
        <f>SUM(H22:H26)</f>
        <v>21.68</v>
      </c>
      <c r="I21" s="670"/>
      <c r="V21" s="359"/>
      <c r="W21" s="671"/>
      <c r="X21" s="671"/>
      <c r="Y21" s="671"/>
      <c r="Z21" s="359"/>
    </row>
    <row r="22" spans="1:26" ht="15.75">
      <c r="A22" s="363" t="s">
        <v>272</v>
      </c>
      <c r="B22" s="672" t="s">
        <v>342</v>
      </c>
      <c r="C22" s="673"/>
      <c r="D22" s="673"/>
      <c r="E22" s="364" t="s">
        <v>273</v>
      </c>
      <c r="F22" s="365">
        <f>B67*C67</f>
        <v>6</v>
      </c>
      <c r="G22" s="366">
        <f aca="true" t="shared" si="0" ref="G22:H26">D67</f>
        <v>0.4</v>
      </c>
      <c r="H22" s="674">
        <f t="shared" si="0"/>
        <v>2.4</v>
      </c>
      <c r="I22" s="675"/>
      <c r="V22" s="367"/>
      <c r="W22" s="676"/>
      <c r="X22" s="676"/>
      <c r="Y22" s="676"/>
      <c r="Z22" s="359"/>
    </row>
    <row r="23" spans="1:26" ht="15" customHeight="1">
      <c r="A23" s="363" t="s">
        <v>274</v>
      </c>
      <c r="B23" s="672" t="s">
        <v>343</v>
      </c>
      <c r="C23" s="673"/>
      <c r="D23" s="673"/>
      <c r="E23" s="364" t="s">
        <v>275</v>
      </c>
      <c r="F23" s="365">
        <f>B68</f>
        <v>2</v>
      </c>
      <c r="G23" s="366">
        <f t="shared" si="0"/>
        <v>4.64</v>
      </c>
      <c r="H23" s="674">
        <f t="shared" si="0"/>
        <v>9.28</v>
      </c>
      <c r="I23" s="675"/>
      <c r="V23" s="367"/>
      <c r="W23" s="368"/>
      <c r="X23" s="368"/>
      <c r="Y23" s="368"/>
      <c r="Z23" s="359"/>
    </row>
    <row r="24" spans="1:26" ht="15" customHeight="1">
      <c r="A24" s="363" t="s">
        <v>276</v>
      </c>
      <c r="B24" s="672" t="s">
        <v>277</v>
      </c>
      <c r="C24" s="673"/>
      <c r="D24" s="673"/>
      <c r="E24" s="364" t="s">
        <v>275</v>
      </c>
      <c r="F24" s="365">
        <f>B69</f>
        <v>2</v>
      </c>
      <c r="G24" s="366">
        <f t="shared" si="0"/>
        <v>3.2</v>
      </c>
      <c r="H24" s="674">
        <f t="shared" si="0"/>
        <v>6.4</v>
      </c>
      <c r="I24" s="675"/>
      <c r="V24" s="367"/>
      <c r="W24" s="676"/>
      <c r="X24" s="676"/>
      <c r="Y24" s="676"/>
      <c r="Z24" s="359"/>
    </row>
    <row r="25" spans="1:26" ht="15" customHeight="1">
      <c r="A25" s="363" t="s">
        <v>278</v>
      </c>
      <c r="B25" s="672" t="s">
        <v>279</v>
      </c>
      <c r="C25" s="673"/>
      <c r="D25" s="673"/>
      <c r="E25" s="364" t="s">
        <v>275</v>
      </c>
      <c r="F25" s="365">
        <f>B70</f>
        <v>0</v>
      </c>
      <c r="G25" s="366">
        <f t="shared" si="0"/>
        <v>2.19</v>
      </c>
      <c r="H25" s="674">
        <f t="shared" si="0"/>
        <v>0</v>
      </c>
      <c r="I25" s="675"/>
      <c r="V25" s="359"/>
      <c r="W25" s="666"/>
      <c r="X25" s="666"/>
      <c r="Y25" s="666"/>
      <c r="Z25" s="359"/>
    </row>
    <row r="26" spans="1:26" ht="15.75">
      <c r="A26" s="363" t="s">
        <v>280</v>
      </c>
      <c r="B26" s="672" t="s">
        <v>344</v>
      </c>
      <c r="C26" s="673"/>
      <c r="D26" s="673"/>
      <c r="E26" s="364" t="s">
        <v>2</v>
      </c>
      <c r="F26" s="365">
        <f>B71*C71</f>
        <v>9</v>
      </c>
      <c r="G26" s="366">
        <f t="shared" si="0"/>
        <v>0.4</v>
      </c>
      <c r="H26" s="674">
        <f t="shared" si="0"/>
        <v>3.6</v>
      </c>
      <c r="I26" s="675"/>
      <c r="V26" s="359"/>
      <c r="W26" s="677"/>
      <c r="X26" s="677"/>
      <c r="Y26" s="677"/>
      <c r="Z26" s="359"/>
    </row>
    <row r="27" spans="1:26" ht="15" customHeight="1">
      <c r="A27" s="369"/>
      <c r="B27" s="673"/>
      <c r="C27" s="673"/>
      <c r="D27" s="673"/>
      <c r="E27" s="370"/>
      <c r="F27" s="370"/>
      <c r="G27" s="371"/>
      <c r="H27" s="371"/>
      <c r="I27" s="372"/>
      <c r="J27" s="388"/>
      <c r="V27" s="359"/>
      <c r="W27" s="677"/>
      <c r="X27" s="677"/>
      <c r="Y27" s="677"/>
      <c r="Z27" s="359"/>
    </row>
    <row r="28" spans="1:26" ht="15" customHeight="1">
      <c r="A28" s="360" t="s">
        <v>18</v>
      </c>
      <c r="B28" s="667" t="s">
        <v>281</v>
      </c>
      <c r="C28" s="668"/>
      <c r="D28" s="668"/>
      <c r="E28" s="361"/>
      <c r="F28" s="361"/>
      <c r="G28" s="362"/>
      <c r="H28" s="669">
        <f>SUM(H29:I31)</f>
        <v>38.86</v>
      </c>
      <c r="I28" s="670"/>
      <c r="V28" s="359"/>
      <c r="W28" s="671"/>
      <c r="X28" s="671"/>
      <c r="Y28" s="671"/>
      <c r="Z28" s="359"/>
    </row>
    <row r="29" spans="1:26" ht="15.75">
      <c r="A29" s="363" t="s">
        <v>282</v>
      </c>
      <c r="B29" s="672" t="s">
        <v>345</v>
      </c>
      <c r="C29" s="673"/>
      <c r="D29" s="673"/>
      <c r="E29" s="364" t="s">
        <v>273</v>
      </c>
      <c r="F29" s="373">
        <f aca="true" t="shared" si="1" ref="F29:H30">C74</f>
        <v>123.17</v>
      </c>
      <c r="G29" s="366">
        <f t="shared" si="1"/>
        <v>0.04</v>
      </c>
      <c r="H29" s="674">
        <f t="shared" si="1"/>
        <v>4.93</v>
      </c>
      <c r="I29" s="675"/>
      <c r="V29" s="367"/>
      <c r="W29" s="676"/>
      <c r="X29" s="676"/>
      <c r="Y29" s="676"/>
      <c r="Z29" s="359"/>
    </row>
    <row r="30" spans="1:26" ht="15" customHeight="1">
      <c r="A30" s="363" t="s">
        <v>283</v>
      </c>
      <c r="B30" s="672" t="s">
        <v>346</v>
      </c>
      <c r="C30" s="673"/>
      <c r="D30" s="673"/>
      <c r="E30" s="364" t="s">
        <v>273</v>
      </c>
      <c r="F30" s="373">
        <f t="shared" si="1"/>
        <v>15</v>
      </c>
      <c r="G30" s="366">
        <f t="shared" si="1"/>
        <v>0.1</v>
      </c>
      <c r="H30" s="674">
        <f t="shared" si="1"/>
        <v>3</v>
      </c>
      <c r="I30" s="675"/>
      <c r="V30" s="367"/>
      <c r="W30" s="368"/>
      <c r="X30" s="368"/>
      <c r="Y30" s="368"/>
      <c r="Z30" s="359"/>
    </row>
    <row r="31" spans="1:26" ht="15" customHeight="1">
      <c r="A31" s="363" t="s">
        <v>284</v>
      </c>
      <c r="B31" s="672" t="s">
        <v>347</v>
      </c>
      <c r="C31" s="673"/>
      <c r="D31" s="673"/>
      <c r="E31" s="364" t="s">
        <v>273</v>
      </c>
      <c r="F31" s="373">
        <f>B76*C76</f>
        <v>309.34</v>
      </c>
      <c r="G31" s="366">
        <f>D76</f>
        <v>0.1</v>
      </c>
      <c r="H31" s="674">
        <f>E76</f>
        <v>30.93</v>
      </c>
      <c r="I31" s="675"/>
      <c r="V31" s="367"/>
      <c r="W31" s="676"/>
      <c r="X31" s="676"/>
      <c r="Y31" s="676"/>
      <c r="Z31" s="359"/>
    </row>
    <row r="32" spans="1:26" ht="15" customHeight="1">
      <c r="A32" s="369"/>
      <c r="B32" s="673"/>
      <c r="C32" s="673"/>
      <c r="D32" s="673"/>
      <c r="E32" s="370"/>
      <c r="F32" s="370"/>
      <c r="G32" s="371"/>
      <c r="H32" s="371"/>
      <c r="I32" s="372"/>
      <c r="J32" s="388"/>
      <c r="V32" s="359"/>
      <c r="W32" s="677"/>
      <c r="X32" s="677"/>
      <c r="Y32" s="677"/>
      <c r="Z32" s="359"/>
    </row>
    <row r="33" spans="1:26" ht="15" customHeight="1">
      <c r="A33" s="374">
        <v>2</v>
      </c>
      <c r="B33" s="678" t="s">
        <v>285</v>
      </c>
      <c r="C33" s="679"/>
      <c r="D33" s="680"/>
      <c r="E33" s="375"/>
      <c r="F33" s="375"/>
      <c r="G33" s="376"/>
      <c r="H33" s="681">
        <f>H34+H39</f>
        <v>2.48</v>
      </c>
      <c r="I33" s="682"/>
      <c r="V33" s="359"/>
      <c r="W33" s="666"/>
      <c r="X33" s="666"/>
      <c r="Y33" s="666"/>
      <c r="Z33" s="359"/>
    </row>
    <row r="34" spans="1:26" ht="15" customHeight="1">
      <c r="A34" s="360" t="s">
        <v>3</v>
      </c>
      <c r="B34" s="667" t="s">
        <v>286</v>
      </c>
      <c r="C34" s="668"/>
      <c r="D34" s="668"/>
      <c r="E34" s="361"/>
      <c r="F34" s="361"/>
      <c r="G34" s="362"/>
      <c r="H34" s="669">
        <f>SUM(H35:I38)</f>
        <v>1.88</v>
      </c>
      <c r="I34" s="670"/>
      <c r="V34" s="359"/>
      <c r="W34" s="377"/>
      <c r="X34" s="377"/>
      <c r="Y34" s="377"/>
      <c r="Z34" s="359"/>
    </row>
    <row r="35" spans="1:26" ht="15.75">
      <c r="A35" s="363" t="s">
        <v>287</v>
      </c>
      <c r="B35" s="672" t="s">
        <v>348</v>
      </c>
      <c r="C35" s="673"/>
      <c r="D35" s="673"/>
      <c r="E35" s="364" t="s">
        <v>263</v>
      </c>
      <c r="F35" s="373">
        <f>B80</f>
        <v>2</v>
      </c>
      <c r="G35" s="366">
        <v>0.36</v>
      </c>
      <c r="H35" s="683">
        <f>E80</f>
        <v>0.72</v>
      </c>
      <c r="I35" s="684"/>
      <c r="V35" s="367"/>
      <c r="W35" s="676"/>
      <c r="X35" s="676"/>
      <c r="Y35" s="676"/>
      <c r="Z35" s="359"/>
    </row>
    <row r="36" spans="1:26" ht="15.75">
      <c r="A36" s="363" t="s">
        <v>288</v>
      </c>
      <c r="B36" s="672" t="s">
        <v>289</v>
      </c>
      <c r="C36" s="673"/>
      <c r="D36" s="673"/>
      <c r="E36" s="364" t="s">
        <v>263</v>
      </c>
      <c r="F36" s="373">
        <f>B81</f>
        <v>2</v>
      </c>
      <c r="G36" s="366">
        <v>0.2</v>
      </c>
      <c r="H36" s="683">
        <f>E81</f>
        <v>0.4</v>
      </c>
      <c r="I36" s="684"/>
      <c r="V36" s="367"/>
      <c r="W36" s="676"/>
      <c r="X36" s="676"/>
      <c r="Y36" s="676"/>
      <c r="Z36" s="359"/>
    </row>
    <row r="37" spans="1:26" ht="15.75">
      <c r="A37" s="363" t="s">
        <v>290</v>
      </c>
      <c r="B37" s="672" t="s">
        <v>291</v>
      </c>
      <c r="C37" s="673"/>
      <c r="D37" s="673"/>
      <c r="E37" s="364" t="s">
        <v>263</v>
      </c>
      <c r="F37" s="373">
        <f>B82</f>
        <v>0</v>
      </c>
      <c r="G37" s="366">
        <v>0.25</v>
      </c>
      <c r="H37" s="683">
        <f>E82</f>
        <v>0</v>
      </c>
      <c r="I37" s="684"/>
      <c r="V37" s="367"/>
      <c r="W37" s="676"/>
      <c r="X37" s="676"/>
      <c r="Y37" s="676"/>
      <c r="Z37" s="359"/>
    </row>
    <row r="38" spans="1:26" ht="15.75">
      <c r="A38" s="363" t="s">
        <v>292</v>
      </c>
      <c r="B38" s="672" t="s">
        <v>293</v>
      </c>
      <c r="C38" s="673"/>
      <c r="D38" s="673"/>
      <c r="E38" s="364" t="s">
        <v>263</v>
      </c>
      <c r="F38" s="373">
        <f>B83</f>
        <v>2</v>
      </c>
      <c r="G38" s="366">
        <v>0.38</v>
      </c>
      <c r="H38" s="683">
        <f>E83</f>
        <v>0.76</v>
      </c>
      <c r="I38" s="684"/>
      <c r="V38" s="367"/>
      <c r="W38" s="676"/>
      <c r="X38" s="676"/>
      <c r="Y38" s="676"/>
      <c r="Z38" s="359"/>
    </row>
    <row r="39" spans="1:26" ht="15" customHeight="1">
      <c r="A39" s="360" t="s">
        <v>6</v>
      </c>
      <c r="B39" s="667" t="s">
        <v>294</v>
      </c>
      <c r="C39" s="668"/>
      <c r="D39" s="668"/>
      <c r="E39" s="361"/>
      <c r="F39" s="361"/>
      <c r="G39" s="362"/>
      <c r="H39" s="669">
        <f>H40</f>
        <v>0.6</v>
      </c>
      <c r="I39" s="670"/>
      <c r="V39" s="359"/>
      <c r="W39" s="377"/>
      <c r="X39" s="377"/>
      <c r="Y39" s="377"/>
      <c r="Z39" s="359"/>
    </row>
    <row r="40" spans="1:26" ht="15.75">
      <c r="A40" s="363" t="s">
        <v>295</v>
      </c>
      <c r="B40" s="672" t="s">
        <v>296</v>
      </c>
      <c r="C40" s="673"/>
      <c r="D40" s="673"/>
      <c r="E40" s="364" t="s">
        <v>263</v>
      </c>
      <c r="F40" s="373">
        <f>B85</f>
        <v>4</v>
      </c>
      <c r="G40" s="366">
        <v>0.15</v>
      </c>
      <c r="H40" s="683">
        <f>E85</f>
        <v>0.6</v>
      </c>
      <c r="I40" s="684"/>
      <c r="V40" s="367"/>
      <c r="W40" s="676"/>
      <c r="X40" s="676"/>
      <c r="Y40" s="676"/>
      <c r="Z40" s="359"/>
    </row>
    <row r="41" spans="1:26" ht="15" customHeight="1">
      <c r="A41" s="360" t="s">
        <v>7</v>
      </c>
      <c r="B41" s="667" t="s">
        <v>297</v>
      </c>
      <c r="C41" s="668"/>
      <c r="D41" s="668"/>
      <c r="E41" s="361"/>
      <c r="F41" s="361"/>
      <c r="G41" s="362"/>
      <c r="H41" s="669"/>
      <c r="I41" s="670"/>
      <c r="V41" s="359"/>
      <c r="W41" s="377"/>
      <c r="X41" s="377"/>
      <c r="Y41" s="377"/>
      <c r="Z41" s="359"/>
    </row>
    <row r="42" spans="1:26" ht="21.75" customHeight="1">
      <c r="A42" s="363" t="s">
        <v>298</v>
      </c>
      <c r="B42" s="685" t="s">
        <v>299</v>
      </c>
      <c r="C42" s="686"/>
      <c r="D42" s="687"/>
      <c r="E42" s="364" t="s">
        <v>263</v>
      </c>
      <c r="F42" s="373">
        <f>F35+F36+F37+F38</f>
        <v>6</v>
      </c>
      <c r="G42" s="366" t="s">
        <v>300</v>
      </c>
      <c r="H42" s="674" t="s">
        <v>300</v>
      </c>
      <c r="I42" s="675"/>
      <c r="V42" s="367"/>
      <c r="W42" s="676"/>
      <c r="X42" s="676"/>
      <c r="Y42" s="676"/>
      <c r="Z42" s="359"/>
    </row>
    <row r="43" spans="1:26" ht="48.75" customHeight="1">
      <c r="A43" s="363" t="s">
        <v>301</v>
      </c>
      <c r="B43" s="688" t="s">
        <v>302</v>
      </c>
      <c r="C43" s="689"/>
      <c r="D43" s="690"/>
      <c r="E43" s="364" t="s">
        <v>263</v>
      </c>
      <c r="F43" s="373">
        <f>B88</f>
        <v>2</v>
      </c>
      <c r="G43" s="366" t="s">
        <v>300</v>
      </c>
      <c r="H43" s="674" t="s">
        <v>300</v>
      </c>
      <c r="I43" s="675"/>
      <c r="V43" s="367"/>
      <c r="W43" s="676"/>
      <c r="X43" s="676"/>
      <c r="Y43" s="676"/>
      <c r="Z43" s="359"/>
    </row>
    <row r="44" spans="1:26" ht="15" customHeight="1" thickBot="1">
      <c r="A44" s="378"/>
      <c r="B44" s="691"/>
      <c r="C44" s="691"/>
      <c r="D44" s="691"/>
      <c r="E44" s="379"/>
      <c r="F44" s="379"/>
      <c r="G44" s="380"/>
      <c r="H44" s="380"/>
      <c r="I44" s="381"/>
      <c r="J44" s="388"/>
      <c r="V44" s="359"/>
      <c r="W44" s="677"/>
      <c r="X44" s="677"/>
      <c r="Y44" s="677"/>
      <c r="Z44" s="359"/>
    </row>
    <row r="45" spans="1:10" ht="15.75">
      <c r="A45" s="382" t="s">
        <v>303</v>
      </c>
      <c r="E45" s="327"/>
      <c r="F45" s="327"/>
      <c r="G45" s="327"/>
      <c r="I45" s="327"/>
      <c r="J45" s="327"/>
    </row>
    <row r="46" spans="1:10" ht="15.75">
      <c r="A46" s="327"/>
      <c r="E46" s="327"/>
      <c r="F46" s="327"/>
      <c r="G46" s="327"/>
      <c r="I46" s="327"/>
      <c r="J46" s="327"/>
    </row>
    <row r="47" spans="1:10" ht="15.75">
      <c r="A47" s="387" t="s">
        <v>349</v>
      </c>
      <c r="B47" s="387"/>
      <c r="C47" s="387"/>
      <c r="D47" s="387"/>
      <c r="E47" s="387"/>
      <c r="F47" s="387"/>
      <c r="G47" s="387"/>
      <c r="H47" s="387"/>
      <c r="I47" s="327"/>
      <c r="J47" s="327"/>
    </row>
    <row r="48" spans="1:11" ht="15.75">
      <c r="A48" s="387" t="s">
        <v>350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</row>
    <row r="49" spans="1:11" ht="15.75">
      <c r="A49" s="387" t="s">
        <v>351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30"/>
    </row>
    <row r="50" spans="1:11" ht="15.75">
      <c r="A50" s="692" t="s">
        <v>352</v>
      </c>
      <c r="B50" s="692"/>
      <c r="C50" s="692"/>
      <c r="D50" s="692"/>
      <c r="E50" s="692"/>
      <c r="F50" s="692"/>
      <c r="G50" s="692"/>
      <c r="H50" s="692"/>
      <c r="I50" s="330"/>
      <c r="K50" s="330"/>
    </row>
    <row r="51" spans="1:11" ht="15.75">
      <c r="A51" s="384" t="s">
        <v>353</v>
      </c>
      <c r="B51" s="330"/>
      <c r="C51" s="330"/>
      <c r="D51" s="330"/>
      <c r="E51" s="330"/>
      <c r="F51" s="330"/>
      <c r="G51" s="330"/>
      <c r="H51" s="330"/>
      <c r="I51" s="330"/>
      <c r="K51" s="330"/>
    </row>
    <row r="52" spans="1:11" ht="15.75">
      <c r="A52" s="330"/>
      <c r="B52" s="330"/>
      <c r="C52" s="330"/>
      <c r="D52" s="330"/>
      <c r="E52" s="330"/>
      <c r="F52" s="330"/>
      <c r="G52" s="330"/>
      <c r="H52" s="330"/>
      <c r="I52" s="330"/>
      <c r="K52" s="330"/>
    </row>
    <row r="53" spans="1:11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  <c r="K53" s="385"/>
    </row>
    <row r="54" spans="1:11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  <c r="K54" s="385"/>
    </row>
    <row r="55" spans="1:11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</row>
    <row r="56" spans="1:11" ht="15" customHeight="1">
      <c r="A56" s="694" t="s">
        <v>355</v>
      </c>
      <c r="B56" s="694"/>
      <c r="C56" s="694"/>
      <c r="D56" s="694"/>
      <c r="E56" s="694"/>
      <c r="F56" s="694"/>
      <c r="G56" s="694"/>
      <c r="H56" s="694"/>
      <c r="I56" s="694"/>
      <c r="J56" s="386"/>
      <c r="K56" s="386"/>
    </row>
    <row r="57" spans="1:11" ht="15" customHeight="1">
      <c r="A57" s="694"/>
      <c r="B57" s="694"/>
      <c r="C57" s="694"/>
      <c r="D57" s="694"/>
      <c r="E57" s="694"/>
      <c r="F57" s="694"/>
      <c r="G57" s="694"/>
      <c r="H57" s="694"/>
      <c r="I57" s="694"/>
      <c r="J57" s="386"/>
      <c r="K57" s="386"/>
    </row>
    <row r="58" spans="1:10" ht="15.75">
      <c r="A58" s="327"/>
      <c r="E58" s="327"/>
      <c r="F58" s="327"/>
      <c r="G58" s="327"/>
      <c r="I58" s="327"/>
      <c r="J58" s="327"/>
    </row>
    <row r="59" spans="1:11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  <c r="K59" s="386"/>
    </row>
    <row r="60" spans="1:11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  <c r="K60" s="386"/>
    </row>
    <row r="61" spans="1:10" ht="15.75">
      <c r="A61" s="327"/>
      <c r="E61" s="327"/>
      <c r="F61" s="327"/>
      <c r="G61" s="327"/>
      <c r="I61" s="327"/>
      <c r="J61" s="327"/>
    </row>
    <row r="62" spans="1:11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60.54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21.68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2</v>
      </c>
      <c r="C67" s="397">
        <f>H14/2</f>
        <v>3</v>
      </c>
      <c r="D67" s="397">
        <v>0.4</v>
      </c>
      <c r="E67" s="398">
        <f>B67*C67*D67</f>
        <v>2.4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1</v>
      </c>
      <c r="C71" s="402">
        <f>(H14*1.5)</f>
        <v>9</v>
      </c>
      <c r="D71" s="402">
        <v>0.4</v>
      </c>
      <c r="E71" s="398">
        <f>ROUND(D71*C71*B71,2)</f>
        <v>3.6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38.86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(C76)-(B75*C75)-(B71*1.5)</f>
        <v>123.17</v>
      </c>
      <c r="D74" s="401">
        <v>0.04</v>
      </c>
      <c r="E74" s="398">
        <f>ROUND(D74*C74,2)</f>
        <v>4.93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2</v>
      </c>
      <c r="C75" s="397">
        <v>15</v>
      </c>
      <c r="D75" s="402">
        <v>0.1</v>
      </c>
      <c r="E75" s="398">
        <f>B75*C75*D75</f>
        <v>3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G18</f>
        <v>154.67</v>
      </c>
      <c r="D76" s="402">
        <v>0.1</v>
      </c>
      <c r="E76" s="398">
        <f>ROUND(B76*C76*D76,2)</f>
        <v>30.93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2.48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1.88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f>B69</f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8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6</v>
      </c>
      <c r="C87" s="401"/>
      <c r="D87" s="407"/>
      <c r="E87" s="408">
        <v>6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  <c r="J88" s="327"/>
    </row>
    <row r="89" spans="1:10" ht="15.75">
      <c r="A89" s="327"/>
      <c r="E89" s="327"/>
      <c r="F89" s="388"/>
      <c r="G89" s="388"/>
      <c r="H89" s="404"/>
      <c r="I89" s="405"/>
      <c r="J89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K62"/>
    <mergeCell ref="G63:G64"/>
    <mergeCell ref="H63:H64"/>
    <mergeCell ref="A65:D65"/>
    <mergeCell ref="A66:D66"/>
    <mergeCell ref="A72:E72"/>
    <mergeCell ref="B44:D44"/>
    <mergeCell ref="W44:Y44"/>
    <mergeCell ref="A50:H50"/>
    <mergeCell ref="A53:I54"/>
    <mergeCell ref="A56:I57"/>
    <mergeCell ref="A59:I60"/>
    <mergeCell ref="B42:D42"/>
    <mergeCell ref="H42:I42"/>
    <mergeCell ref="W42:Y42"/>
    <mergeCell ref="B43:D43"/>
    <mergeCell ref="H43:I43"/>
    <mergeCell ref="W43:Y43"/>
    <mergeCell ref="B39:D39"/>
    <mergeCell ref="H39:I39"/>
    <mergeCell ref="B40:D40"/>
    <mergeCell ref="H40:I40"/>
    <mergeCell ref="W40:Y40"/>
    <mergeCell ref="B41:D41"/>
    <mergeCell ref="H41:I41"/>
    <mergeCell ref="B37:D37"/>
    <mergeCell ref="H37:I37"/>
    <mergeCell ref="W37:Y37"/>
    <mergeCell ref="B38:D38"/>
    <mergeCell ref="H38:I38"/>
    <mergeCell ref="W38:Y38"/>
    <mergeCell ref="B35:D35"/>
    <mergeCell ref="H35:I35"/>
    <mergeCell ref="W35:Y35"/>
    <mergeCell ref="B36:D36"/>
    <mergeCell ref="H36:I36"/>
    <mergeCell ref="W36:Y36"/>
    <mergeCell ref="B32:D32"/>
    <mergeCell ref="W32:Y32"/>
    <mergeCell ref="B33:D33"/>
    <mergeCell ref="H33:I33"/>
    <mergeCell ref="W33:Y33"/>
    <mergeCell ref="B34:D34"/>
    <mergeCell ref="H34:I34"/>
    <mergeCell ref="B29:D29"/>
    <mergeCell ref="H29:I29"/>
    <mergeCell ref="W29:Y29"/>
    <mergeCell ref="B30:D30"/>
    <mergeCell ref="H30:I30"/>
    <mergeCell ref="B31:D31"/>
    <mergeCell ref="H31:I31"/>
    <mergeCell ref="W31:Y31"/>
    <mergeCell ref="B26:D26"/>
    <mergeCell ref="H26:I26"/>
    <mergeCell ref="W26:Y26"/>
    <mergeCell ref="B27:D27"/>
    <mergeCell ref="W27:Y27"/>
    <mergeCell ref="B28:D28"/>
    <mergeCell ref="H28:I28"/>
    <mergeCell ref="W28:Y28"/>
    <mergeCell ref="B23:D23"/>
    <mergeCell ref="H23:I23"/>
    <mergeCell ref="B24:D24"/>
    <mergeCell ref="H24:I24"/>
    <mergeCell ref="W24:Y24"/>
    <mergeCell ref="B25:D25"/>
    <mergeCell ref="H25:I25"/>
    <mergeCell ref="W25:Y25"/>
    <mergeCell ref="B21:D21"/>
    <mergeCell ref="H21:I21"/>
    <mergeCell ref="W21:Y21"/>
    <mergeCell ref="B22:D22"/>
    <mergeCell ref="H22:I22"/>
    <mergeCell ref="W22:Y22"/>
    <mergeCell ref="A16:E17"/>
    <mergeCell ref="B19:D19"/>
    <mergeCell ref="H19:I19"/>
    <mergeCell ref="B20:D20"/>
    <mergeCell ref="H20:I20"/>
    <mergeCell ref="W20:Y20"/>
    <mergeCell ref="A8:I8"/>
    <mergeCell ref="A10:I10"/>
    <mergeCell ref="B12:F13"/>
    <mergeCell ref="G12:G13"/>
    <mergeCell ref="H12:H13"/>
    <mergeCell ref="I12:I13"/>
    <mergeCell ref="A1:I1"/>
    <mergeCell ref="A2:I2"/>
    <mergeCell ref="A3:I3"/>
    <mergeCell ref="A4:I4"/>
    <mergeCell ref="A6:I6"/>
    <mergeCell ref="A7:I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1">
      <selection activeCell="B6" sqref="B6"/>
    </sheetView>
  </sheetViews>
  <sheetFormatPr defaultColWidth="9.140625" defaultRowHeight="12.75"/>
  <cols>
    <col min="1" max="1" width="5.7109375" style="40" bestFit="1" customWidth="1"/>
    <col min="2" max="2" width="9.7109375" style="40" bestFit="1" customWidth="1"/>
    <col min="3" max="4" width="13.7109375" style="40" customWidth="1"/>
    <col min="5" max="8" width="11.7109375" style="40" customWidth="1"/>
    <col min="9" max="16384" width="9.140625" style="40" customWidth="1"/>
  </cols>
  <sheetData>
    <row r="1" spans="1:8" ht="12.75">
      <c r="A1" s="37"/>
      <c r="B1" s="38"/>
      <c r="C1" s="38"/>
      <c r="D1" s="38"/>
      <c r="E1" s="38"/>
      <c r="F1" s="38"/>
      <c r="G1" s="38"/>
      <c r="H1" s="39"/>
    </row>
    <row r="2" spans="1:8" ht="12.75">
      <c r="A2" s="713" t="s">
        <v>16</v>
      </c>
      <c r="B2" s="714"/>
      <c r="C2" s="714"/>
      <c r="D2" s="714"/>
      <c r="E2" s="714"/>
      <c r="F2" s="714"/>
      <c r="G2" s="714"/>
      <c r="H2" s="715"/>
    </row>
    <row r="3" spans="1:8" ht="12.75">
      <c r="A3" s="716" t="s">
        <v>148</v>
      </c>
      <c r="B3" s="717"/>
      <c r="C3" s="717"/>
      <c r="D3" s="717"/>
      <c r="E3" s="717"/>
      <c r="F3" s="717"/>
      <c r="G3" s="717"/>
      <c r="H3" s="718"/>
    </row>
    <row r="4" spans="1:8" ht="12.75">
      <c r="A4" s="719" t="s">
        <v>15</v>
      </c>
      <c r="B4" s="720"/>
      <c r="C4" s="720"/>
      <c r="D4" s="720"/>
      <c r="E4" s="720"/>
      <c r="F4" s="720"/>
      <c r="G4" s="720"/>
      <c r="H4" s="721"/>
    </row>
    <row r="5" spans="1:8" ht="13.5" thickBot="1">
      <c r="A5" s="722"/>
      <c r="B5" s="723"/>
      <c r="C5" s="723"/>
      <c r="D5" s="723"/>
      <c r="E5" s="723"/>
      <c r="F5" s="723"/>
      <c r="G5" s="723"/>
      <c r="H5" s="724"/>
    </row>
    <row r="6" spans="1:8" ht="27" thickBot="1" thickTop="1">
      <c r="A6" s="83" t="s">
        <v>142</v>
      </c>
      <c r="B6" s="116" t="s">
        <v>235</v>
      </c>
      <c r="C6" s="725" t="s">
        <v>27</v>
      </c>
      <c r="D6" s="725"/>
      <c r="E6" s="725"/>
      <c r="F6" s="725"/>
      <c r="G6" s="725"/>
      <c r="H6" s="84" t="s">
        <v>181</v>
      </c>
    </row>
    <row r="7" spans="1:8" ht="29.25" customHeight="1" thickTop="1">
      <c r="A7" s="726" t="str">
        <f>'ORÇAMENTO GERAL'!C6</f>
        <v>EXECUÇÃO DOS SERVIÇOS DE PAVIMENTAÇÃO (RECAPEAMENTO ASFÁTICO) NAS RUAS DO PAAR - NO MUNICÍPIO DE ANANINDEUA - PA.</v>
      </c>
      <c r="B7" s="727"/>
      <c r="C7" s="727"/>
      <c r="D7" s="727"/>
      <c r="E7" s="727"/>
      <c r="F7" s="727"/>
      <c r="G7" s="727"/>
      <c r="H7" s="728"/>
    </row>
    <row r="8" spans="1:8" s="41" customFormat="1" ht="19.5" customHeight="1">
      <c r="A8" s="729" t="s">
        <v>28</v>
      </c>
      <c r="B8" s="730"/>
      <c r="C8" s="730"/>
      <c r="D8" s="730"/>
      <c r="E8" s="730"/>
      <c r="F8" s="730"/>
      <c r="G8" s="730"/>
      <c r="H8" s="731"/>
    </row>
    <row r="9" spans="1:8" s="41" customFormat="1" ht="19.5" customHeight="1">
      <c r="A9" s="23" t="s">
        <v>29</v>
      </c>
      <c r="B9" s="31"/>
      <c r="C9" s="732" t="s">
        <v>30</v>
      </c>
      <c r="D9" s="733"/>
      <c r="E9" s="31" t="s">
        <v>31</v>
      </c>
      <c r="F9" s="6" t="s">
        <v>143</v>
      </c>
      <c r="G9" s="7" t="s">
        <v>32</v>
      </c>
      <c r="H9" s="24" t="s">
        <v>33</v>
      </c>
    </row>
    <row r="10" spans="1:8" s="41" customFormat="1" ht="19.5" customHeight="1">
      <c r="A10" s="25">
        <v>1</v>
      </c>
      <c r="B10" s="8" t="s">
        <v>34</v>
      </c>
      <c r="C10" s="734" t="s">
        <v>35</v>
      </c>
      <c r="D10" s="735"/>
      <c r="E10" s="32" t="s">
        <v>36</v>
      </c>
      <c r="F10" s="9">
        <f>H37</f>
        <v>240</v>
      </c>
      <c r="G10" s="10">
        <v>17.07</v>
      </c>
      <c r="H10" s="26">
        <f>ROUND(F10*G10,2)</f>
        <v>4096.8</v>
      </c>
    </row>
    <row r="11" spans="1:8" s="41" customFormat="1" ht="19.5" customHeight="1">
      <c r="A11" s="25">
        <v>2</v>
      </c>
      <c r="B11" s="8" t="s">
        <v>182</v>
      </c>
      <c r="C11" s="734" t="s">
        <v>183</v>
      </c>
      <c r="D11" s="735"/>
      <c r="E11" s="32" t="s">
        <v>36</v>
      </c>
      <c r="F11" s="9">
        <f>H38</f>
        <v>240</v>
      </c>
      <c r="G11" s="10">
        <v>7.88</v>
      </c>
      <c r="H11" s="26">
        <f>ROUND(F11*G11,2)</f>
        <v>1891.2</v>
      </c>
    </row>
    <row r="12" spans="1:8" s="41" customFormat="1" ht="19.5" customHeight="1" hidden="1">
      <c r="A12" s="25">
        <v>3</v>
      </c>
      <c r="B12" s="11"/>
      <c r="C12" s="12"/>
      <c r="D12" s="12"/>
      <c r="E12" s="32"/>
      <c r="F12" s="9"/>
      <c r="G12" s="10"/>
      <c r="H12" s="26"/>
    </row>
    <row r="13" spans="1:8" s="41" customFormat="1" ht="19.5" customHeight="1" hidden="1">
      <c r="A13" s="25">
        <v>4</v>
      </c>
      <c r="B13" s="11"/>
      <c r="C13" s="12"/>
      <c r="D13" s="12"/>
      <c r="E13" s="32"/>
      <c r="F13" s="9"/>
      <c r="G13" s="10"/>
      <c r="H13" s="26"/>
    </row>
    <row r="14" spans="1:8" s="41" customFormat="1" ht="19.5" customHeight="1">
      <c r="A14" s="736" t="s">
        <v>37</v>
      </c>
      <c r="B14" s="737"/>
      <c r="C14" s="737"/>
      <c r="D14" s="737"/>
      <c r="E14" s="737"/>
      <c r="F14" s="738">
        <f>SUM(H10:H13)</f>
        <v>5988</v>
      </c>
      <c r="G14" s="738"/>
      <c r="H14" s="739"/>
    </row>
    <row r="15" spans="1:8" s="41" customFormat="1" ht="19.5" customHeight="1">
      <c r="A15" s="740" t="s">
        <v>38</v>
      </c>
      <c r="B15" s="741"/>
      <c r="C15" s="741"/>
      <c r="D15" s="741"/>
      <c r="E15" s="741"/>
      <c r="F15" s="741"/>
      <c r="G15" s="741"/>
      <c r="H15" s="742"/>
    </row>
    <row r="16" spans="1:8" s="41" customFormat="1" ht="19.5" customHeight="1">
      <c r="A16" s="27" t="s">
        <v>29</v>
      </c>
      <c r="B16" s="32"/>
      <c r="C16" s="732" t="s">
        <v>30</v>
      </c>
      <c r="D16" s="733"/>
      <c r="E16" s="32" t="s">
        <v>31</v>
      </c>
      <c r="F16" s="6" t="s">
        <v>143</v>
      </c>
      <c r="G16" s="13" t="s">
        <v>32</v>
      </c>
      <c r="H16" s="28" t="s">
        <v>33</v>
      </c>
    </row>
    <row r="17" spans="1:8" s="41" customFormat="1" ht="19.5" customHeight="1">
      <c r="A17" s="25">
        <v>1</v>
      </c>
      <c r="B17" s="11"/>
      <c r="C17" s="743"/>
      <c r="D17" s="744"/>
      <c r="E17" s="32"/>
      <c r="F17" s="9"/>
      <c r="G17" s="10"/>
      <c r="H17" s="26">
        <f>ROUND(F17*G17,2)</f>
        <v>0</v>
      </c>
    </row>
    <row r="18" spans="1:8" s="41" customFormat="1" ht="19.5" customHeight="1">
      <c r="A18" s="25">
        <v>2</v>
      </c>
      <c r="B18" s="11"/>
      <c r="C18" s="743"/>
      <c r="D18" s="744"/>
      <c r="E18" s="32"/>
      <c r="F18" s="9"/>
      <c r="G18" s="10"/>
      <c r="H18" s="26"/>
    </row>
    <row r="19" spans="1:8" s="41" customFormat="1" ht="19.5" customHeight="1">
      <c r="A19" s="736" t="s">
        <v>39</v>
      </c>
      <c r="B19" s="737"/>
      <c r="C19" s="737"/>
      <c r="D19" s="737"/>
      <c r="E19" s="737"/>
      <c r="F19" s="738">
        <f>SUM(H17:H18)</f>
        <v>0</v>
      </c>
      <c r="G19" s="738"/>
      <c r="H19" s="739"/>
    </row>
    <row r="20" spans="1:8" s="41" customFormat="1" ht="19.5" customHeight="1">
      <c r="A20" s="740" t="s">
        <v>40</v>
      </c>
      <c r="B20" s="741"/>
      <c r="C20" s="741"/>
      <c r="D20" s="741"/>
      <c r="E20" s="741"/>
      <c r="F20" s="741"/>
      <c r="G20" s="741"/>
      <c r="H20" s="742"/>
    </row>
    <row r="21" spans="1:8" s="41" customFormat="1" ht="19.5" customHeight="1">
      <c r="A21" s="23" t="s">
        <v>29</v>
      </c>
      <c r="B21" s="31"/>
      <c r="C21" s="732" t="s">
        <v>30</v>
      </c>
      <c r="D21" s="733"/>
      <c r="E21" s="31" t="s">
        <v>31</v>
      </c>
      <c r="F21" s="6" t="s">
        <v>143</v>
      </c>
      <c r="G21" s="7" t="s">
        <v>32</v>
      </c>
      <c r="H21" s="24" t="s">
        <v>33</v>
      </c>
    </row>
    <row r="22" spans="1:8" s="41" customFormat="1" ht="19.5" customHeight="1">
      <c r="A22" s="29">
        <v>1</v>
      </c>
      <c r="B22" s="14"/>
      <c r="C22" s="743"/>
      <c r="D22" s="744"/>
      <c r="E22" s="31"/>
      <c r="F22" s="15"/>
      <c r="G22" s="16"/>
      <c r="H22" s="26"/>
    </row>
    <row r="23" spans="1:8" s="41" customFormat="1" ht="19.5" customHeight="1">
      <c r="A23" s="29">
        <v>2</v>
      </c>
      <c r="B23" s="14"/>
      <c r="C23" s="743"/>
      <c r="D23" s="744"/>
      <c r="E23" s="31"/>
      <c r="F23" s="15"/>
      <c r="G23" s="16"/>
      <c r="H23" s="26"/>
    </row>
    <row r="24" spans="1:8" s="41" customFormat="1" ht="19.5" customHeight="1">
      <c r="A24" s="746" t="s">
        <v>41</v>
      </c>
      <c r="B24" s="747"/>
      <c r="C24" s="747"/>
      <c r="D24" s="747"/>
      <c r="E24" s="748"/>
      <c r="F24" s="738">
        <f>SUM(H22:H23)</f>
        <v>0</v>
      </c>
      <c r="G24" s="738"/>
      <c r="H24" s="739"/>
    </row>
    <row r="25" spans="1:8" s="41" customFormat="1" ht="19.5" customHeight="1">
      <c r="A25" s="760" t="s">
        <v>42</v>
      </c>
      <c r="B25" s="761"/>
      <c r="C25" s="761"/>
      <c r="D25" s="761"/>
      <c r="E25" s="761"/>
      <c r="F25" s="761"/>
      <c r="G25" s="761"/>
      <c r="H25" s="762"/>
    </row>
    <row r="26" spans="1:8" s="41" customFormat="1" ht="19.5" customHeight="1">
      <c r="A26" s="23" t="s">
        <v>29</v>
      </c>
      <c r="B26" s="31"/>
      <c r="C26" s="31" t="s">
        <v>43</v>
      </c>
      <c r="D26" s="31"/>
      <c r="E26" s="31" t="s">
        <v>33</v>
      </c>
      <c r="F26" s="31"/>
      <c r="G26" s="17"/>
      <c r="H26" s="24"/>
    </row>
    <row r="27" spans="1:8" s="41" customFormat="1" ht="19.5" customHeight="1">
      <c r="A27" s="23" t="s">
        <v>44</v>
      </c>
      <c r="B27" s="31"/>
      <c r="C27" s="32" t="s">
        <v>45</v>
      </c>
      <c r="D27" s="32"/>
      <c r="E27" s="763" t="s">
        <v>46</v>
      </c>
      <c r="F27" s="763"/>
      <c r="G27" s="763"/>
      <c r="H27" s="24">
        <f>F14</f>
        <v>5988</v>
      </c>
    </row>
    <row r="28" spans="1:8" s="41" customFormat="1" ht="19.5" customHeight="1">
      <c r="A28" s="23" t="s">
        <v>47</v>
      </c>
      <c r="B28" s="31"/>
      <c r="C28" s="32" t="s">
        <v>48</v>
      </c>
      <c r="D28" s="32"/>
      <c r="E28" s="763" t="s">
        <v>49</v>
      </c>
      <c r="F28" s="763"/>
      <c r="G28" s="763"/>
      <c r="H28" s="24">
        <f>F19</f>
        <v>0</v>
      </c>
    </row>
    <row r="29" spans="1:8" s="41" customFormat="1" ht="19.5" customHeight="1">
      <c r="A29" s="23" t="s">
        <v>14</v>
      </c>
      <c r="B29" s="31"/>
      <c r="C29" s="32" t="s">
        <v>50</v>
      </c>
      <c r="D29" s="32"/>
      <c r="E29" s="763" t="s">
        <v>51</v>
      </c>
      <c r="F29" s="763"/>
      <c r="G29" s="763"/>
      <c r="H29" s="24">
        <f>F24</f>
        <v>0</v>
      </c>
    </row>
    <row r="30" spans="1:8" s="41" customFormat="1" ht="19.5" customHeight="1">
      <c r="A30" s="23" t="s">
        <v>9</v>
      </c>
      <c r="B30" s="31"/>
      <c r="C30" s="18" t="s">
        <v>52</v>
      </c>
      <c r="D30" s="18"/>
      <c r="E30" s="764" t="s">
        <v>53</v>
      </c>
      <c r="F30" s="764"/>
      <c r="G30" s="764"/>
      <c r="H30" s="33">
        <f>H27+H28+H29</f>
        <v>5988</v>
      </c>
    </row>
    <row r="31" spans="1:8" s="41" customFormat="1" ht="19.5" customHeight="1">
      <c r="A31" s="23" t="s">
        <v>54</v>
      </c>
      <c r="B31" s="31"/>
      <c r="C31" s="18" t="s">
        <v>55</v>
      </c>
      <c r="D31" s="117"/>
      <c r="E31" s="19" t="s">
        <v>149</v>
      </c>
      <c r="F31" s="20"/>
      <c r="G31" s="242">
        <v>0.2746</v>
      </c>
      <c r="H31" s="30">
        <f>G31*H30</f>
        <v>1644.3</v>
      </c>
    </row>
    <row r="32" spans="1:8" s="41" customFormat="1" ht="19.5" customHeight="1">
      <c r="A32" s="122"/>
      <c r="B32" s="34"/>
      <c r="C32" s="34"/>
      <c r="D32" s="34"/>
      <c r="E32" s="745" t="s">
        <v>56</v>
      </c>
      <c r="F32" s="745"/>
      <c r="G32" s="745"/>
      <c r="H32" s="123">
        <f>H30+H31</f>
        <v>7632.3</v>
      </c>
    </row>
    <row r="33" spans="1:8" ht="12.75">
      <c r="A33" s="124"/>
      <c r="B33" s="21"/>
      <c r="C33" s="21"/>
      <c r="D33" s="21"/>
      <c r="E33" s="22"/>
      <c r="F33" s="22"/>
      <c r="G33" s="22"/>
      <c r="H33" s="125"/>
    </row>
    <row r="34" spans="1:8" ht="12.75">
      <c r="A34" s="126"/>
      <c r="B34" s="70"/>
      <c r="C34" s="70"/>
      <c r="D34" s="70"/>
      <c r="E34" s="70"/>
      <c r="F34" s="70"/>
      <c r="G34" s="70"/>
      <c r="H34" s="127"/>
    </row>
    <row r="35" spans="1:8" ht="12.75">
      <c r="A35" s="749" t="s">
        <v>184</v>
      </c>
      <c r="B35" s="750"/>
      <c r="C35" s="750"/>
      <c r="D35" s="750"/>
      <c r="E35" s="750"/>
      <c r="F35" s="750"/>
      <c r="G35" s="750"/>
      <c r="H35" s="751"/>
    </row>
    <row r="36" spans="1:8" ht="12.75">
      <c r="A36" s="752" t="s">
        <v>185</v>
      </c>
      <c r="B36" s="753"/>
      <c r="C36" s="118" t="s">
        <v>186</v>
      </c>
      <c r="D36" s="118" t="s">
        <v>187</v>
      </c>
      <c r="E36" s="119" t="s">
        <v>188</v>
      </c>
      <c r="F36" s="754" t="s">
        <v>189</v>
      </c>
      <c r="G36" s="755"/>
      <c r="H36" s="128"/>
    </row>
    <row r="37" spans="1:8" ht="12.75">
      <c r="A37" s="756" t="s">
        <v>190</v>
      </c>
      <c r="B37" s="757"/>
      <c r="C37" s="120">
        <v>1</v>
      </c>
      <c r="D37" s="120">
        <v>4</v>
      </c>
      <c r="E37" s="119">
        <v>20</v>
      </c>
      <c r="F37" s="119">
        <v>3</v>
      </c>
      <c r="G37" s="121" t="s">
        <v>163</v>
      </c>
      <c r="H37" s="129">
        <f>ROUND((C37*D37*E37*F37),2)</f>
        <v>240</v>
      </c>
    </row>
    <row r="38" spans="1:8" ht="27.75" customHeight="1" thickBot="1">
      <c r="A38" s="758" t="s">
        <v>191</v>
      </c>
      <c r="B38" s="759"/>
      <c r="C38" s="130">
        <v>1</v>
      </c>
      <c r="D38" s="130">
        <v>4</v>
      </c>
      <c r="E38" s="131">
        <v>20</v>
      </c>
      <c r="F38" s="131">
        <v>3</v>
      </c>
      <c r="G38" s="132" t="s">
        <v>163</v>
      </c>
      <c r="H38" s="133">
        <f>ROUND((C38*D38*E38*F38),2)</f>
        <v>240</v>
      </c>
    </row>
  </sheetData>
  <sheetProtection/>
  <mergeCells count="35">
    <mergeCell ref="A35:H35"/>
    <mergeCell ref="A36:B36"/>
    <mergeCell ref="F36:G36"/>
    <mergeCell ref="A37:B37"/>
    <mergeCell ref="A38:B38"/>
    <mergeCell ref="A25:H25"/>
    <mergeCell ref="E27:G27"/>
    <mergeCell ref="E28:G28"/>
    <mergeCell ref="E29:G29"/>
    <mergeCell ref="E30:G30"/>
    <mergeCell ref="E32:G32"/>
    <mergeCell ref="A20:H20"/>
    <mergeCell ref="C21:D21"/>
    <mergeCell ref="C22:D22"/>
    <mergeCell ref="C23:D23"/>
    <mergeCell ref="A24:E24"/>
    <mergeCell ref="F24:H24"/>
    <mergeCell ref="A15:H15"/>
    <mergeCell ref="C16:D16"/>
    <mergeCell ref="C17:D17"/>
    <mergeCell ref="C18:D18"/>
    <mergeCell ref="A19:E19"/>
    <mergeCell ref="F19:H19"/>
    <mergeCell ref="A8:H8"/>
    <mergeCell ref="C9:D9"/>
    <mergeCell ref="C10:D10"/>
    <mergeCell ref="C11:D11"/>
    <mergeCell ref="A14:E14"/>
    <mergeCell ref="F14:H14"/>
    <mergeCell ref="A2:H2"/>
    <mergeCell ref="A3:H3"/>
    <mergeCell ref="A4:H4"/>
    <mergeCell ref="A5:H5"/>
    <mergeCell ref="C6:G6"/>
    <mergeCell ref="A7:H7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view="pageBreakPreview" zoomScale="85" zoomScaleNormal="85" zoomScaleSheetLayoutView="85" zoomScalePageLayoutView="0" workbookViewId="0" topLeftCell="A1">
      <selection activeCell="P17" sqref="P17"/>
    </sheetView>
  </sheetViews>
  <sheetFormatPr defaultColWidth="12.00390625" defaultRowHeight="12.75"/>
  <cols>
    <col min="1" max="1" width="8.28125" style="40" customWidth="1"/>
    <col min="2" max="2" width="29.421875" style="40" customWidth="1"/>
    <col min="3" max="3" width="12.28125" style="40" bestFit="1" customWidth="1"/>
    <col min="4" max="4" width="14.7109375" style="40" customWidth="1"/>
    <col min="5" max="5" width="10.7109375" style="40" customWidth="1"/>
    <col min="6" max="6" width="11.00390625" style="40" bestFit="1" customWidth="1"/>
    <col min="7" max="7" width="10.7109375" style="40" customWidth="1"/>
    <col min="8" max="8" width="12.7109375" style="40" customWidth="1"/>
    <col min="9" max="9" width="10.7109375" style="40" bestFit="1" customWidth="1"/>
    <col min="10" max="10" width="13.57421875" style="40" customWidth="1"/>
    <col min="11" max="11" width="10.7109375" style="40" bestFit="1" customWidth="1"/>
    <col min="12" max="12" width="14.7109375" style="40" customWidth="1"/>
    <col min="13" max="13" width="11.28125" style="40" customWidth="1"/>
    <col min="14" max="14" width="12.57421875" style="40" customWidth="1"/>
    <col min="15" max="15" width="9.140625" style="40" customWidth="1"/>
    <col min="16" max="16" width="13.7109375" style="40" customWidth="1"/>
    <col min="17" max="247" width="9.140625" style="40" customWidth="1"/>
    <col min="248" max="248" width="8.28125" style="40" customWidth="1"/>
    <col min="249" max="249" width="31.140625" style="40" customWidth="1"/>
    <col min="250" max="250" width="8.140625" style="40" customWidth="1"/>
    <col min="251" max="251" width="12.00390625" style="40" customWidth="1"/>
    <col min="252" max="16384" width="12.00390625" style="68" customWidth="1"/>
  </cols>
  <sheetData>
    <row r="1" spans="1:16" ht="12.75">
      <c r="A1" s="266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24.75" customHeight="1">
      <c r="A2" s="525" t="s">
        <v>16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1:251" ht="15">
      <c r="A3" s="527" t="s">
        <v>148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69"/>
      <c r="R3" s="69"/>
      <c r="S3" s="69"/>
      <c r="T3" s="69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5">
      <c r="A4" s="529" t="s">
        <v>15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69"/>
      <c r="R4" s="69"/>
      <c r="S4" s="69"/>
      <c r="T4" s="69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2.75">
      <c r="A5" s="523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69"/>
      <c r="R5" s="69"/>
      <c r="S5" s="69"/>
      <c r="T5" s="69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8.75">
      <c r="A6" s="518" t="s">
        <v>153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69"/>
      <c r="R6" s="69"/>
      <c r="S6" s="69"/>
      <c r="T6" s="69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0" ht="38.25" customHeight="1">
      <c r="A7" s="520" t="str">
        <f>'ORÇAMENTO GERAL'!C6</f>
        <v>EXECUÇÃO DOS SERVIÇOS DE PAVIMENTAÇÃO (RECAPEAMENTO ASFÁTICO) NAS RUAS DO PAAR - NO MUNICÍPIO DE ANANINDEUA - PA.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2"/>
      <c r="Q7" s="70"/>
      <c r="R7" s="70"/>
      <c r="S7" s="70"/>
      <c r="T7" s="70"/>
    </row>
    <row r="8" spans="1:20" ht="3" customHeight="1" thickBot="1">
      <c r="A8" s="80"/>
      <c r="B8" s="81"/>
      <c r="C8" s="81"/>
      <c r="D8" s="81"/>
      <c r="E8" s="81"/>
      <c r="F8" s="81"/>
      <c r="G8" s="81"/>
      <c r="H8" s="81"/>
      <c r="I8" s="81"/>
      <c r="J8" s="82"/>
      <c r="K8" s="81"/>
      <c r="L8" s="82"/>
      <c r="M8" s="70"/>
      <c r="N8" s="70"/>
      <c r="O8" s="70"/>
      <c r="P8" s="70"/>
      <c r="Q8" s="70"/>
      <c r="R8" s="70"/>
      <c r="S8" s="70"/>
      <c r="T8" s="70"/>
    </row>
    <row r="9" spans="1:16" ht="12.75">
      <c r="A9" s="513" t="s">
        <v>5</v>
      </c>
      <c r="B9" s="514" t="s">
        <v>154</v>
      </c>
      <c r="C9" s="514" t="s">
        <v>155</v>
      </c>
      <c r="D9" s="516" t="s">
        <v>156</v>
      </c>
      <c r="E9" s="532" t="s">
        <v>157</v>
      </c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</row>
    <row r="10" spans="1:16" ht="12.75">
      <c r="A10" s="505"/>
      <c r="B10" s="515" t="s">
        <v>154</v>
      </c>
      <c r="C10" s="515" t="s">
        <v>158</v>
      </c>
      <c r="D10" s="517"/>
      <c r="E10" s="511">
        <v>1</v>
      </c>
      <c r="F10" s="512"/>
      <c r="G10" s="531">
        <v>2</v>
      </c>
      <c r="H10" s="512"/>
      <c r="I10" s="511">
        <v>3</v>
      </c>
      <c r="J10" s="512"/>
      <c r="K10" s="531">
        <v>4</v>
      </c>
      <c r="L10" s="512"/>
      <c r="M10" s="503">
        <v>5</v>
      </c>
      <c r="N10" s="504"/>
      <c r="O10" s="511">
        <v>6</v>
      </c>
      <c r="P10" s="512"/>
    </row>
    <row r="11" spans="1:16" ht="12.75">
      <c r="A11" s="505"/>
      <c r="B11" s="515"/>
      <c r="C11" s="515"/>
      <c r="D11" s="517"/>
      <c r="E11" s="71" t="s">
        <v>158</v>
      </c>
      <c r="F11" s="72" t="s">
        <v>159</v>
      </c>
      <c r="G11" s="73" t="s">
        <v>158</v>
      </c>
      <c r="H11" s="72" t="s">
        <v>159</v>
      </c>
      <c r="I11" s="73" t="s">
        <v>158</v>
      </c>
      <c r="J11" s="72" t="s">
        <v>159</v>
      </c>
      <c r="K11" s="73" t="s">
        <v>158</v>
      </c>
      <c r="L11" s="72" t="s">
        <v>159</v>
      </c>
      <c r="M11" s="268" t="s">
        <v>158</v>
      </c>
      <c r="N11" s="269" t="s">
        <v>159</v>
      </c>
      <c r="O11" s="270" t="s">
        <v>158</v>
      </c>
      <c r="P11" s="271" t="s">
        <v>159</v>
      </c>
    </row>
    <row r="12" spans="1:16" ht="30" customHeight="1">
      <c r="A12" s="244">
        <f>'ORÇAMENTO GERAL'!C9</f>
        <v>1</v>
      </c>
      <c r="B12" s="245" t="str">
        <f>'ORÇAMENTO GERAL'!F9</f>
        <v>SERVIÇOS PRELIMINARES</v>
      </c>
      <c r="C12" s="246">
        <f>'ORÇAMENTO GERAL'!L12</f>
        <v>0.0012</v>
      </c>
      <c r="D12" s="247">
        <f>'ORÇAMENTO GERAL'!K12</f>
        <v>2892.66</v>
      </c>
      <c r="E12" s="74">
        <v>1</v>
      </c>
      <c r="F12" s="75">
        <f>ROUND($D12*E12,2)</f>
        <v>2892.66</v>
      </c>
      <c r="G12" s="76">
        <v>0</v>
      </c>
      <c r="H12" s="75">
        <f>ROUND($D12*G12,2)</f>
        <v>0</v>
      </c>
      <c r="I12" s="76">
        <v>0</v>
      </c>
      <c r="J12" s="75">
        <v>0</v>
      </c>
      <c r="K12" s="76">
        <v>0</v>
      </c>
      <c r="L12" s="75">
        <f>ROUND($D12*K12,2)</f>
        <v>0</v>
      </c>
      <c r="M12" s="265">
        <v>0</v>
      </c>
      <c r="N12" s="273"/>
      <c r="O12" s="265">
        <v>0</v>
      </c>
      <c r="P12" s="275"/>
    </row>
    <row r="13" spans="1:16" ht="30" customHeight="1">
      <c r="A13" s="244">
        <f>'ORÇAMENTO GERAL'!C13</f>
        <v>2</v>
      </c>
      <c r="B13" s="245" t="str">
        <f>'ORÇAMENTO GERAL'!F13</f>
        <v>SERVIÇOS DE REVESTIMENTO</v>
      </c>
      <c r="C13" s="246">
        <f>'ORÇAMENTO GERAL'!L19</f>
        <v>0.9445</v>
      </c>
      <c r="D13" s="247">
        <f>'ORÇAMENTO GERAL'!K19</f>
        <v>2285102.33</v>
      </c>
      <c r="E13" s="74">
        <v>0.2</v>
      </c>
      <c r="F13" s="75">
        <f>ROUND($D13*E13,2)</f>
        <v>457020.47</v>
      </c>
      <c r="G13" s="77">
        <v>0.2</v>
      </c>
      <c r="H13" s="75">
        <f>ROUND($D13*G13,2)</f>
        <v>457020.47</v>
      </c>
      <c r="I13" s="77">
        <v>0.2</v>
      </c>
      <c r="J13" s="75">
        <f>ROUND($D13*I13,2)</f>
        <v>457020.47</v>
      </c>
      <c r="K13" s="77">
        <v>0.2</v>
      </c>
      <c r="L13" s="75">
        <f>ROUND($D13*K13,2)</f>
        <v>457020.47</v>
      </c>
      <c r="M13" s="261">
        <v>0.1</v>
      </c>
      <c r="N13" s="274">
        <f>ROUND($D13*M13,2)</f>
        <v>228510.23</v>
      </c>
      <c r="O13" s="265">
        <v>0.1</v>
      </c>
      <c r="P13" s="276">
        <f>ROUND($D13*O13,2)</f>
        <v>228510.23</v>
      </c>
    </row>
    <row r="14" spans="1:16" ht="30" customHeight="1">
      <c r="A14" s="244">
        <f>'ORÇAMENTO GERAL'!C20</f>
        <v>3</v>
      </c>
      <c r="B14" s="245" t="str">
        <f>'ORÇAMENTO GERAL'!F20</f>
        <v>LIMPEZA FINAL</v>
      </c>
      <c r="C14" s="246">
        <f>'ORÇAMENTO GERAL'!L30</f>
        <v>0.0543</v>
      </c>
      <c r="D14" s="247">
        <f>'ORÇAMENTO GERAL'!K30</f>
        <v>131358.76</v>
      </c>
      <c r="E14" s="74">
        <v>0</v>
      </c>
      <c r="F14" s="75">
        <f>ROUND($D14*E14,2)</f>
        <v>0</v>
      </c>
      <c r="G14" s="77">
        <v>0</v>
      </c>
      <c r="H14" s="75">
        <f>ROUND($D14*G14,2)</f>
        <v>0</v>
      </c>
      <c r="I14" s="77">
        <v>0</v>
      </c>
      <c r="J14" s="75">
        <f>ROUND($D14*I14,2)</f>
        <v>0</v>
      </c>
      <c r="K14" s="77">
        <v>0</v>
      </c>
      <c r="L14" s="75">
        <f>ROUND($D14*K14,2)</f>
        <v>0</v>
      </c>
      <c r="M14" s="262">
        <v>0</v>
      </c>
      <c r="N14" s="75">
        <f>ROUND($D14*M14,2)</f>
        <v>0</v>
      </c>
      <c r="O14" s="265">
        <v>1</v>
      </c>
      <c r="P14" s="75">
        <f>ROUND($D14*O14,2)</f>
        <v>131358.76</v>
      </c>
    </row>
    <row r="15" spans="1:16" ht="24.75" customHeight="1">
      <c r="A15" s="505" t="s">
        <v>21</v>
      </c>
      <c r="B15" s="85" t="s">
        <v>160</v>
      </c>
      <c r="C15" s="507">
        <f>SUM(C14,C13,C12)</f>
        <v>1</v>
      </c>
      <c r="D15" s="509">
        <f>SUM(D14,D13,D12)</f>
        <v>2419353.75</v>
      </c>
      <c r="E15" s="78">
        <f>F15/$D$15</f>
        <v>0.1901</v>
      </c>
      <c r="F15" s="86">
        <f>SUM(F12:F14)</f>
        <v>459913.13</v>
      </c>
      <c r="G15" s="79">
        <f>H15/D15</f>
        <v>0.1889</v>
      </c>
      <c r="H15" s="86">
        <f>SUM(H12:H14)</f>
        <v>457020.47</v>
      </c>
      <c r="I15" s="79">
        <f>J15/D15</f>
        <v>0.1889</v>
      </c>
      <c r="J15" s="103">
        <f>SUM(J12:J14)</f>
        <v>457020.47</v>
      </c>
      <c r="K15" s="79">
        <f>L15/D15</f>
        <v>0.1889</v>
      </c>
      <c r="L15" s="86">
        <f>SUM(L12:L14)</f>
        <v>457020.47</v>
      </c>
      <c r="M15" s="272">
        <v>0.2723</v>
      </c>
      <c r="N15" s="259">
        <f>SUM(N12:N14)</f>
        <v>228510.23</v>
      </c>
      <c r="O15" s="263">
        <v>0.2723</v>
      </c>
      <c r="P15" s="259">
        <f>SUM(P12:P14)</f>
        <v>359868.99</v>
      </c>
    </row>
    <row r="16" spans="1:16" ht="24.75" customHeight="1" thickBot="1">
      <c r="A16" s="506"/>
      <c r="B16" s="87" t="s">
        <v>161</v>
      </c>
      <c r="C16" s="508">
        <v>1</v>
      </c>
      <c r="D16" s="510">
        <v>528609.19</v>
      </c>
      <c r="E16" s="88">
        <f>F16/$D$15</f>
        <v>0.1901</v>
      </c>
      <c r="F16" s="89">
        <f>F15</f>
        <v>459913.13</v>
      </c>
      <c r="G16" s="90">
        <f>H16/$D$15</f>
        <v>0.379</v>
      </c>
      <c r="H16" s="89">
        <f>F16+H15</f>
        <v>916933.6</v>
      </c>
      <c r="I16" s="90">
        <f>J16/$D$15</f>
        <v>0.5679</v>
      </c>
      <c r="J16" s="248">
        <f>H16+J15</f>
        <v>1373954.07</v>
      </c>
      <c r="K16" s="90">
        <f>L16/$D$15</f>
        <v>0.7568</v>
      </c>
      <c r="L16" s="89">
        <f>(J16+L15)</f>
        <v>1830974.54</v>
      </c>
      <c r="M16" s="264">
        <v>1</v>
      </c>
      <c r="N16" s="260">
        <f>(L16+N15)</f>
        <v>2059484.77</v>
      </c>
      <c r="O16" s="264">
        <v>1</v>
      </c>
      <c r="P16" s="260">
        <f>(N16+P15)-0.01</f>
        <v>2419353.75</v>
      </c>
    </row>
  </sheetData>
  <sheetProtection/>
  <mergeCells count="20">
    <mergeCell ref="O10:P10"/>
    <mergeCell ref="A6:P6"/>
    <mergeCell ref="A7:P7"/>
    <mergeCell ref="A5:P5"/>
    <mergeCell ref="A2:P2"/>
    <mergeCell ref="A3:P3"/>
    <mergeCell ref="A4:P4"/>
    <mergeCell ref="G10:H10"/>
    <mergeCell ref="K10:L10"/>
    <mergeCell ref="E9:P9"/>
    <mergeCell ref="M10:N10"/>
    <mergeCell ref="A15:A16"/>
    <mergeCell ref="C15:C16"/>
    <mergeCell ref="D15:D16"/>
    <mergeCell ref="I10:J10"/>
    <mergeCell ref="A9:A11"/>
    <mergeCell ref="B9:B11"/>
    <mergeCell ref="C9:C11"/>
    <mergeCell ref="D9:D11"/>
    <mergeCell ref="E10:F1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60" zoomScalePageLayoutView="0" workbookViewId="0" topLeftCell="A13">
      <selection activeCell="G26" sqref="G26"/>
    </sheetView>
  </sheetViews>
  <sheetFormatPr defaultColWidth="9.140625" defaultRowHeight="12.75"/>
  <cols>
    <col min="1" max="2" width="8.7109375" style="284" customWidth="1"/>
    <col min="3" max="4" width="22.28125" style="284" customWidth="1"/>
    <col min="5" max="5" width="18.00390625" style="284" customWidth="1"/>
    <col min="6" max="6" width="12.28125" style="327" customWidth="1"/>
    <col min="7" max="7" width="14.7109375" style="284" customWidth="1"/>
    <col min="8" max="8" width="11.7109375" style="284" customWidth="1"/>
    <col min="9" max="9" width="11.8515625" style="328" customWidth="1"/>
    <col min="10" max="10" width="11.00390625" style="284" customWidth="1"/>
    <col min="11" max="11" width="18.57421875" style="329" customWidth="1"/>
    <col min="12" max="14" width="9.140625" style="284" customWidth="1"/>
    <col min="15" max="15" width="10.140625" style="284" bestFit="1" customWidth="1"/>
    <col min="16" max="16" width="9.140625" style="284" customWidth="1"/>
    <col min="17" max="17" width="11.57421875" style="284" bestFit="1" customWidth="1"/>
    <col min="18" max="18" width="10.421875" style="284" bestFit="1" customWidth="1"/>
    <col min="19" max="16384" width="9.140625" style="284" customWidth="1"/>
  </cols>
  <sheetData>
    <row r="1" spans="1:11" ht="15.75">
      <c r="A1" s="279"/>
      <c r="B1" s="280"/>
      <c r="C1" s="280"/>
      <c r="D1" s="280"/>
      <c r="E1" s="280"/>
      <c r="F1" s="281"/>
      <c r="G1" s="280"/>
      <c r="H1" s="280"/>
      <c r="I1" s="282"/>
      <c r="J1" s="280"/>
      <c r="K1" s="283"/>
    </row>
    <row r="2" spans="1:11" ht="15.75">
      <c r="A2" s="285"/>
      <c r="B2" s="286"/>
      <c r="C2" s="286"/>
      <c r="D2" s="286"/>
      <c r="E2" s="286"/>
      <c r="F2" s="287"/>
      <c r="G2" s="286"/>
      <c r="H2" s="286"/>
      <c r="I2" s="288"/>
      <c r="J2" s="286"/>
      <c r="K2" s="289"/>
    </row>
    <row r="3" spans="1:11" ht="15.75">
      <c r="A3" s="285"/>
      <c r="B3" s="286"/>
      <c r="C3" s="286"/>
      <c r="D3" s="286"/>
      <c r="E3" s="286"/>
      <c r="F3" s="287"/>
      <c r="G3" s="286"/>
      <c r="H3" s="286"/>
      <c r="I3" s="288"/>
      <c r="J3" s="286"/>
      <c r="K3" s="289"/>
    </row>
    <row r="4" spans="1:11" ht="15.75">
      <c r="A4" s="285"/>
      <c r="B4" s="286"/>
      <c r="C4" s="286"/>
      <c r="D4" s="286"/>
      <c r="E4" s="286"/>
      <c r="F4" s="287"/>
      <c r="G4" s="286"/>
      <c r="H4" s="286"/>
      <c r="I4" s="288"/>
      <c r="J4" s="286"/>
      <c r="K4" s="289"/>
    </row>
    <row r="5" spans="1:26" s="290" customFormat="1" ht="15" customHeight="1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3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s="290" customFormat="1" ht="1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91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s="290" customFormat="1" ht="15" customHeight="1">
      <c r="A7" s="525" t="s">
        <v>243</v>
      </c>
      <c r="B7" s="526"/>
      <c r="C7" s="526"/>
      <c r="D7" s="526"/>
      <c r="E7" s="526"/>
      <c r="F7" s="526"/>
      <c r="G7" s="526"/>
      <c r="H7" s="526"/>
      <c r="I7" s="526"/>
      <c r="J7" s="526"/>
      <c r="K7" s="535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s="290" customFormat="1" ht="15" customHeight="1">
      <c r="A8" s="536" t="s">
        <v>148</v>
      </c>
      <c r="B8" s="537"/>
      <c r="C8" s="537"/>
      <c r="D8" s="537"/>
      <c r="E8" s="537"/>
      <c r="F8" s="537"/>
      <c r="G8" s="537"/>
      <c r="H8" s="537"/>
      <c r="I8" s="537"/>
      <c r="J8" s="537"/>
      <c r="K8" s="538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</row>
    <row r="9" spans="1:26" s="290" customFormat="1" ht="15" customHeight="1">
      <c r="A9" s="536" t="s">
        <v>15</v>
      </c>
      <c r="B9" s="537"/>
      <c r="C9" s="537"/>
      <c r="D9" s="537"/>
      <c r="E9" s="537"/>
      <c r="F9" s="537"/>
      <c r="G9" s="537"/>
      <c r="H9" s="537"/>
      <c r="I9" s="537"/>
      <c r="J9" s="537"/>
      <c r="K9" s="538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</row>
    <row r="10" spans="1:26" s="290" customFormat="1" ht="15" customHeight="1">
      <c r="A10" s="277"/>
      <c r="B10" s="286"/>
      <c r="C10" s="286"/>
      <c r="D10" s="286"/>
      <c r="E10" s="292"/>
      <c r="F10" s="292"/>
      <c r="G10" s="278"/>
      <c r="H10" s="286"/>
      <c r="I10" s="288"/>
      <c r="J10" s="288"/>
      <c r="K10" s="293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</row>
    <row r="11" spans="1:26" s="290" customFormat="1" ht="15" customHeight="1">
      <c r="A11" s="539"/>
      <c r="B11" s="540"/>
      <c r="C11" s="540"/>
      <c r="D11" s="540"/>
      <c r="E11" s="540"/>
      <c r="F11" s="540"/>
      <c r="G11" s="294"/>
      <c r="H11" s="541" t="s">
        <v>244</v>
      </c>
      <c r="I11" s="541" t="s">
        <v>245</v>
      </c>
      <c r="J11" s="543" t="s">
        <v>246</v>
      </c>
      <c r="K11" s="54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</row>
    <row r="12" spans="1:26" s="290" customFormat="1" ht="15" customHeight="1">
      <c r="A12" s="295"/>
      <c r="B12" s="296"/>
      <c r="C12" s="296"/>
      <c r="D12" s="296"/>
      <c r="E12" s="296"/>
      <c r="F12" s="292"/>
      <c r="G12" s="294"/>
      <c r="H12" s="542"/>
      <c r="I12" s="542"/>
      <c r="J12" s="545"/>
      <c r="K12" s="546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</row>
    <row r="13" spans="1:26" s="290" customFormat="1" ht="15" customHeight="1">
      <c r="A13" s="539"/>
      <c r="B13" s="540"/>
      <c r="C13" s="540"/>
      <c r="D13" s="540"/>
      <c r="E13" s="540"/>
      <c r="F13" s="540"/>
      <c r="G13" s="294"/>
      <c r="H13" s="297">
        <f>'[1]RUA MADUREIRA'!G14+'[1]AL. ANTARES'!G13+'[1]AL. SÃO PAULO'!G13+'[1]RUA ALENQUER'!G13+'[1]RUA ALTAMIRA'!G13+'[1]RUA ACARÁ'!G14</f>
        <v>1100.2</v>
      </c>
      <c r="I13" s="297" t="s">
        <v>247</v>
      </c>
      <c r="J13" s="547">
        <f>'[1]RUA MADUREIRA'!I14+'[1]AL. ANTARES'!I13+'[1]AL. SÃO PAULO'!I13+'[1]RUA ALENQUER'!I13+'[1]RUA ALTAMIRA'!I13+'[1]RUA ACARÁ'!I14</f>
        <v>6601.2</v>
      </c>
      <c r="K13" s="548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</row>
    <row r="14" spans="1:26" s="290" customFormat="1" ht="16.5" thickBot="1">
      <c r="A14" s="549"/>
      <c r="B14" s="550"/>
      <c r="C14" s="551"/>
      <c r="D14" s="551"/>
      <c r="E14" s="551"/>
      <c r="F14" s="298"/>
      <c r="G14" s="299"/>
      <c r="H14" s="300"/>
      <c r="I14" s="300"/>
      <c r="J14" s="301"/>
      <c r="K14" s="302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</row>
    <row r="15" spans="1:26" s="290" customFormat="1" ht="20.25" thickBot="1" thickTop="1">
      <c r="A15" s="552" t="s">
        <v>248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</row>
    <row r="16" spans="1:26" s="290" customFormat="1" ht="46.5" customHeight="1" thickBot="1" thickTop="1">
      <c r="A16" s="555" t="s">
        <v>242</v>
      </c>
      <c r="B16" s="556"/>
      <c r="C16" s="556"/>
      <c r="D16" s="556"/>
      <c r="E16" s="556"/>
      <c r="F16" s="556"/>
      <c r="G16" s="556"/>
      <c r="H16" s="556"/>
      <c r="I16" s="556"/>
      <c r="J16" s="556"/>
      <c r="K16" s="557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</row>
    <row r="17" spans="1:11" ht="16.5" thickBot="1">
      <c r="A17" s="303"/>
      <c r="B17" s="290"/>
      <c r="C17" s="290"/>
      <c r="D17" s="290"/>
      <c r="E17" s="304"/>
      <c r="F17" s="304"/>
      <c r="G17" s="305"/>
      <c r="H17" s="290"/>
      <c r="I17" s="306"/>
      <c r="J17" s="306"/>
      <c r="K17" s="307"/>
    </row>
    <row r="18" spans="1:17" ht="22.5" customHeight="1">
      <c r="A18" s="565" t="s">
        <v>249</v>
      </c>
      <c r="B18" s="567" t="s">
        <v>154</v>
      </c>
      <c r="C18" s="567"/>
      <c r="D18" s="567"/>
      <c r="E18" s="569" t="s">
        <v>250</v>
      </c>
      <c r="F18" s="567" t="s">
        <v>20</v>
      </c>
      <c r="G18" s="567" t="s">
        <v>251</v>
      </c>
      <c r="H18" s="577" t="s">
        <v>252</v>
      </c>
      <c r="I18" s="578"/>
      <c r="J18" s="578"/>
      <c r="K18" s="579"/>
      <c r="L18" s="308"/>
      <c r="M18" s="308"/>
      <c r="N18" s="308"/>
      <c r="O18" s="558"/>
      <c r="P18" s="558"/>
      <c r="Q18" s="559"/>
    </row>
    <row r="19" spans="1:17" ht="30.75" customHeight="1" thickBot="1">
      <c r="A19" s="566"/>
      <c r="B19" s="568"/>
      <c r="C19" s="568"/>
      <c r="D19" s="568"/>
      <c r="E19" s="570"/>
      <c r="F19" s="568"/>
      <c r="G19" s="571"/>
      <c r="H19" s="309" t="s">
        <v>253</v>
      </c>
      <c r="I19" s="309" t="s">
        <v>254</v>
      </c>
      <c r="J19" s="309" t="s">
        <v>255</v>
      </c>
      <c r="K19" s="310" t="s">
        <v>21</v>
      </c>
      <c r="L19" s="312"/>
      <c r="M19" s="312"/>
      <c r="N19" s="312"/>
      <c r="O19" s="558"/>
      <c r="P19" s="558"/>
      <c r="Q19" s="559"/>
    </row>
    <row r="20" spans="1:17" ht="24.75" customHeight="1">
      <c r="A20" s="313" t="s">
        <v>256</v>
      </c>
      <c r="B20" s="560" t="s">
        <v>257</v>
      </c>
      <c r="C20" s="560"/>
      <c r="D20" s="560"/>
      <c r="E20" s="314"/>
      <c r="F20" s="314"/>
      <c r="G20" s="315"/>
      <c r="H20" s="315"/>
      <c r="I20" s="316"/>
      <c r="J20" s="316"/>
      <c r="K20" s="317"/>
      <c r="L20" s="311"/>
      <c r="M20" s="311"/>
      <c r="N20" s="311"/>
      <c r="O20" s="311"/>
      <c r="P20" s="311"/>
      <c r="Q20" s="311"/>
    </row>
    <row r="21" spans="1:17" ht="24.75" customHeight="1">
      <c r="A21" s="318" t="s">
        <v>17</v>
      </c>
      <c r="B21" s="561" t="s">
        <v>398</v>
      </c>
      <c r="C21" s="562"/>
      <c r="D21" s="563"/>
      <c r="E21" s="319">
        <v>5213405</v>
      </c>
      <c r="F21" s="319" t="s">
        <v>2</v>
      </c>
      <c r="G21" s="320">
        <f>'RUA SENA MADUREIRA'!E73+'ALAMEDA ANTARES'!E73+'AL SÃO PAULO'!E73+'RUA ALTAMIRA'!E72+'RUA AVEIRO'!E73+'TV XAPURI'!E73+'RUA PLACIDO DE CASTRO'!E73+'RUA FEIJO'!E73+'AV BELEM'!E73+'RUA CAPANEMA'!E73+'RUA TUCURUI'!E73+'RUA CASTANHAL'!E73+'RUA ACARÁ'!E73+'RUA ALENQUER'!E73</f>
        <v>665.52</v>
      </c>
      <c r="H21" s="320">
        <f>'ORÇAMENTO GERAL'!I23</f>
        <v>47.67</v>
      </c>
      <c r="I21" s="320">
        <f aca="true" t="shared" si="0" ref="I21:I26">J21-H21</f>
        <v>13.09</v>
      </c>
      <c r="J21" s="320">
        <f aca="true" t="shared" si="1" ref="J21:J26">H21*1.2746</f>
        <v>60.76</v>
      </c>
      <c r="K21" s="321">
        <f aca="true" t="shared" si="2" ref="K21:K26">ROUND(G21*J21,2)</f>
        <v>40437</v>
      </c>
      <c r="L21" s="322"/>
      <c r="M21" s="322"/>
      <c r="N21" s="322"/>
      <c r="O21" s="322"/>
      <c r="P21" s="322"/>
      <c r="Q21" s="322"/>
    </row>
    <row r="22" spans="1:17" ht="24.75" customHeight="1">
      <c r="A22" s="318" t="s">
        <v>18</v>
      </c>
      <c r="B22" s="564" t="s">
        <v>397</v>
      </c>
      <c r="C22" s="564"/>
      <c r="D22" s="564"/>
      <c r="E22" s="319">
        <v>5213401</v>
      </c>
      <c r="F22" s="319" t="s">
        <v>2</v>
      </c>
      <c r="G22" s="320">
        <f>'RUA SENA MADUREIRA'!E66+'ALAMEDA ANTARES'!E66+'AL SÃO PAULO'!E66+'RUA ALENQUER'!E66+'RUA ALTAMIRA'!E65+'RUA AVEIRO'!E66+'TV XAPURI'!E66+'RUA PLACIDO DE CASTRO'!E66+'RUA FEIJO'!E66+'AV BELEM'!E66+'RUA CAPANEMA'!E66+'RUA TUCURUI'!E66+'RUA CASTANHAL'!E66+'RUA ACARÁ'!E66</f>
        <v>256.64</v>
      </c>
      <c r="H22" s="320">
        <f>'ORÇAMENTO GERAL'!I24</f>
        <v>35.19</v>
      </c>
      <c r="I22" s="320">
        <f t="shared" si="0"/>
        <v>9.66</v>
      </c>
      <c r="J22" s="320">
        <f t="shared" si="1"/>
        <v>44.85</v>
      </c>
      <c r="K22" s="321">
        <f t="shared" si="2"/>
        <v>11510.3</v>
      </c>
      <c r="L22" s="322"/>
      <c r="M22" s="322"/>
      <c r="N22" s="322"/>
      <c r="O22" s="322"/>
      <c r="P22" s="322"/>
      <c r="Q22" s="322"/>
    </row>
    <row r="23" spans="1:18" ht="24.75" customHeight="1">
      <c r="A23" s="318" t="s">
        <v>259</v>
      </c>
      <c r="B23" s="564" t="s">
        <v>260</v>
      </c>
      <c r="C23" s="564"/>
      <c r="D23" s="564"/>
      <c r="E23" s="319">
        <v>5213440</v>
      </c>
      <c r="F23" s="319" t="s">
        <v>2</v>
      </c>
      <c r="G23" s="320">
        <f>'RUA SENA MADUREIRA'!E79+'ALAMEDA ANTARES'!E79+'AL SÃO PAULO'!E79+'RUA ALENQUER'!E79+'RUA ALTAMIRA'!E78+'RUA AVEIRO'!E79+'TV XAPURI'!E79+'RUA PLACIDO DE CASTRO'!E79+'RUA FEIJO'!E79+'AV BELEM'!E79+'RUA CAPANEMA'!E79+'RUA TUCURUI'!E79+'RUA CASTANHAL'!E79+'RUA ACARÁ'!E79</f>
        <v>21.24</v>
      </c>
      <c r="H23" s="320">
        <f>'ORÇAMENTO GERAL'!I26</f>
        <v>206.15</v>
      </c>
      <c r="I23" s="320">
        <f t="shared" si="0"/>
        <v>56.61</v>
      </c>
      <c r="J23" s="320">
        <f t="shared" si="1"/>
        <v>262.76</v>
      </c>
      <c r="K23" s="321">
        <f t="shared" si="2"/>
        <v>5581.02</v>
      </c>
      <c r="L23" s="322"/>
      <c r="M23" s="322"/>
      <c r="N23" s="322"/>
      <c r="O23" s="322"/>
      <c r="P23" s="322"/>
      <c r="Q23" s="322"/>
      <c r="R23" s="290"/>
    </row>
    <row r="24" spans="1:17" ht="24.75" customHeight="1">
      <c r="A24" s="318" t="s">
        <v>261</v>
      </c>
      <c r="B24" s="564" t="s">
        <v>262</v>
      </c>
      <c r="C24" s="564"/>
      <c r="D24" s="564"/>
      <c r="E24" s="319">
        <v>5216111</v>
      </c>
      <c r="F24" s="319" t="s">
        <v>263</v>
      </c>
      <c r="G24" s="320">
        <f>'RUA SENA MADUREIRA'!E87+'ALAMEDA ANTARES'!E87+'AL SÃO PAULO'!E87+'RUA ALENQUER'!E87+'RUA ALTAMIRA'!E86+'RUA AVEIRO'!E87+'RUA PLACIDO DE CASTRO'!E87+'RUA FEIJO'!E87+'RUA CAPANEMA'!E87+'RUA TUCURUI'!E87+'RUA CASTANHAL'!E87+'RUA ACARÁ'!E87</f>
        <v>67</v>
      </c>
      <c r="H24" s="320">
        <f>'ORÇAMENTO GERAL'!I27</f>
        <v>110.85</v>
      </c>
      <c r="I24" s="320">
        <f t="shared" si="0"/>
        <v>30.44</v>
      </c>
      <c r="J24" s="320">
        <f t="shared" si="1"/>
        <v>141.29</v>
      </c>
      <c r="K24" s="321">
        <f t="shared" si="2"/>
        <v>9466.43</v>
      </c>
      <c r="L24" s="322"/>
      <c r="M24" s="322"/>
      <c r="N24" s="322"/>
      <c r="O24" s="322"/>
      <c r="P24" s="322"/>
      <c r="Q24" s="322"/>
    </row>
    <row r="25" spans="1:17" ht="24.75" customHeight="1">
      <c r="A25" s="318" t="s">
        <v>393</v>
      </c>
      <c r="B25" s="580" t="s">
        <v>392</v>
      </c>
      <c r="C25" s="581"/>
      <c r="D25" s="582"/>
      <c r="E25" s="323">
        <v>2555</v>
      </c>
      <c r="F25" s="319" t="s">
        <v>263</v>
      </c>
      <c r="G25" s="324">
        <f>'RUA SENA MADUREIRA'!B85+'ALAMEDA ANTARES'!B85+'AL SÃO PAULO'!B85+'RUA ALENQUER'!B85+'RUA ALTAMIRA'!B84+'RUA AVEIRO'!B85+'RUA PLACIDO DE CASTRO'!B85+'RUA FEIJO'!B85+'RUA CAPANEMA'!B85+'RUA TUCURUI'!B85+'RUA CASTANHAL'!B85+'RUA ACARÁ'!B85</f>
        <v>44</v>
      </c>
      <c r="H25" s="324">
        <f>'ORÇAMENTO GERAL'!I28</f>
        <v>97.09</v>
      </c>
      <c r="I25" s="320">
        <f t="shared" si="0"/>
        <v>26.66</v>
      </c>
      <c r="J25" s="320">
        <f t="shared" si="1"/>
        <v>123.75</v>
      </c>
      <c r="K25" s="321">
        <f t="shared" si="2"/>
        <v>5445</v>
      </c>
      <c r="L25" s="322"/>
      <c r="M25" s="322"/>
      <c r="N25" s="322"/>
      <c r="O25" s="322"/>
      <c r="P25" s="322"/>
      <c r="Q25" s="322"/>
    </row>
    <row r="26" spans="1:17" ht="24.75" customHeight="1" thickBot="1">
      <c r="A26" s="318" t="s">
        <v>394</v>
      </c>
      <c r="B26" s="572" t="s">
        <v>395</v>
      </c>
      <c r="C26" s="573"/>
      <c r="D26" s="574"/>
      <c r="E26" s="323">
        <v>4526</v>
      </c>
      <c r="F26" s="319" t="s">
        <v>263</v>
      </c>
      <c r="G26" s="324">
        <f>G25/2</f>
        <v>22</v>
      </c>
      <c r="H26" s="324">
        <f>'ORÇAMENTO GERAL'!I29</f>
        <v>672.34</v>
      </c>
      <c r="I26" s="320">
        <f t="shared" si="0"/>
        <v>184.62</v>
      </c>
      <c r="J26" s="320">
        <f t="shared" si="1"/>
        <v>856.96</v>
      </c>
      <c r="K26" s="321">
        <f t="shared" si="2"/>
        <v>18853.12</v>
      </c>
      <c r="L26" s="322"/>
      <c r="M26" s="322"/>
      <c r="N26" s="322"/>
      <c r="O26" s="322"/>
      <c r="P26" s="322"/>
      <c r="Q26" s="322"/>
    </row>
    <row r="27" spans="1:11" ht="24.75" customHeight="1" thickBot="1">
      <c r="A27" s="575" t="s">
        <v>265</v>
      </c>
      <c r="B27" s="575"/>
      <c r="C27" s="575"/>
      <c r="D27" s="575"/>
      <c r="E27" s="575"/>
      <c r="F27" s="575"/>
      <c r="G27" s="575"/>
      <c r="H27" s="575"/>
      <c r="I27" s="575"/>
      <c r="J27" s="575"/>
      <c r="K27" s="325">
        <f>SUM(K21:K26)</f>
        <v>91292.87</v>
      </c>
    </row>
    <row r="28" spans="2:5" ht="15.75">
      <c r="B28" s="576"/>
      <c r="C28" s="576"/>
      <c r="D28" s="576"/>
      <c r="E28" s="326"/>
    </row>
    <row r="30" ht="15.75">
      <c r="G30" s="328"/>
    </row>
    <row r="31" ht="15.75">
      <c r="G31" s="328"/>
    </row>
  </sheetData>
  <sheetProtection/>
  <mergeCells count="32">
    <mergeCell ref="B23:D23"/>
    <mergeCell ref="B24:D24"/>
    <mergeCell ref="B26:D26"/>
    <mergeCell ref="A27:J27"/>
    <mergeCell ref="B28:D28"/>
    <mergeCell ref="O18:O19"/>
    <mergeCell ref="H18:K18"/>
    <mergeCell ref="B25:D25"/>
    <mergeCell ref="P18:P19"/>
    <mergeCell ref="Q18:Q19"/>
    <mergeCell ref="B20:D20"/>
    <mergeCell ref="B21:D21"/>
    <mergeCell ref="B22:D22"/>
    <mergeCell ref="A18:A19"/>
    <mergeCell ref="B18:D19"/>
    <mergeCell ref="E18:E19"/>
    <mergeCell ref="F18:F19"/>
    <mergeCell ref="G18:G19"/>
    <mergeCell ref="A13:F13"/>
    <mergeCell ref="J13:K13"/>
    <mergeCell ref="A14:B14"/>
    <mergeCell ref="C14:E14"/>
    <mergeCell ref="A15:K15"/>
    <mergeCell ref="A16:K16"/>
    <mergeCell ref="A5:K5"/>
    <mergeCell ref="A7:K7"/>
    <mergeCell ref="A8:K8"/>
    <mergeCell ref="A9:K9"/>
    <mergeCell ref="A11:F11"/>
    <mergeCell ref="H11:H12"/>
    <mergeCell ref="I11:I12"/>
    <mergeCell ref="J11:K12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60" zoomScalePageLayoutView="0" workbookViewId="0" topLeftCell="A1">
      <selection activeCell="O16" sqref="O16"/>
    </sheetView>
  </sheetViews>
  <sheetFormatPr defaultColWidth="9.140625" defaultRowHeight="12.75"/>
  <cols>
    <col min="1" max="1" width="21.57421875" style="137" customWidth="1"/>
    <col min="2" max="7" width="15.7109375" style="137" customWidth="1"/>
    <col min="8" max="8" width="26.140625" style="137" bestFit="1" customWidth="1"/>
    <col min="9" max="16384" width="9.140625" style="137" customWidth="1"/>
  </cols>
  <sheetData>
    <row r="1" spans="1:9" ht="13.5" customHeight="1">
      <c r="A1" s="593"/>
      <c r="B1" s="594"/>
      <c r="C1" s="594"/>
      <c r="D1" s="594"/>
      <c r="E1" s="594"/>
      <c r="F1" s="594"/>
      <c r="G1" s="594"/>
      <c r="H1" s="595"/>
      <c r="I1" s="163"/>
    </row>
    <row r="2" spans="1:9" ht="13.5" customHeight="1">
      <c r="A2" s="134"/>
      <c r="B2" s="164"/>
      <c r="C2" s="164"/>
      <c r="D2" s="164"/>
      <c r="E2" s="164"/>
      <c r="F2" s="164"/>
      <c r="G2" s="164"/>
      <c r="H2" s="135"/>
      <c r="I2" s="165"/>
    </row>
    <row r="3" spans="1:9" ht="13.5" customHeight="1">
      <c r="A3" s="596" t="s">
        <v>16</v>
      </c>
      <c r="B3" s="597"/>
      <c r="C3" s="597"/>
      <c r="D3" s="597"/>
      <c r="E3" s="597"/>
      <c r="F3" s="597"/>
      <c r="G3" s="597"/>
      <c r="H3" s="598"/>
      <c r="I3" s="166"/>
    </row>
    <row r="4" spans="1:9" ht="13.5" customHeight="1">
      <c r="A4" s="599" t="s">
        <v>226</v>
      </c>
      <c r="B4" s="600"/>
      <c r="C4" s="600"/>
      <c r="D4" s="600"/>
      <c r="E4" s="600"/>
      <c r="F4" s="600"/>
      <c r="G4" s="600"/>
      <c r="H4" s="601"/>
      <c r="I4" s="167"/>
    </row>
    <row r="5" spans="1:9" ht="13.5" customHeight="1">
      <c r="A5" s="599" t="s">
        <v>15</v>
      </c>
      <c r="B5" s="600"/>
      <c r="C5" s="600"/>
      <c r="D5" s="600"/>
      <c r="E5" s="600"/>
      <c r="F5" s="600"/>
      <c r="G5" s="600"/>
      <c r="H5" s="601"/>
      <c r="I5" s="168"/>
    </row>
    <row r="6" spans="1:9" s="1" customFormat="1" ht="13.5" customHeight="1" thickBot="1">
      <c r="A6" s="136"/>
      <c r="B6" s="602"/>
      <c r="C6" s="602"/>
      <c r="D6" s="602"/>
      <c r="E6" s="603"/>
      <c r="F6" s="603"/>
      <c r="G6" s="603"/>
      <c r="H6" s="604"/>
      <c r="I6" s="169"/>
    </row>
    <row r="7" spans="1:8" ht="21.75" customHeight="1" thickBot="1" thickTop="1">
      <c r="A7" s="583" t="s">
        <v>125</v>
      </c>
      <c r="B7" s="584"/>
      <c r="C7" s="584"/>
      <c r="D7" s="584"/>
      <c r="E7" s="584"/>
      <c r="F7" s="584"/>
      <c r="G7" s="584"/>
      <c r="H7" s="585"/>
    </row>
    <row r="8" spans="1:8" ht="66" customHeight="1" thickTop="1">
      <c r="A8" s="586" t="str">
        <f>'ORÇAMENTO GERAL'!C6</f>
        <v>EXECUÇÃO DOS SERVIÇOS DE PAVIMENTAÇÃO (RECAPEAMENTO ASFÁTICO) NAS RUAS DO PAAR - NO MUNICÍPIO DE ANANINDEUA - PA.</v>
      </c>
      <c r="B8" s="587"/>
      <c r="C8" s="587"/>
      <c r="D8" s="587"/>
      <c r="E8" s="587"/>
      <c r="F8" s="587"/>
      <c r="G8" s="587"/>
      <c r="H8" s="588"/>
    </row>
    <row r="9" spans="1:8" ht="57" thickBot="1">
      <c r="A9" s="171"/>
      <c r="B9" s="172"/>
      <c r="C9" s="172"/>
      <c r="D9" s="172"/>
      <c r="E9" s="172"/>
      <c r="F9" s="172"/>
      <c r="G9" s="173"/>
      <c r="H9" s="174" t="s">
        <v>193</v>
      </c>
    </row>
    <row r="10" spans="1:8" s="170" customFormat="1" ht="19.5" customHeight="1">
      <c r="A10" s="175"/>
      <c r="B10" s="176" t="s">
        <v>194</v>
      </c>
      <c r="C10" s="177"/>
      <c r="D10" s="177"/>
      <c r="E10" s="177"/>
      <c r="F10" s="177"/>
      <c r="G10" s="178"/>
      <c r="H10" s="179">
        <v>4.01</v>
      </c>
    </row>
    <row r="11" spans="1:8" s="170" customFormat="1" ht="19.5" customHeight="1">
      <c r="A11" s="180"/>
      <c r="B11" s="181" t="s">
        <v>195</v>
      </c>
      <c r="C11" s="182"/>
      <c r="D11" s="182"/>
      <c r="E11" s="182"/>
      <c r="F11" s="182"/>
      <c r="G11" s="183"/>
      <c r="H11" s="184">
        <v>1.11</v>
      </c>
    </row>
    <row r="12" spans="1:8" s="170" customFormat="1" ht="19.5" customHeight="1" thickBot="1">
      <c r="A12" s="185" t="s">
        <v>196</v>
      </c>
      <c r="B12" s="186"/>
      <c r="C12" s="186"/>
      <c r="D12" s="186"/>
      <c r="E12" s="186"/>
      <c r="F12" s="186"/>
      <c r="G12" s="187"/>
      <c r="H12" s="188">
        <f>H10+H11</f>
        <v>5.12</v>
      </c>
    </row>
    <row r="13" spans="1:8" s="170" customFormat="1" ht="19.5" customHeight="1">
      <c r="A13" s="189" t="s">
        <v>128</v>
      </c>
      <c r="B13" s="177"/>
      <c r="C13" s="177"/>
      <c r="D13" s="177"/>
      <c r="E13" s="177"/>
      <c r="F13" s="177"/>
      <c r="G13" s="178"/>
      <c r="H13" s="179"/>
    </row>
    <row r="14" spans="1:8" s="170" customFormat="1" ht="19.5" customHeight="1">
      <c r="A14" s="190" t="s">
        <v>197</v>
      </c>
      <c r="B14" s="191" t="s">
        <v>198</v>
      </c>
      <c r="C14" s="192"/>
      <c r="D14" s="192"/>
      <c r="E14" s="192"/>
      <c r="F14" s="192"/>
      <c r="G14" s="193"/>
      <c r="H14" s="184">
        <v>0.56</v>
      </c>
    </row>
    <row r="15" spans="1:8" s="170" customFormat="1" ht="19.5" customHeight="1">
      <c r="A15" s="190" t="s">
        <v>199</v>
      </c>
      <c r="B15" s="191" t="s">
        <v>200</v>
      </c>
      <c r="C15" s="192"/>
      <c r="D15" s="192"/>
      <c r="E15" s="192"/>
      <c r="F15" s="192"/>
      <c r="G15" s="193"/>
      <c r="H15" s="184">
        <v>0.4</v>
      </c>
    </row>
    <row r="16" spans="1:8" s="170" customFormat="1" ht="19.5" customHeight="1">
      <c r="A16" s="194" t="s">
        <v>196</v>
      </c>
      <c r="B16" s="195"/>
      <c r="C16" s="195"/>
      <c r="D16" s="195"/>
      <c r="E16" s="195"/>
      <c r="F16" s="195"/>
      <c r="G16" s="196"/>
      <c r="H16" s="197">
        <f>H14+H15</f>
        <v>0.96</v>
      </c>
    </row>
    <row r="17" spans="1:8" s="170" customFormat="1" ht="19.5" customHeight="1">
      <c r="A17" s="198" t="s">
        <v>126</v>
      </c>
      <c r="B17" s="192"/>
      <c r="C17" s="192"/>
      <c r="D17" s="192"/>
      <c r="E17" s="192"/>
      <c r="F17" s="192"/>
      <c r="G17" s="193"/>
      <c r="H17" s="199" t="s">
        <v>127</v>
      </c>
    </row>
    <row r="18" spans="1:8" s="170" customFormat="1" ht="19.5" customHeight="1">
      <c r="A18" s="200" t="s">
        <v>201</v>
      </c>
      <c r="B18" s="201" t="s">
        <v>129</v>
      </c>
      <c r="C18" s="195"/>
      <c r="D18" s="195"/>
      <c r="E18" s="195"/>
      <c r="F18" s="195"/>
      <c r="G18" s="196"/>
      <c r="H18" s="197">
        <f>H19+H20</f>
        <v>10.65</v>
      </c>
    </row>
    <row r="19" spans="1:8" s="170" customFormat="1" ht="19.5" customHeight="1">
      <c r="A19" s="180" t="s">
        <v>130</v>
      </c>
      <c r="B19" s="191" t="s">
        <v>131</v>
      </c>
      <c r="C19" s="192"/>
      <c r="D19" s="192"/>
      <c r="E19" s="192"/>
      <c r="F19" s="192"/>
      <c r="G19" s="193"/>
      <c r="H19" s="184">
        <f>H25</f>
        <v>8.15</v>
      </c>
    </row>
    <row r="20" spans="1:8" s="170" customFormat="1" ht="19.5" customHeight="1">
      <c r="A20" s="180" t="s">
        <v>132</v>
      </c>
      <c r="B20" s="191" t="s">
        <v>133</v>
      </c>
      <c r="C20" s="192"/>
      <c r="D20" s="192"/>
      <c r="E20" s="192"/>
      <c r="F20" s="192"/>
      <c r="G20" s="193"/>
      <c r="H20" s="184">
        <v>2.5</v>
      </c>
    </row>
    <row r="21" spans="1:8" s="170" customFormat="1" ht="19.5" customHeight="1">
      <c r="A21" s="202" t="s">
        <v>144</v>
      </c>
      <c r="B21" s="201" t="s">
        <v>202</v>
      </c>
      <c r="C21" s="195"/>
      <c r="D21" s="195"/>
      <c r="E21" s="195"/>
      <c r="F21" s="195"/>
      <c r="G21" s="196"/>
      <c r="H21" s="197">
        <v>7.3</v>
      </c>
    </row>
    <row r="22" spans="1:8" s="170" customFormat="1" ht="19.5" customHeight="1">
      <c r="A22" s="203"/>
      <c r="B22" s="204"/>
      <c r="C22" s="204"/>
      <c r="D22" s="204"/>
      <c r="E22" s="204"/>
      <c r="F22" s="204"/>
      <c r="G22" s="204"/>
      <c r="H22" s="205"/>
    </row>
    <row r="23" spans="1:8" s="170" customFormat="1" ht="19.5" customHeight="1">
      <c r="A23" s="206"/>
      <c r="B23" s="56"/>
      <c r="C23" s="56"/>
      <c r="D23" s="56"/>
      <c r="E23" s="56"/>
      <c r="F23" s="56"/>
      <c r="G23" s="56"/>
      <c r="H23" s="207"/>
    </row>
    <row r="24" spans="1:8" s="170" customFormat="1" ht="19.5" customHeight="1" thickBot="1">
      <c r="A24" s="208" t="s">
        <v>203</v>
      </c>
      <c r="B24" s="209"/>
      <c r="C24" s="209"/>
      <c r="D24" s="209"/>
      <c r="E24" s="209"/>
      <c r="F24" s="209"/>
      <c r="G24" s="209"/>
      <c r="H24" s="210"/>
    </row>
    <row r="25" spans="1:8" s="170" customFormat="1" ht="19.5" customHeight="1">
      <c r="A25" s="175" t="s">
        <v>130</v>
      </c>
      <c r="B25" s="176" t="s">
        <v>131</v>
      </c>
      <c r="C25" s="177"/>
      <c r="D25" s="177"/>
      <c r="E25" s="177"/>
      <c r="F25" s="177"/>
      <c r="G25" s="178"/>
      <c r="H25" s="211">
        <f>H26+H27+H28</f>
        <v>8.15</v>
      </c>
    </row>
    <row r="26" spans="1:8" s="170" customFormat="1" ht="19.5" customHeight="1">
      <c r="A26" s="180" t="s">
        <v>134</v>
      </c>
      <c r="B26" s="191" t="s">
        <v>135</v>
      </c>
      <c r="C26" s="192"/>
      <c r="D26" s="192"/>
      <c r="E26" s="192"/>
      <c r="F26" s="192"/>
      <c r="G26" s="193"/>
      <c r="H26" s="212">
        <v>0.65</v>
      </c>
    </row>
    <row r="27" spans="1:8" s="170" customFormat="1" ht="19.5" customHeight="1">
      <c r="A27" s="180" t="s">
        <v>136</v>
      </c>
      <c r="B27" s="191" t="s">
        <v>137</v>
      </c>
      <c r="C27" s="192"/>
      <c r="D27" s="192"/>
      <c r="E27" s="192"/>
      <c r="F27" s="192"/>
      <c r="G27" s="193"/>
      <c r="H27" s="212">
        <v>3</v>
      </c>
    </row>
    <row r="28" spans="1:8" s="170" customFormat="1" ht="19.5" customHeight="1" thickBot="1">
      <c r="A28" s="213" t="s">
        <v>204</v>
      </c>
      <c r="B28" s="214" t="s">
        <v>205</v>
      </c>
      <c r="C28" s="215"/>
      <c r="D28" s="215"/>
      <c r="E28" s="215"/>
      <c r="F28" s="215"/>
      <c r="G28" s="216"/>
      <c r="H28" s="217">
        <v>4.5</v>
      </c>
    </row>
    <row r="29" spans="1:8" s="170" customFormat="1" ht="19.5" customHeight="1" thickBot="1">
      <c r="A29" s="218" t="s">
        <v>206</v>
      </c>
      <c r="B29" s="219"/>
      <c r="C29" s="219"/>
      <c r="D29" s="219"/>
      <c r="E29" s="219"/>
      <c r="F29" s="219"/>
      <c r="G29" s="219"/>
      <c r="H29" s="220"/>
    </row>
    <row r="30" spans="1:8" s="170" customFormat="1" ht="19.5" customHeight="1">
      <c r="A30" s="175" t="s">
        <v>132</v>
      </c>
      <c r="B30" s="176" t="s">
        <v>138</v>
      </c>
      <c r="C30" s="177"/>
      <c r="D30" s="177"/>
      <c r="E30" s="177"/>
      <c r="F30" s="177"/>
      <c r="G30" s="178"/>
      <c r="H30" s="211">
        <f>H31</f>
        <v>2.5</v>
      </c>
    </row>
    <row r="31" spans="1:8" s="170" customFormat="1" ht="19.5" customHeight="1" thickBot="1">
      <c r="A31" s="221" t="s">
        <v>139</v>
      </c>
      <c r="B31" s="214" t="s">
        <v>135</v>
      </c>
      <c r="C31" s="215"/>
      <c r="D31" s="215"/>
      <c r="E31" s="215"/>
      <c r="F31" s="215"/>
      <c r="G31" s="216"/>
      <c r="H31" s="222">
        <v>2.5</v>
      </c>
    </row>
    <row r="32" spans="1:8" ht="18.75">
      <c r="A32" s="223"/>
      <c r="B32" s="224"/>
      <c r="C32" s="224"/>
      <c r="D32" s="224"/>
      <c r="E32" s="224"/>
      <c r="F32" s="224"/>
      <c r="G32" s="224"/>
      <c r="H32" s="225"/>
    </row>
    <row r="33" spans="1:8" ht="18.75">
      <c r="A33" s="223"/>
      <c r="B33" s="224"/>
      <c r="C33" s="224"/>
      <c r="D33" s="224"/>
      <c r="E33" s="224"/>
      <c r="F33" s="224"/>
      <c r="G33" s="224"/>
      <c r="H33" s="225"/>
    </row>
    <row r="34" spans="1:8" ht="19.5" customHeight="1">
      <c r="A34" s="226" t="s">
        <v>207</v>
      </c>
      <c r="B34" s="227"/>
      <c r="C34" s="227"/>
      <c r="D34" s="227"/>
      <c r="E34" s="227"/>
      <c r="F34" s="227"/>
      <c r="G34" s="227"/>
      <c r="H34" s="228"/>
    </row>
    <row r="35" spans="1:8" ht="19.5" customHeight="1">
      <c r="A35" s="223" t="s">
        <v>208</v>
      </c>
      <c r="B35" s="224"/>
      <c r="C35" s="229">
        <f>H10/100</f>
        <v>0.0401</v>
      </c>
      <c r="D35" s="224"/>
      <c r="E35" s="224"/>
      <c r="F35" s="224" t="s">
        <v>208</v>
      </c>
      <c r="G35" s="224"/>
      <c r="H35" s="230">
        <f>C35</f>
        <v>0.0401</v>
      </c>
    </row>
    <row r="36" spans="1:8" ht="19.5" customHeight="1">
      <c r="A36" s="223" t="s">
        <v>209</v>
      </c>
      <c r="B36" s="224"/>
      <c r="C36" s="229">
        <f>H15/100</f>
        <v>0.004</v>
      </c>
      <c r="D36" s="224"/>
      <c r="E36" s="224"/>
      <c r="F36" s="224" t="s">
        <v>209</v>
      </c>
      <c r="G36" s="224"/>
      <c r="H36" s="230">
        <f>C36</f>
        <v>0.004</v>
      </c>
    </row>
    <row r="37" spans="1:8" ht="19.5" customHeight="1">
      <c r="A37" s="223" t="s">
        <v>210</v>
      </c>
      <c r="B37" s="224"/>
      <c r="C37" s="229">
        <f>H14/100</f>
        <v>0.0056</v>
      </c>
      <c r="D37" s="224"/>
      <c r="E37" s="224"/>
      <c r="F37" s="224" t="s">
        <v>210</v>
      </c>
      <c r="G37" s="224"/>
      <c r="H37" s="230">
        <f>C37</f>
        <v>0.0056</v>
      </c>
    </row>
    <row r="38" spans="1:8" ht="19.5" customHeight="1">
      <c r="A38" s="223" t="s">
        <v>211</v>
      </c>
      <c r="B38" s="224"/>
      <c r="C38" s="231">
        <f>1+C35+C36+C37</f>
        <v>1.0497</v>
      </c>
      <c r="D38" s="224"/>
      <c r="E38" s="224"/>
      <c r="F38" s="224" t="s">
        <v>211</v>
      </c>
      <c r="G38" s="224"/>
      <c r="H38" s="232">
        <f>1+H35+H36+H37</f>
        <v>1.0497</v>
      </c>
    </row>
    <row r="39" spans="1:8" ht="19.5" customHeight="1">
      <c r="A39" s="223" t="s">
        <v>212</v>
      </c>
      <c r="B39" s="224"/>
      <c r="C39" s="229">
        <f>H11/100</f>
        <v>0.0111</v>
      </c>
      <c r="D39" s="224"/>
      <c r="E39" s="224"/>
      <c r="F39" s="224" t="s">
        <v>212</v>
      </c>
      <c r="G39" s="224"/>
      <c r="H39" s="230">
        <f>C39</f>
        <v>0.0111</v>
      </c>
    </row>
    <row r="40" spans="1:8" ht="19.5" customHeight="1">
      <c r="A40" s="223" t="s">
        <v>213</v>
      </c>
      <c r="B40" s="224"/>
      <c r="C40" s="231">
        <f>1+C39</f>
        <v>1.0111</v>
      </c>
      <c r="D40" s="224"/>
      <c r="E40" s="224"/>
      <c r="F40" s="224" t="s">
        <v>213</v>
      </c>
      <c r="G40" s="224"/>
      <c r="H40" s="232">
        <f>1+H39</f>
        <v>1.0111</v>
      </c>
    </row>
    <row r="41" spans="1:8" ht="19.5" customHeight="1">
      <c r="A41" s="223" t="s">
        <v>164</v>
      </c>
      <c r="B41" s="224"/>
      <c r="C41" s="229">
        <f>H21/100</f>
        <v>0.073</v>
      </c>
      <c r="D41" s="224"/>
      <c r="E41" s="224"/>
      <c r="F41" s="224" t="s">
        <v>164</v>
      </c>
      <c r="G41" s="224"/>
      <c r="H41" s="230">
        <f>C41</f>
        <v>0.073</v>
      </c>
    </row>
    <row r="42" spans="1:8" ht="19.5" customHeight="1">
      <c r="A42" s="223" t="s">
        <v>214</v>
      </c>
      <c r="B42" s="224"/>
      <c r="C42" s="231">
        <f>1+C41</f>
        <v>1.073</v>
      </c>
      <c r="D42" s="224"/>
      <c r="E42" s="224"/>
      <c r="F42" s="224" t="s">
        <v>214</v>
      </c>
      <c r="G42" s="224"/>
      <c r="H42" s="232">
        <f>1+H41</f>
        <v>1.073</v>
      </c>
    </row>
    <row r="43" spans="1:8" ht="19.5" customHeight="1">
      <c r="A43" s="223"/>
      <c r="B43" s="224"/>
      <c r="C43" s="224"/>
      <c r="D43" s="224"/>
      <c r="E43" s="224"/>
      <c r="F43" s="224"/>
      <c r="G43" s="224"/>
      <c r="H43" s="225"/>
    </row>
    <row r="44" spans="1:8" ht="19.5" customHeight="1">
      <c r="A44" s="223" t="s">
        <v>215</v>
      </c>
      <c r="B44" s="224"/>
      <c r="C44" s="229">
        <f>H18/100</f>
        <v>0.1065</v>
      </c>
      <c r="D44" s="224"/>
      <c r="E44" s="224"/>
      <c r="F44" s="224" t="s">
        <v>215</v>
      </c>
      <c r="G44" s="224"/>
      <c r="H44" s="230">
        <f>C44-(H28/100)</f>
        <v>0.0615</v>
      </c>
    </row>
    <row r="45" spans="1:8" ht="19.5" customHeight="1">
      <c r="A45" s="223" t="s">
        <v>216</v>
      </c>
      <c r="B45" s="224"/>
      <c r="C45" s="231">
        <f>1-C44</f>
        <v>0.8935</v>
      </c>
      <c r="D45" s="224"/>
      <c r="E45" s="224"/>
      <c r="F45" s="224" t="s">
        <v>216</v>
      </c>
      <c r="G45" s="224"/>
      <c r="H45" s="232">
        <f>1-H44</f>
        <v>0.9385</v>
      </c>
    </row>
    <row r="46" spans="1:8" ht="18.75">
      <c r="A46" s="223"/>
      <c r="B46" s="224"/>
      <c r="C46" s="224"/>
      <c r="D46" s="224"/>
      <c r="E46" s="224"/>
      <c r="F46" s="224"/>
      <c r="G46" s="224"/>
      <c r="H46" s="225"/>
    </row>
    <row r="47" spans="1:8" s="170" customFormat="1" ht="21.75" customHeight="1">
      <c r="A47" s="233" t="s">
        <v>217</v>
      </c>
      <c r="B47" s="234"/>
      <c r="C47" s="235">
        <f>(C38*C40*C42)/C45-1</f>
        <v>0.2746</v>
      </c>
      <c r="D47" s="56"/>
      <c r="E47" s="56"/>
      <c r="F47" s="236" t="s">
        <v>218</v>
      </c>
      <c r="G47" s="237"/>
      <c r="H47" s="238">
        <f>(H38*H40*H42)/H45-1</f>
        <v>0.2135</v>
      </c>
    </row>
    <row r="48" spans="1:8" s="170" customFormat="1" ht="21.75" customHeight="1">
      <c r="A48" s="206"/>
      <c r="B48" s="56"/>
      <c r="C48" s="56"/>
      <c r="D48" s="56"/>
      <c r="E48" s="56"/>
      <c r="F48" s="56"/>
      <c r="G48" s="56"/>
      <c r="H48" s="239" t="s">
        <v>219</v>
      </c>
    </row>
    <row r="49" spans="1:8" ht="15" customHeight="1">
      <c r="A49" s="223"/>
      <c r="B49" s="224"/>
      <c r="C49" s="224"/>
      <c r="D49" s="224"/>
      <c r="E49" s="224"/>
      <c r="F49" s="589" t="s">
        <v>220</v>
      </c>
      <c r="G49" s="589"/>
      <c r="H49" s="590"/>
    </row>
    <row r="50" spans="1:8" ht="19.5" thickBot="1">
      <c r="A50" s="240"/>
      <c r="B50" s="241"/>
      <c r="C50" s="241"/>
      <c r="D50" s="241"/>
      <c r="E50" s="241"/>
      <c r="F50" s="591"/>
      <c r="G50" s="591"/>
      <c r="H50" s="592"/>
    </row>
  </sheetData>
  <sheetProtection/>
  <mergeCells count="9">
    <mergeCell ref="A7:H7"/>
    <mergeCell ref="A8:H8"/>
    <mergeCell ref="F49:H50"/>
    <mergeCell ref="A1:H1"/>
    <mergeCell ref="A3:H3"/>
    <mergeCell ref="A4:H4"/>
    <mergeCell ref="A5:H5"/>
    <mergeCell ref="B6:D6"/>
    <mergeCell ref="E6:H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zoomScalePageLayoutView="0" workbookViewId="0" topLeftCell="A31">
      <selection activeCell="A48" sqref="A48:D48"/>
    </sheetView>
  </sheetViews>
  <sheetFormatPr defaultColWidth="9.140625" defaultRowHeight="12.75"/>
  <cols>
    <col min="1" max="1" width="13.421875" style="140" customWidth="1"/>
    <col min="2" max="2" width="77.57421875" style="140" customWidth="1"/>
    <col min="3" max="3" width="16.8515625" style="140" customWidth="1"/>
    <col min="4" max="4" width="18.57421875" style="140" customWidth="1"/>
    <col min="5" max="5" width="16.8515625" style="140" customWidth="1"/>
    <col min="6" max="6" width="18.57421875" style="140" customWidth="1"/>
    <col min="7" max="16384" width="9.140625" style="140" customWidth="1"/>
  </cols>
  <sheetData>
    <row r="1" spans="1:6" s="138" customFormat="1" ht="19.5" customHeight="1">
      <c r="A1" s="605"/>
      <c r="B1" s="606"/>
      <c r="C1" s="606"/>
      <c r="D1" s="606"/>
      <c r="E1" s="606"/>
      <c r="F1" s="607"/>
    </row>
    <row r="2" spans="1:6" s="139" customFormat="1" ht="19.5" customHeight="1">
      <c r="A2" s="608" t="s">
        <v>16</v>
      </c>
      <c r="B2" s="609"/>
      <c r="C2" s="609"/>
      <c r="D2" s="609"/>
      <c r="E2" s="609"/>
      <c r="F2" s="610"/>
    </row>
    <row r="3" spans="1:6" s="139" customFormat="1" ht="19.5" customHeight="1">
      <c r="A3" s="611" t="s">
        <v>148</v>
      </c>
      <c r="B3" s="612"/>
      <c r="C3" s="612"/>
      <c r="D3" s="612"/>
      <c r="E3" s="612"/>
      <c r="F3" s="613"/>
    </row>
    <row r="4" spans="1:6" s="139" customFormat="1" ht="19.5" customHeight="1">
      <c r="A4" s="611" t="s">
        <v>15</v>
      </c>
      <c r="B4" s="612"/>
      <c r="C4" s="612"/>
      <c r="D4" s="612"/>
      <c r="E4" s="612"/>
      <c r="F4" s="613"/>
    </row>
    <row r="5" spans="1:6" s="139" customFormat="1" ht="19.5" customHeight="1" thickBot="1">
      <c r="A5" s="614"/>
      <c r="B5" s="615"/>
      <c r="C5" s="615"/>
      <c r="D5" s="615"/>
      <c r="E5" s="615"/>
      <c r="F5" s="616"/>
    </row>
    <row r="6" spans="1:6" ht="34.5" customHeight="1" thickBot="1" thickTop="1">
      <c r="A6" s="617" t="s">
        <v>222</v>
      </c>
      <c r="B6" s="618"/>
      <c r="C6" s="618"/>
      <c r="D6" s="618"/>
      <c r="E6" s="618"/>
      <c r="F6" s="619"/>
    </row>
    <row r="7" spans="1:6" ht="79.5" customHeight="1" thickTop="1">
      <c r="A7" s="620" t="str">
        <f>'ORÇAMENTO GERAL'!C6</f>
        <v>EXECUÇÃO DOS SERVIÇOS DE PAVIMENTAÇÃO (RECAPEAMENTO ASFÁTICO) NAS RUAS DO PAAR - NO MUNICÍPIO DE ANANINDEUA - PA.</v>
      </c>
      <c r="B7" s="621"/>
      <c r="C7" s="621"/>
      <c r="D7" s="621"/>
      <c r="E7" s="621"/>
      <c r="F7" s="622"/>
    </row>
    <row r="8" spans="1:6" ht="18.75">
      <c r="A8" s="623" t="s">
        <v>57</v>
      </c>
      <c r="B8" s="625" t="s">
        <v>58</v>
      </c>
      <c r="C8" s="627" t="s">
        <v>223</v>
      </c>
      <c r="D8" s="628"/>
      <c r="E8" s="627" t="s">
        <v>224</v>
      </c>
      <c r="F8" s="629"/>
    </row>
    <row r="9" spans="1:6" s="138" customFormat="1" ht="18.75">
      <c r="A9" s="624"/>
      <c r="B9" s="626"/>
      <c r="C9" s="141" t="s">
        <v>59</v>
      </c>
      <c r="D9" s="141" t="s">
        <v>60</v>
      </c>
      <c r="E9" s="141" t="s">
        <v>59</v>
      </c>
      <c r="F9" s="142" t="s">
        <v>60</v>
      </c>
    </row>
    <row r="10" spans="1:6" s="138" customFormat="1" ht="24.75" customHeight="1">
      <c r="A10" s="630" t="s">
        <v>61</v>
      </c>
      <c r="B10" s="631"/>
      <c r="C10" s="631"/>
      <c r="D10" s="632"/>
      <c r="E10" s="143"/>
      <c r="F10" s="144"/>
    </row>
    <row r="11" spans="1:6" s="138" customFormat="1" ht="18" customHeight="1">
      <c r="A11" s="145" t="s">
        <v>62</v>
      </c>
      <c r="B11" s="146" t="s">
        <v>63</v>
      </c>
      <c r="C11" s="147">
        <v>0</v>
      </c>
      <c r="D11" s="147">
        <v>0</v>
      </c>
      <c r="E11" s="147">
        <v>20</v>
      </c>
      <c r="F11" s="148">
        <v>20</v>
      </c>
    </row>
    <row r="12" spans="1:6" s="138" customFormat="1" ht="18" customHeight="1">
      <c r="A12" s="145" t="s">
        <v>64</v>
      </c>
      <c r="B12" s="146" t="s">
        <v>65</v>
      </c>
      <c r="C12" s="147">
        <v>1.5</v>
      </c>
      <c r="D12" s="147">
        <v>1.5</v>
      </c>
      <c r="E12" s="147">
        <v>1.5</v>
      </c>
      <c r="F12" s="148">
        <v>1.5</v>
      </c>
    </row>
    <row r="13" spans="1:6" s="138" customFormat="1" ht="18" customHeight="1">
      <c r="A13" s="145" t="s">
        <v>66</v>
      </c>
      <c r="B13" s="146" t="s">
        <v>67</v>
      </c>
      <c r="C13" s="147">
        <v>1</v>
      </c>
      <c r="D13" s="147">
        <v>1</v>
      </c>
      <c r="E13" s="147">
        <v>1</v>
      </c>
      <c r="F13" s="148">
        <v>1</v>
      </c>
    </row>
    <row r="14" spans="1:6" s="138" customFormat="1" ht="18" customHeight="1">
      <c r="A14" s="145" t="s">
        <v>68</v>
      </c>
      <c r="B14" s="146" t="s">
        <v>69</v>
      </c>
      <c r="C14" s="147">
        <v>0.2</v>
      </c>
      <c r="D14" s="147">
        <v>0.2</v>
      </c>
      <c r="E14" s="147">
        <v>0.2</v>
      </c>
      <c r="F14" s="148">
        <v>0.2</v>
      </c>
    </row>
    <row r="15" spans="1:6" s="138" customFormat="1" ht="18" customHeight="1">
      <c r="A15" s="145" t="s">
        <v>70</v>
      </c>
      <c r="B15" s="146" t="s">
        <v>71</v>
      </c>
      <c r="C15" s="147">
        <v>0.6</v>
      </c>
      <c r="D15" s="147">
        <v>0.6</v>
      </c>
      <c r="E15" s="147">
        <v>0.6</v>
      </c>
      <c r="F15" s="148">
        <v>0.6</v>
      </c>
    </row>
    <row r="16" spans="1:6" s="138" customFormat="1" ht="18" customHeight="1">
      <c r="A16" s="145" t="s">
        <v>72</v>
      </c>
      <c r="B16" s="146" t="s">
        <v>73</v>
      </c>
      <c r="C16" s="147">
        <v>2.5</v>
      </c>
      <c r="D16" s="147">
        <v>2.5</v>
      </c>
      <c r="E16" s="147">
        <v>2.5</v>
      </c>
      <c r="F16" s="148">
        <v>2.5</v>
      </c>
    </row>
    <row r="17" spans="1:6" s="138" customFormat="1" ht="18" customHeight="1">
      <c r="A17" s="145" t="s">
        <v>74</v>
      </c>
      <c r="B17" s="146" t="s">
        <v>75</v>
      </c>
      <c r="C17" s="147">
        <v>3</v>
      </c>
      <c r="D17" s="147">
        <v>3</v>
      </c>
      <c r="E17" s="147">
        <v>3</v>
      </c>
      <c r="F17" s="148">
        <v>3</v>
      </c>
    </row>
    <row r="18" spans="1:6" s="138" customFormat="1" ht="18" customHeight="1">
      <c r="A18" s="145" t="s">
        <v>76</v>
      </c>
      <c r="B18" s="146" t="s">
        <v>77</v>
      </c>
      <c r="C18" s="147">
        <v>8</v>
      </c>
      <c r="D18" s="147">
        <v>8</v>
      </c>
      <c r="E18" s="147">
        <v>8</v>
      </c>
      <c r="F18" s="148">
        <v>8</v>
      </c>
    </row>
    <row r="19" spans="1:6" s="138" customFormat="1" ht="18" customHeight="1">
      <c r="A19" s="145" t="s">
        <v>78</v>
      </c>
      <c r="B19" s="146" t="s">
        <v>79</v>
      </c>
      <c r="C19" s="147">
        <v>0</v>
      </c>
      <c r="D19" s="147">
        <v>0</v>
      </c>
      <c r="E19" s="147">
        <v>0</v>
      </c>
      <c r="F19" s="148">
        <v>0</v>
      </c>
    </row>
    <row r="20" spans="1:6" s="138" customFormat="1" ht="18.75" customHeight="1">
      <c r="A20" s="149" t="s">
        <v>44</v>
      </c>
      <c r="B20" s="150" t="s">
        <v>80</v>
      </c>
      <c r="C20" s="151">
        <f>SUM(C11:C19)</f>
        <v>16.8</v>
      </c>
      <c r="D20" s="151">
        <f>SUM(D11:D19)</f>
        <v>16.8</v>
      </c>
      <c r="E20" s="151">
        <f>SUM(E11:E19)</f>
        <v>36.8</v>
      </c>
      <c r="F20" s="152">
        <f>SUM(F11:F19)</f>
        <v>36.8</v>
      </c>
    </row>
    <row r="21" spans="1:6" s="138" customFormat="1" ht="24.75" customHeight="1">
      <c r="A21" s="630" t="s">
        <v>81</v>
      </c>
      <c r="B21" s="631"/>
      <c r="C21" s="631"/>
      <c r="D21" s="632"/>
      <c r="E21" s="143"/>
      <c r="F21" s="144"/>
    </row>
    <row r="22" spans="1:6" s="138" customFormat="1" ht="18" customHeight="1">
      <c r="A22" s="145" t="s">
        <v>82</v>
      </c>
      <c r="B22" s="146" t="s">
        <v>83</v>
      </c>
      <c r="C22" s="147">
        <v>18.11</v>
      </c>
      <c r="D22" s="147">
        <v>0</v>
      </c>
      <c r="E22" s="147">
        <v>18.11</v>
      </c>
      <c r="F22" s="147">
        <v>0</v>
      </c>
    </row>
    <row r="23" spans="1:6" s="138" customFormat="1" ht="18" customHeight="1">
      <c r="A23" s="145" t="s">
        <v>84</v>
      </c>
      <c r="B23" s="146" t="s">
        <v>85</v>
      </c>
      <c r="C23" s="147">
        <v>4.15</v>
      </c>
      <c r="D23" s="147">
        <v>0</v>
      </c>
      <c r="E23" s="147">
        <v>4.15</v>
      </c>
      <c r="F23" s="147">
        <v>0</v>
      </c>
    </row>
    <row r="24" spans="1:6" s="138" customFormat="1" ht="18" customHeight="1">
      <c r="A24" s="145" t="s">
        <v>86</v>
      </c>
      <c r="B24" s="146" t="s">
        <v>87</v>
      </c>
      <c r="C24" s="147">
        <v>0.89</v>
      </c>
      <c r="D24" s="147">
        <v>0.67</v>
      </c>
      <c r="E24" s="147">
        <v>0.89</v>
      </c>
      <c r="F24" s="147">
        <v>0.67</v>
      </c>
    </row>
    <row r="25" spans="1:6" s="138" customFormat="1" ht="18" customHeight="1">
      <c r="A25" s="145" t="s">
        <v>88</v>
      </c>
      <c r="B25" s="146" t="s">
        <v>89</v>
      </c>
      <c r="C25" s="147">
        <v>10.98</v>
      </c>
      <c r="D25" s="147">
        <v>8.33</v>
      </c>
      <c r="E25" s="147">
        <v>10.98</v>
      </c>
      <c r="F25" s="147">
        <v>8.33</v>
      </c>
    </row>
    <row r="26" spans="1:6" s="138" customFormat="1" ht="18" customHeight="1">
      <c r="A26" s="145" t="s">
        <v>90</v>
      </c>
      <c r="B26" s="146" t="s">
        <v>91</v>
      </c>
      <c r="C26" s="147">
        <v>0.07</v>
      </c>
      <c r="D26" s="147">
        <v>0.06</v>
      </c>
      <c r="E26" s="147">
        <v>0.07</v>
      </c>
      <c r="F26" s="147">
        <v>0.06</v>
      </c>
    </row>
    <row r="27" spans="1:6" s="138" customFormat="1" ht="18" customHeight="1">
      <c r="A27" s="145" t="s">
        <v>92</v>
      </c>
      <c r="B27" s="146" t="s">
        <v>93</v>
      </c>
      <c r="C27" s="147">
        <v>0.73</v>
      </c>
      <c r="D27" s="147">
        <v>0.56</v>
      </c>
      <c r="E27" s="147">
        <v>0.73</v>
      </c>
      <c r="F27" s="147">
        <v>0.56</v>
      </c>
    </row>
    <row r="28" spans="1:6" s="138" customFormat="1" ht="18" customHeight="1">
      <c r="A28" s="145" t="s">
        <v>94</v>
      </c>
      <c r="B28" s="146" t="s">
        <v>95</v>
      </c>
      <c r="C28" s="147">
        <v>2.68</v>
      </c>
      <c r="D28" s="147">
        <v>0</v>
      </c>
      <c r="E28" s="147">
        <v>2.68</v>
      </c>
      <c r="F28" s="147">
        <v>0</v>
      </c>
    </row>
    <row r="29" spans="1:6" s="138" customFormat="1" ht="18" customHeight="1">
      <c r="A29" s="145" t="s">
        <v>96</v>
      </c>
      <c r="B29" s="146" t="s">
        <v>97</v>
      </c>
      <c r="C29" s="147">
        <v>0.11</v>
      </c>
      <c r="D29" s="147">
        <v>0.08</v>
      </c>
      <c r="E29" s="147">
        <v>0.11</v>
      </c>
      <c r="F29" s="147">
        <v>0.08</v>
      </c>
    </row>
    <row r="30" spans="1:6" s="138" customFormat="1" ht="18" customHeight="1">
      <c r="A30" s="145" t="s">
        <v>98</v>
      </c>
      <c r="B30" s="146" t="s">
        <v>99</v>
      </c>
      <c r="C30" s="147">
        <v>9.27</v>
      </c>
      <c r="D30" s="147">
        <v>7.03</v>
      </c>
      <c r="E30" s="147">
        <v>9.27</v>
      </c>
      <c r="F30" s="147">
        <v>7.03</v>
      </c>
    </row>
    <row r="31" spans="1:6" s="138" customFormat="1" ht="18" customHeight="1">
      <c r="A31" s="145" t="s">
        <v>100</v>
      </c>
      <c r="B31" s="146" t="s">
        <v>101</v>
      </c>
      <c r="C31" s="147">
        <v>0.03</v>
      </c>
      <c r="D31" s="147">
        <v>0.03</v>
      </c>
      <c r="E31" s="147">
        <v>0.03</v>
      </c>
      <c r="F31" s="147">
        <v>0.03</v>
      </c>
    </row>
    <row r="32" spans="1:6" s="138" customFormat="1" ht="18.75" customHeight="1">
      <c r="A32" s="149" t="s">
        <v>47</v>
      </c>
      <c r="B32" s="150" t="s">
        <v>102</v>
      </c>
      <c r="C32" s="151">
        <f>SUM(C22:C31)</f>
        <v>47.02</v>
      </c>
      <c r="D32" s="151">
        <f>SUM(D22:D31)</f>
        <v>16.76</v>
      </c>
      <c r="E32" s="151">
        <f>SUM(E22:E31)</f>
        <v>47.02</v>
      </c>
      <c r="F32" s="152">
        <f>SUM(F22:F31)</f>
        <v>16.76</v>
      </c>
    </row>
    <row r="33" spans="1:6" s="138" customFormat="1" ht="24.75" customHeight="1">
      <c r="A33" s="630" t="s">
        <v>103</v>
      </c>
      <c r="B33" s="631"/>
      <c r="C33" s="631"/>
      <c r="D33" s="632"/>
      <c r="E33" s="143"/>
      <c r="F33" s="144"/>
    </row>
    <row r="34" spans="1:6" s="138" customFormat="1" ht="18" customHeight="1">
      <c r="A34" s="145" t="s">
        <v>104</v>
      </c>
      <c r="B34" s="146" t="s">
        <v>105</v>
      </c>
      <c r="C34" s="147">
        <v>5.69</v>
      </c>
      <c r="D34" s="147">
        <v>4.32</v>
      </c>
      <c r="E34" s="147">
        <v>5.69</v>
      </c>
      <c r="F34" s="147">
        <v>4.32</v>
      </c>
    </row>
    <row r="35" spans="1:6" s="138" customFormat="1" ht="18" customHeight="1">
      <c r="A35" s="145" t="s">
        <v>106</v>
      </c>
      <c r="B35" s="146" t="s">
        <v>107</v>
      </c>
      <c r="C35" s="147">
        <v>0.13</v>
      </c>
      <c r="D35" s="147">
        <v>0.1</v>
      </c>
      <c r="E35" s="147">
        <v>0.13</v>
      </c>
      <c r="F35" s="147">
        <v>0.1</v>
      </c>
    </row>
    <row r="36" spans="1:6" s="138" customFormat="1" ht="18" customHeight="1">
      <c r="A36" s="145" t="s">
        <v>108</v>
      </c>
      <c r="B36" s="146" t="s">
        <v>109</v>
      </c>
      <c r="C36" s="147">
        <v>4.47</v>
      </c>
      <c r="D36" s="147">
        <v>3.39</v>
      </c>
      <c r="E36" s="147">
        <v>4.47</v>
      </c>
      <c r="F36" s="147">
        <v>3.39</v>
      </c>
    </row>
    <row r="37" spans="1:6" s="138" customFormat="1" ht="18" customHeight="1">
      <c r="A37" s="145" t="s">
        <v>110</v>
      </c>
      <c r="B37" s="146" t="s">
        <v>111</v>
      </c>
      <c r="C37" s="147">
        <v>3.93</v>
      </c>
      <c r="D37" s="147">
        <v>2.98</v>
      </c>
      <c r="E37" s="147">
        <v>3.93</v>
      </c>
      <c r="F37" s="147">
        <v>2.98</v>
      </c>
    </row>
    <row r="38" spans="1:6" s="138" customFormat="1" ht="18" customHeight="1">
      <c r="A38" s="145" t="s">
        <v>112</v>
      </c>
      <c r="B38" s="146" t="s">
        <v>113</v>
      </c>
      <c r="C38" s="147">
        <v>0.48</v>
      </c>
      <c r="D38" s="147">
        <v>0.36</v>
      </c>
      <c r="E38" s="147">
        <v>0.48</v>
      </c>
      <c r="F38" s="147">
        <v>0.36</v>
      </c>
    </row>
    <row r="39" spans="1:6" s="138" customFormat="1" ht="18.75" customHeight="1">
      <c r="A39" s="149" t="s">
        <v>14</v>
      </c>
      <c r="B39" s="150" t="s">
        <v>114</v>
      </c>
      <c r="C39" s="151">
        <f>SUM(C34:C38)</f>
        <v>14.7</v>
      </c>
      <c r="D39" s="151">
        <f>SUM(D34:D38)</f>
        <v>11.15</v>
      </c>
      <c r="E39" s="151">
        <f>SUM(E34:E38)</f>
        <v>14.7</v>
      </c>
      <c r="F39" s="152">
        <f>SUM(F34:F38)</f>
        <v>11.15</v>
      </c>
    </row>
    <row r="40" spans="1:6" s="138" customFormat="1" ht="24.75" customHeight="1">
      <c r="A40" s="630" t="s">
        <v>115</v>
      </c>
      <c r="B40" s="631"/>
      <c r="C40" s="631"/>
      <c r="D40" s="632"/>
      <c r="E40" s="143"/>
      <c r="F40" s="144"/>
    </row>
    <row r="41" spans="1:6" s="138" customFormat="1" ht="18" customHeight="1">
      <c r="A41" s="145" t="s">
        <v>116</v>
      </c>
      <c r="B41" s="146" t="s">
        <v>117</v>
      </c>
      <c r="C41" s="147">
        <v>7.9</v>
      </c>
      <c r="D41" s="147">
        <v>2.82</v>
      </c>
      <c r="E41" s="147">
        <v>17.3</v>
      </c>
      <c r="F41" s="148">
        <v>6.17</v>
      </c>
    </row>
    <row r="42" spans="1:6" s="138" customFormat="1" ht="37.5">
      <c r="A42" s="145" t="s">
        <v>118</v>
      </c>
      <c r="B42" s="153" t="s">
        <v>119</v>
      </c>
      <c r="C42" s="154">
        <v>0.48</v>
      </c>
      <c r="D42" s="154">
        <v>0.36</v>
      </c>
      <c r="E42" s="154">
        <v>0.5</v>
      </c>
      <c r="F42" s="155">
        <v>0.38</v>
      </c>
    </row>
    <row r="43" spans="1:6" s="138" customFormat="1" ht="18.75" customHeight="1" thickBot="1">
      <c r="A43" s="156" t="s">
        <v>9</v>
      </c>
      <c r="B43" s="157" t="s">
        <v>120</v>
      </c>
      <c r="C43" s="158">
        <f>SUM(C41:C42)</f>
        <v>8.38</v>
      </c>
      <c r="D43" s="158">
        <f>SUM(D41:D42)</f>
        <v>3.18</v>
      </c>
      <c r="E43" s="158">
        <f>SUM(E41:E42)</f>
        <v>17.8</v>
      </c>
      <c r="F43" s="159">
        <f>SUM(F41:F42)</f>
        <v>6.55</v>
      </c>
    </row>
    <row r="44" spans="1:6" s="138" customFormat="1" ht="24.75" customHeight="1" hidden="1">
      <c r="A44" s="633" t="s">
        <v>121</v>
      </c>
      <c r="B44" s="634"/>
      <c r="C44" s="634"/>
      <c r="D44" s="635"/>
      <c r="E44" s="143"/>
      <c r="F44" s="144"/>
    </row>
    <row r="45" spans="1:6" s="138" customFormat="1" ht="18.75" hidden="1">
      <c r="A45" s="145" t="s">
        <v>122</v>
      </c>
      <c r="B45" s="146"/>
      <c r="C45" s="146"/>
      <c r="D45" s="146"/>
      <c r="E45" s="146"/>
      <c r="F45" s="160"/>
    </row>
    <row r="46" spans="1:6" s="138" customFormat="1" ht="18.75" customHeight="1" hidden="1">
      <c r="A46" s="149" t="s">
        <v>54</v>
      </c>
      <c r="B46" s="150" t="s">
        <v>123</v>
      </c>
      <c r="C46" s="151">
        <v>0</v>
      </c>
      <c r="D46" s="151">
        <v>0</v>
      </c>
      <c r="E46" s="151">
        <v>0</v>
      </c>
      <c r="F46" s="152">
        <v>0</v>
      </c>
    </row>
    <row r="47" spans="1:6" s="138" customFormat="1" ht="26.25" customHeight="1" thickBot="1">
      <c r="A47" s="636" t="s">
        <v>225</v>
      </c>
      <c r="B47" s="637"/>
      <c r="C47" s="161">
        <f>(C20+C32+C39+C43)</f>
        <v>86.9</v>
      </c>
      <c r="D47" s="161">
        <f>D20+D32+D39+D43</f>
        <v>47.89</v>
      </c>
      <c r="E47" s="161">
        <f>(E20+E32+E39+E43)</f>
        <v>116.32</v>
      </c>
      <c r="F47" s="162">
        <f>F20+F32+F39+F43</f>
        <v>71.26</v>
      </c>
    </row>
    <row r="48" spans="1:4" s="138" customFormat="1" ht="18.75" customHeight="1">
      <c r="A48" s="638"/>
      <c r="B48" s="638"/>
      <c r="C48" s="638"/>
      <c r="D48" s="638"/>
    </row>
    <row r="49" s="138" customFormat="1" ht="18.75"/>
    <row r="50" s="138" customFormat="1" ht="21" customHeight="1">
      <c r="A50" s="138" t="s">
        <v>124</v>
      </c>
    </row>
  </sheetData>
  <sheetProtection/>
  <mergeCells count="18">
    <mergeCell ref="A21:D21"/>
    <mergeCell ref="A33:D33"/>
    <mergeCell ref="A40:D40"/>
    <mergeCell ref="A44:D44"/>
    <mergeCell ref="A47:B47"/>
    <mergeCell ref="A48:D48"/>
    <mergeCell ref="A7:F7"/>
    <mergeCell ref="A8:A9"/>
    <mergeCell ref="B8:B9"/>
    <mergeCell ref="C8:D8"/>
    <mergeCell ref="E8:F8"/>
    <mergeCell ref="A10:D10"/>
    <mergeCell ref="A1:F1"/>
    <mergeCell ref="A2:F2"/>
    <mergeCell ref="A3:F3"/>
    <mergeCell ref="A4:F4"/>
    <mergeCell ref="A5:F5"/>
    <mergeCell ref="A6:F6"/>
  </mergeCells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view="pageBreakPreview" zoomScale="60" zoomScalePageLayoutView="0" workbookViewId="0" topLeftCell="A72">
      <selection activeCell="K22" sqref="K22"/>
    </sheetView>
  </sheetViews>
  <sheetFormatPr defaultColWidth="9.140625" defaultRowHeight="12.75"/>
  <cols>
    <col min="1" max="1" width="15.57421875" style="414" customWidth="1"/>
    <col min="2" max="2" width="12.851562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140625" style="330" customWidth="1"/>
    <col min="11" max="11" width="14.57421875" style="327" bestFit="1" customWidth="1"/>
    <col min="12" max="12" width="12.28125" style="327" bestFit="1" customWidth="1"/>
    <col min="13" max="13" width="8.00390625" style="327" bestFit="1" customWidth="1"/>
    <col min="14" max="14" width="10.57421875" style="327" bestFit="1" customWidth="1"/>
    <col min="15" max="15" width="10.28125" style="327" customWidth="1"/>
    <col min="16" max="16" width="9.140625" style="327" customWidth="1"/>
    <col min="17" max="17" width="11.7109375" style="327" bestFit="1" customWidth="1"/>
    <col min="18" max="18" width="10.8515625" style="327" bestFit="1" customWidth="1"/>
    <col min="19" max="20" width="9.140625" style="327" customWidth="1"/>
    <col min="21" max="21" width="9.8515625" style="327" bestFit="1" customWidth="1"/>
    <col min="22" max="25" width="9.140625" style="327" customWidth="1"/>
    <col min="26" max="16384" width="9.140625" style="327" customWidth="1"/>
  </cols>
  <sheetData>
    <row r="1" spans="1:25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U1" s="327"/>
      <c r="V1" s="327"/>
      <c r="W1" s="327"/>
      <c r="X1" s="327"/>
      <c r="Y1" s="327"/>
    </row>
    <row r="2" spans="1:25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U2" s="327"/>
      <c r="V2" s="327"/>
      <c r="W2" s="327"/>
      <c r="X2" s="327"/>
      <c r="Y2" s="327"/>
    </row>
    <row r="3" spans="1:25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U3" s="327"/>
      <c r="V3" s="327"/>
      <c r="W3" s="327"/>
      <c r="X3" s="327"/>
      <c r="Y3" s="327"/>
    </row>
    <row r="4" spans="1:25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U4" s="327"/>
      <c r="V4" s="327"/>
      <c r="W4" s="327"/>
      <c r="X4" s="327"/>
      <c r="Y4" s="327"/>
    </row>
    <row r="5" spans="1:25" s="330" customFormat="1" ht="15.75">
      <c r="A5" s="331"/>
      <c r="B5" s="292"/>
      <c r="C5" s="292"/>
      <c r="D5" s="292"/>
      <c r="E5" s="292"/>
      <c r="F5" s="292"/>
      <c r="G5" s="292"/>
      <c r="H5" s="292"/>
      <c r="I5" s="332"/>
      <c r="U5" s="327"/>
      <c r="V5" s="327"/>
      <c r="W5" s="327"/>
      <c r="X5" s="327"/>
      <c r="Y5" s="327"/>
    </row>
    <row r="6" spans="1:25" s="330" customFormat="1" ht="15.75">
      <c r="A6" s="525" t="s">
        <v>243</v>
      </c>
      <c r="B6" s="526"/>
      <c r="C6" s="526"/>
      <c r="D6" s="526"/>
      <c r="E6" s="526"/>
      <c r="F6" s="526"/>
      <c r="G6" s="526"/>
      <c r="H6" s="526"/>
      <c r="I6" s="535"/>
      <c r="U6" s="327"/>
      <c r="V6" s="327"/>
      <c r="W6" s="327"/>
      <c r="X6" s="327"/>
      <c r="Y6" s="327"/>
    </row>
    <row r="7" spans="1:25" s="330" customFormat="1" ht="15.75">
      <c r="A7" s="536" t="s">
        <v>148</v>
      </c>
      <c r="B7" s="537"/>
      <c r="C7" s="537"/>
      <c r="D7" s="537"/>
      <c r="E7" s="537"/>
      <c r="F7" s="537"/>
      <c r="G7" s="537"/>
      <c r="H7" s="537"/>
      <c r="I7" s="538"/>
      <c r="U7" s="327"/>
      <c r="V7" s="327"/>
      <c r="W7" s="327"/>
      <c r="X7" s="327"/>
      <c r="Y7" s="327"/>
    </row>
    <row r="8" spans="1:25" s="330" customFormat="1" ht="15.75">
      <c r="A8" s="536" t="s">
        <v>15</v>
      </c>
      <c r="B8" s="537"/>
      <c r="C8" s="537"/>
      <c r="D8" s="537"/>
      <c r="E8" s="537"/>
      <c r="F8" s="537"/>
      <c r="G8" s="537"/>
      <c r="H8" s="537"/>
      <c r="I8" s="538"/>
      <c r="U8" s="327"/>
      <c r="V8" s="327"/>
      <c r="W8" s="327"/>
      <c r="X8" s="327"/>
      <c r="Y8" s="327"/>
    </row>
    <row r="9" spans="1:25" s="330" customFormat="1" ht="4.5" customHeight="1" thickBot="1">
      <c r="A9" s="333"/>
      <c r="B9" s="334"/>
      <c r="C9" s="334"/>
      <c r="D9" s="334"/>
      <c r="E9" s="335"/>
      <c r="F9" s="335"/>
      <c r="G9" s="335"/>
      <c r="H9" s="335"/>
      <c r="I9" s="336"/>
      <c r="U9" s="327"/>
      <c r="V9" s="327"/>
      <c r="W9" s="327"/>
      <c r="X9" s="327"/>
      <c r="Y9" s="327"/>
    </row>
    <row r="10" spans="1:25" s="330" customFormat="1" ht="18" customHeight="1" thickBot="1" thickTop="1">
      <c r="A10" s="642" t="s">
        <v>184</v>
      </c>
      <c r="B10" s="643"/>
      <c r="C10" s="643"/>
      <c r="D10" s="643"/>
      <c r="E10" s="643"/>
      <c r="F10" s="643"/>
      <c r="G10" s="643"/>
      <c r="H10" s="643"/>
      <c r="I10" s="644"/>
      <c r="U10" s="327"/>
      <c r="V10" s="327"/>
      <c r="W10" s="327"/>
      <c r="X10" s="327"/>
      <c r="Y10" s="327"/>
    </row>
    <row r="11" spans="1:25" s="330" customFormat="1" ht="4.5" customHeight="1" thickTop="1">
      <c r="A11" s="337"/>
      <c r="E11" s="304"/>
      <c r="F11" s="304"/>
      <c r="G11" s="304"/>
      <c r="I11" s="338"/>
      <c r="U11" s="327"/>
      <c r="V11" s="327"/>
      <c r="W11" s="327"/>
      <c r="X11" s="327"/>
      <c r="Y11" s="327"/>
    </row>
    <row r="12" spans="1:25" s="330" customFormat="1" ht="24.75" customHeight="1">
      <c r="A12" s="339" t="s">
        <v>266</v>
      </c>
      <c r="B12" s="645" t="s">
        <v>242</v>
      </c>
      <c r="C12" s="645"/>
      <c r="D12" s="645"/>
      <c r="E12" s="645"/>
      <c r="F12" s="646"/>
      <c r="G12" s="647" t="s">
        <v>244</v>
      </c>
      <c r="H12" s="647" t="s">
        <v>245</v>
      </c>
      <c r="I12" s="649" t="s">
        <v>246</v>
      </c>
      <c r="U12" s="327"/>
      <c r="V12" s="327"/>
      <c r="W12" s="327"/>
      <c r="X12" s="327"/>
      <c r="Y12" s="327"/>
    </row>
    <row r="13" spans="1:25" s="330" customFormat="1" ht="24.75" customHeight="1">
      <c r="A13" s="340"/>
      <c r="B13" s="645"/>
      <c r="C13" s="645"/>
      <c r="D13" s="645"/>
      <c r="E13" s="645"/>
      <c r="F13" s="646"/>
      <c r="G13" s="648"/>
      <c r="H13" s="648"/>
      <c r="I13" s="650"/>
      <c r="U13" s="327"/>
      <c r="V13" s="327"/>
      <c r="W13" s="327"/>
      <c r="X13" s="327"/>
      <c r="Y13" s="327"/>
    </row>
    <row r="14" spans="1:25" s="330" customFormat="1" ht="15" customHeight="1">
      <c r="A14" s="341" t="s">
        <v>340</v>
      </c>
      <c r="B14" s="342"/>
      <c r="C14" s="342"/>
      <c r="D14" s="342"/>
      <c r="E14" s="343"/>
      <c r="G14" s="344">
        <v>201</v>
      </c>
      <c r="H14" s="344">
        <v>6</v>
      </c>
      <c r="I14" s="345">
        <f>G14*H14</f>
        <v>1206</v>
      </c>
      <c r="U14" s="327"/>
      <c r="V14" s="327"/>
      <c r="W14" s="327"/>
      <c r="X14" s="327"/>
      <c r="Y14" s="327"/>
    </row>
    <row r="15" spans="1:25" s="330" customFormat="1" ht="15" customHeight="1">
      <c r="A15" s="346"/>
      <c r="B15" s="383"/>
      <c r="C15" s="304"/>
      <c r="D15" s="304"/>
      <c r="E15" s="304"/>
      <c r="F15" s="304"/>
      <c r="G15" s="344"/>
      <c r="H15" s="344"/>
      <c r="I15" s="345"/>
      <c r="U15" s="327"/>
      <c r="V15" s="327"/>
      <c r="W15" s="327"/>
      <c r="X15" s="327"/>
      <c r="Y15" s="327"/>
    </row>
    <row r="16" spans="1:25" s="330" customFormat="1" ht="15" customHeight="1">
      <c r="A16" s="651" t="s">
        <v>341</v>
      </c>
      <c r="B16" s="652"/>
      <c r="C16" s="652"/>
      <c r="D16" s="652"/>
      <c r="E16" s="653"/>
      <c r="F16" s="347"/>
      <c r="G16" s="348"/>
      <c r="H16" s="348"/>
      <c r="I16" s="349"/>
      <c r="U16" s="327"/>
      <c r="V16" s="327"/>
      <c r="W16" s="327"/>
      <c r="X16" s="327"/>
      <c r="Y16" s="327"/>
    </row>
    <row r="17" spans="1:25" s="330" customFormat="1" ht="15" customHeight="1">
      <c r="A17" s="654"/>
      <c r="B17" s="655"/>
      <c r="C17" s="655"/>
      <c r="D17" s="655"/>
      <c r="E17" s="656"/>
      <c r="F17" s="347"/>
      <c r="G17" s="348"/>
      <c r="H17" s="348"/>
      <c r="I17" s="349"/>
      <c r="U17" s="327"/>
      <c r="V17" s="327"/>
      <c r="W17" s="327"/>
      <c r="X17" s="327"/>
      <c r="Y17" s="327"/>
    </row>
    <row r="18" spans="1:25" s="330" customFormat="1" ht="15" customHeight="1" thickBot="1">
      <c r="A18" s="350"/>
      <c r="G18" s="351">
        <f>SUM(G14:G17)</f>
        <v>201</v>
      </c>
      <c r="H18" s="351" t="s">
        <v>267</v>
      </c>
      <c r="I18" s="352">
        <f>SUM(I14:I17)</f>
        <v>1206</v>
      </c>
      <c r="U18" s="327"/>
      <c r="V18" s="327"/>
      <c r="W18" s="327"/>
      <c r="X18" s="327"/>
      <c r="Y18" s="327"/>
    </row>
    <row r="19" spans="1:10" ht="22.5" customHeight="1" thickBot="1">
      <c r="A19" s="353" t="s">
        <v>249</v>
      </c>
      <c r="B19" s="657" t="s">
        <v>154</v>
      </c>
      <c r="C19" s="658"/>
      <c r="D19" s="659"/>
      <c r="E19" s="354" t="s">
        <v>20</v>
      </c>
      <c r="F19" s="354" t="s">
        <v>251</v>
      </c>
      <c r="G19" s="354" t="s">
        <v>268</v>
      </c>
      <c r="H19" s="660" t="s">
        <v>269</v>
      </c>
      <c r="I19" s="661"/>
      <c r="J19" s="355"/>
    </row>
    <row r="20" spans="1:25" ht="15" customHeight="1">
      <c r="A20" s="356">
        <v>1</v>
      </c>
      <c r="B20" s="662" t="s">
        <v>270</v>
      </c>
      <c r="C20" s="663"/>
      <c r="D20" s="663"/>
      <c r="E20" s="357"/>
      <c r="F20" s="357"/>
      <c r="G20" s="358"/>
      <c r="H20" s="664">
        <f>H21+H28</f>
        <v>69.62</v>
      </c>
      <c r="I20" s="665"/>
      <c r="U20" s="359"/>
      <c r="V20" s="666"/>
      <c r="W20" s="666"/>
      <c r="X20" s="666"/>
      <c r="Y20" s="359"/>
    </row>
    <row r="21" spans="1:25" ht="15" customHeight="1">
      <c r="A21" s="360" t="s">
        <v>17</v>
      </c>
      <c r="B21" s="667" t="s">
        <v>271</v>
      </c>
      <c r="C21" s="668"/>
      <c r="D21" s="668"/>
      <c r="E21" s="361"/>
      <c r="F21" s="361"/>
      <c r="G21" s="362"/>
      <c r="H21" s="669">
        <f>SUM(H22:H26)</f>
        <v>20.48</v>
      </c>
      <c r="I21" s="670"/>
      <c r="U21" s="359"/>
      <c r="V21" s="671"/>
      <c r="W21" s="671"/>
      <c r="X21" s="671"/>
      <c r="Y21" s="359"/>
    </row>
    <row r="22" spans="1:25" ht="15.75">
      <c r="A22" s="363" t="s">
        <v>272</v>
      </c>
      <c r="B22" s="672" t="s">
        <v>342</v>
      </c>
      <c r="C22" s="673"/>
      <c r="D22" s="673"/>
      <c r="E22" s="364" t="s">
        <v>273</v>
      </c>
      <c r="F22" s="365">
        <f>B67*C67</f>
        <v>3</v>
      </c>
      <c r="G22" s="366">
        <f aca="true" t="shared" si="0" ref="G22:H26">D67</f>
        <v>0.4</v>
      </c>
      <c r="H22" s="674">
        <f t="shared" si="0"/>
        <v>1.2</v>
      </c>
      <c r="I22" s="675"/>
      <c r="U22" s="367"/>
      <c r="V22" s="676"/>
      <c r="W22" s="676"/>
      <c r="X22" s="676"/>
      <c r="Y22" s="359"/>
    </row>
    <row r="23" spans="1:25" ht="15" customHeight="1">
      <c r="A23" s="363" t="s">
        <v>274</v>
      </c>
      <c r="B23" s="672" t="s">
        <v>343</v>
      </c>
      <c r="C23" s="673"/>
      <c r="D23" s="673"/>
      <c r="E23" s="364" t="s">
        <v>275</v>
      </c>
      <c r="F23" s="365">
        <f>B68</f>
        <v>2</v>
      </c>
      <c r="G23" s="366">
        <f t="shared" si="0"/>
        <v>4.64</v>
      </c>
      <c r="H23" s="674">
        <f t="shared" si="0"/>
        <v>9.28</v>
      </c>
      <c r="I23" s="675"/>
      <c r="U23" s="367"/>
      <c r="V23" s="368"/>
      <c r="W23" s="368"/>
      <c r="X23" s="368"/>
      <c r="Y23" s="359"/>
    </row>
    <row r="24" spans="1:25" ht="15" customHeight="1">
      <c r="A24" s="363" t="s">
        <v>276</v>
      </c>
      <c r="B24" s="672" t="s">
        <v>277</v>
      </c>
      <c r="C24" s="673"/>
      <c r="D24" s="673"/>
      <c r="E24" s="364" t="s">
        <v>275</v>
      </c>
      <c r="F24" s="365">
        <v>2</v>
      </c>
      <c r="G24" s="366">
        <f t="shared" si="0"/>
        <v>3.2</v>
      </c>
      <c r="H24" s="674">
        <f t="shared" si="0"/>
        <v>6.4</v>
      </c>
      <c r="I24" s="675"/>
      <c r="U24" s="367"/>
      <c r="V24" s="676"/>
      <c r="W24" s="676"/>
      <c r="X24" s="676"/>
      <c r="Y24" s="359"/>
    </row>
    <row r="25" spans="1:25" ht="15" customHeight="1">
      <c r="A25" s="363" t="s">
        <v>278</v>
      </c>
      <c r="B25" s="672" t="s">
        <v>279</v>
      </c>
      <c r="C25" s="673"/>
      <c r="D25" s="673"/>
      <c r="E25" s="364" t="s">
        <v>275</v>
      </c>
      <c r="F25" s="365">
        <f>B70</f>
        <v>0</v>
      </c>
      <c r="G25" s="366">
        <f t="shared" si="0"/>
        <v>2.19</v>
      </c>
      <c r="H25" s="674">
        <f t="shared" si="0"/>
        <v>0</v>
      </c>
      <c r="I25" s="675"/>
      <c r="U25" s="359"/>
      <c r="V25" s="666"/>
      <c r="W25" s="666"/>
      <c r="X25" s="666"/>
      <c r="Y25" s="359"/>
    </row>
    <row r="26" spans="1:25" ht="15.75">
      <c r="A26" s="363" t="s">
        <v>280</v>
      </c>
      <c r="B26" s="672" t="s">
        <v>344</v>
      </c>
      <c r="C26" s="673"/>
      <c r="D26" s="673"/>
      <c r="E26" s="364" t="s">
        <v>2</v>
      </c>
      <c r="F26" s="365">
        <f>B71*C71</f>
        <v>9</v>
      </c>
      <c r="G26" s="366">
        <f t="shared" si="0"/>
        <v>0.4</v>
      </c>
      <c r="H26" s="674">
        <f t="shared" si="0"/>
        <v>3.6</v>
      </c>
      <c r="I26" s="675"/>
      <c r="U26" s="359"/>
      <c r="V26" s="677"/>
      <c r="W26" s="677"/>
      <c r="X26" s="677"/>
      <c r="Y26" s="359"/>
    </row>
    <row r="27" spans="1:25" ht="15" customHeight="1">
      <c r="A27" s="369"/>
      <c r="B27" s="673"/>
      <c r="C27" s="673"/>
      <c r="D27" s="673"/>
      <c r="E27" s="370"/>
      <c r="F27" s="370"/>
      <c r="G27" s="371"/>
      <c r="H27" s="371"/>
      <c r="I27" s="372"/>
      <c r="J27" s="388"/>
      <c r="U27" s="359"/>
      <c r="V27" s="677"/>
      <c r="W27" s="677"/>
      <c r="X27" s="677"/>
      <c r="Y27" s="359"/>
    </row>
    <row r="28" spans="1:25" ht="15" customHeight="1">
      <c r="A28" s="360" t="s">
        <v>18</v>
      </c>
      <c r="B28" s="667" t="s">
        <v>281</v>
      </c>
      <c r="C28" s="668"/>
      <c r="D28" s="668"/>
      <c r="E28" s="361"/>
      <c r="F28" s="361"/>
      <c r="G28" s="362"/>
      <c r="H28" s="669">
        <f>SUM(H29:I31)</f>
        <v>49.14</v>
      </c>
      <c r="I28" s="670"/>
      <c r="U28" s="359"/>
      <c r="V28" s="671"/>
      <c r="W28" s="671"/>
      <c r="X28" s="671"/>
      <c r="Y28" s="359"/>
    </row>
    <row r="29" spans="1:25" ht="15.75">
      <c r="A29" s="363" t="s">
        <v>282</v>
      </c>
      <c r="B29" s="672" t="s">
        <v>345</v>
      </c>
      <c r="C29" s="673"/>
      <c r="D29" s="673"/>
      <c r="E29" s="364" t="s">
        <v>273</v>
      </c>
      <c r="F29" s="373">
        <f aca="true" t="shared" si="1" ref="F29:H30">C74</f>
        <v>166</v>
      </c>
      <c r="G29" s="366">
        <f t="shared" si="1"/>
        <v>0.04</v>
      </c>
      <c r="H29" s="674">
        <f t="shared" si="1"/>
        <v>6.64</v>
      </c>
      <c r="I29" s="675"/>
      <c r="U29" s="367"/>
      <c r="V29" s="676"/>
      <c r="W29" s="676"/>
      <c r="X29" s="676"/>
      <c r="Y29" s="359"/>
    </row>
    <row r="30" spans="1:25" ht="15" customHeight="1">
      <c r="A30" s="363" t="s">
        <v>283</v>
      </c>
      <c r="B30" s="672" t="s">
        <v>346</v>
      </c>
      <c r="C30" s="673"/>
      <c r="D30" s="673"/>
      <c r="E30" s="364" t="s">
        <v>273</v>
      </c>
      <c r="F30" s="373">
        <f t="shared" si="1"/>
        <v>15</v>
      </c>
      <c r="G30" s="366">
        <f t="shared" si="1"/>
        <v>0.1</v>
      </c>
      <c r="H30" s="674">
        <f t="shared" si="1"/>
        <v>3</v>
      </c>
      <c r="I30" s="675"/>
      <c r="U30" s="367"/>
      <c r="V30" s="368"/>
      <c r="W30" s="368"/>
      <c r="X30" s="368"/>
      <c r="Y30" s="359"/>
    </row>
    <row r="31" spans="1:25" ht="15" customHeight="1">
      <c r="A31" s="363" t="s">
        <v>284</v>
      </c>
      <c r="B31" s="672" t="s">
        <v>347</v>
      </c>
      <c r="C31" s="673"/>
      <c r="D31" s="673"/>
      <c r="E31" s="364" t="s">
        <v>273</v>
      </c>
      <c r="F31" s="373">
        <f>B76*C76</f>
        <v>395</v>
      </c>
      <c r="G31" s="366">
        <f>D76</f>
        <v>0.1</v>
      </c>
      <c r="H31" s="674">
        <f>E76</f>
        <v>39.5</v>
      </c>
      <c r="I31" s="675"/>
      <c r="U31" s="367"/>
      <c r="V31" s="676"/>
      <c r="W31" s="676"/>
      <c r="X31" s="676"/>
      <c r="Y31" s="359"/>
    </row>
    <row r="32" spans="1:25" ht="15" customHeight="1">
      <c r="A32" s="369"/>
      <c r="B32" s="673"/>
      <c r="C32" s="673"/>
      <c r="D32" s="673"/>
      <c r="E32" s="370"/>
      <c r="F32" s="370"/>
      <c r="G32" s="371"/>
      <c r="H32" s="371"/>
      <c r="I32" s="372"/>
      <c r="J32" s="388"/>
      <c r="U32" s="359"/>
      <c r="V32" s="677"/>
      <c r="W32" s="677"/>
      <c r="X32" s="677"/>
      <c r="Y32" s="359"/>
    </row>
    <row r="33" spans="1:25" ht="15" customHeight="1">
      <c r="A33" s="374">
        <v>2</v>
      </c>
      <c r="B33" s="678" t="s">
        <v>285</v>
      </c>
      <c r="C33" s="679"/>
      <c r="D33" s="680"/>
      <c r="E33" s="375"/>
      <c r="F33" s="375"/>
      <c r="G33" s="376"/>
      <c r="H33" s="681">
        <f>H34+H39</f>
        <v>2.48</v>
      </c>
      <c r="I33" s="682"/>
      <c r="U33" s="359"/>
      <c r="V33" s="666"/>
      <c r="W33" s="666"/>
      <c r="X33" s="666"/>
      <c r="Y33" s="359"/>
    </row>
    <row r="34" spans="1:25" ht="15" customHeight="1">
      <c r="A34" s="360" t="s">
        <v>3</v>
      </c>
      <c r="B34" s="667" t="s">
        <v>286</v>
      </c>
      <c r="C34" s="668"/>
      <c r="D34" s="668"/>
      <c r="E34" s="361"/>
      <c r="F34" s="361"/>
      <c r="G34" s="362"/>
      <c r="H34" s="669">
        <f>SUM(H35:I38)</f>
        <v>1.88</v>
      </c>
      <c r="I34" s="670"/>
      <c r="U34" s="359"/>
      <c r="V34" s="377"/>
      <c r="W34" s="377"/>
      <c r="X34" s="377"/>
      <c r="Y34" s="359"/>
    </row>
    <row r="35" spans="1:25" ht="15.75">
      <c r="A35" s="363" t="s">
        <v>287</v>
      </c>
      <c r="B35" s="672" t="s">
        <v>348</v>
      </c>
      <c r="C35" s="673"/>
      <c r="D35" s="673"/>
      <c r="E35" s="364" t="s">
        <v>263</v>
      </c>
      <c r="F35" s="373">
        <f>B80</f>
        <v>2</v>
      </c>
      <c r="G35" s="366">
        <v>0.36</v>
      </c>
      <c r="H35" s="683">
        <f>E80</f>
        <v>0.72</v>
      </c>
      <c r="I35" s="684"/>
      <c r="U35" s="367"/>
      <c r="V35" s="676"/>
      <c r="W35" s="676"/>
      <c r="X35" s="676"/>
      <c r="Y35" s="359"/>
    </row>
    <row r="36" spans="1:25" ht="15.75">
      <c r="A36" s="363" t="s">
        <v>288</v>
      </c>
      <c r="B36" s="672" t="s">
        <v>289</v>
      </c>
      <c r="C36" s="673"/>
      <c r="D36" s="673"/>
      <c r="E36" s="364" t="s">
        <v>263</v>
      </c>
      <c r="F36" s="373">
        <f>B81</f>
        <v>2</v>
      </c>
      <c r="G36" s="366">
        <v>0.2</v>
      </c>
      <c r="H36" s="683">
        <f>E81</f>
        <v>0.4</v>
      </c>
      <c r="I36" s="684"/>
      <c r="U36" s="367"/>
      <c r="V36" s="676"/>
      <c r="W36" s="676"/>
      <c r="X36" s="676"/>
      <c r="Y36" s="359"/>
    </row>
    <row r="37" spans="1:25" ht="15.75">
      <c r="A37" s="363" t="s">
        <v>290</v>
      </c>
      <c r="B37" s="672" t="s">
        <v>291</v>
      </c>
      <c r="C37" s="673"/>
      <c r="D37" s="673"/>
      <c r="E37" s="364" t="s">
        <v>263</v>
      </c>
      <c r="F37" s="373">
        <f>B82</f>
        <v>0</v>
      </c>
      <c r="G37" s="366">
        <v>0.25</v>
      </c>
      <c r="H37" s="683">
        <f>E82</f>
        <v>0</v>
      </c>
      <c r="I37" s="684"/>
      <c r="U37" s="367"/>
      <c r="V37" s="676"/>
      <c r="W37" s="676"/>
      <c r="X37" s="676"/>
      <c r="Y37" s="359"/>
    </row>
    <row r="38" spans="1:25" ht="15.75">
      <c r="A38" s="363" t="s">
        <v>292</v>
      </c>
      <c r="B38" s="672" t="s">
        <v>293</v>
      </c>
      <c r="C38" s="673"/>
      <c r="D38" s="673"/>
      <c r="E38" s="364" t="s">
        <v>263</v>
      </c>
      <c r="F38" s="373">
        <f>B83</f>
        <v>2</v>
      </c>
      <c r="G38" s="366">
        <v>0.38</v>
      </c>
      <c r="H38" s="683">
        <f>E83</f>
        <v>0.76</v>
      </c>
      <c r="I38" s="684"/>
      <c r="U38" s="367"/>
      <c r="V38" s="676"/>
      <c r="W38" s="676"/>
      <c r="X38" s="676"/>
      <c r="Y38" s="359"/>
    </row>
    <row r="39" spans="1:25" ht="15" customHeight="1">
      <c r="A39" s="360" t="s">
        <v>6</v>
      </c>
      <c r="B39" s="667" t="s">
        <v>294</v>
      </c>
      <c r="C39" s="668"/>
      <c r="D39" s="668"/>
      <c r="E39" s="361"/>
      <c r="F39" s="361"/>
      <c r="G39" s="362"/>
      <c r="H39" s="669">
        <f>H40</f>
        <v>0.6</v>
      </c>
      <c r="I39" s="670"/>
      <c r="U39" s="359"/>
      <c r="V39" s="377"/>
      <c r="W39" s="377"/>
      <c r="X39" s="377"/>
      <c r="Y39" s="359"/>
    </row>
    <row r="40" spans="1:25" ht="15.75">
      <c r="A40" s="363" t="s">
        <v>295</v>
      </c>
      <c r="B40" s="672" t="s">
        <v>296</v>
      </c>
      <c r="C40" s="673"/>
      <c r="D40" s="673"/>
      <c r="E40" s="364" t="s">
        <v>263</v>
      </c>
      <c r="F40" s="373">
        <f>B85</f>
        <v>4</v>
      </c>
      <c r="G40" s="366">
        <v>0.15</v>
      </c>
      <c r="H40" s="683">
        <f>E85</f>
        <v>0.6</v>
      </c>
      <c r="I40" s="684"/>
      <c r="U40" s="367"/>
      <c r="V40" s="676"/>
      <c r="W40" s="676"/>
      <c r="X40" s="676"/>
      <c r="Y40" s="359"/>
    </row>
    <row r="41" spans="1:25" ht="15" customHeight="1">
      <c r="A41" s="360" t="s">
        <v>7</v>
      </c>
      <c r="B41" s="667" t="s">
        <v>297</v>
      </c>
      <c r="C41" s="668"/>
      <c r="D41" s="668"/>
      <c r="E41" s="361"/>
      <c r="F41" s="361"/>
      <c r="G41" s="362"/>
      <c r="H41" s="669"/>
      <c r="I41" s="670"/>
      <c r="U41" s="359"/>
      <c r="V41" s="377"/>
      <c r="W41" s="377"/>
      <c r="X41" s="377"/>
      <c r="Y41" s="359"/>
    </row>
    <row r="42" spans="1:25" ht="21.75" customHeight="1">
      <c r="A42" s="363" t="s">
        <v>298</v>
      </c>
      <c r="B42" s="685" t="s">
        <v>299</v>
      </c>
      <c r="C42" s="686"/>
      <c r="D42" s="687"/>
      <c r="E42" s="364" t="s">
        <v>263</v>
      </c>
      <c r="F42" s="373">
        <f>F35+F36+F37+F38</f>
        <v>6</v>
      </c>
      <c r="G42" s="366" t="s">
        <v>300</v>
      </c>
      <c r="H42" s="674" t="s">
        <v>300</v>
      </c>
      <c r="I42" s="675"/>
      <c r="U42" s="367"/>
      <c r="V42" s="676"/>
      <c r="W42" s="676"/>
      <c r="X42" s="676"/>
      <c r="Y42" s="359"/>
    </row>
    <row r="43" spans="1:25" ht="48.75" customHeight="1">
      <c r="A43" s="363" t="s">
        <v>301</v>
      </c>
      <c r="B43" s="688" t="s">
        <v>302</v>
      </c>
      <c r="C43" s="689"/>
      <c r="D43" s="690"/>
      <c r="E43" s="364" t="s">
        <v>263</v>
      </c>
      <c r="F43" s="373">
        <f>B88</f>
        <v>2</v>
      </c>
      <c r="G43" s="366" t="s">
        <v>300</v>
      </c>
      <c r="H43" s="674" t="s">
        <v>300</v>
      </c>
      <c r="I43" s="675"/>
      <c r="U43" s="367"/>
      <c r="V43" s="676"/>
      <c r="W43" s="676"/>
      <c r="X43" s="676"/>
      <c r="Y43" s="359"/>
    </row>
    <row r="44" spans="1:25" ht="15" customHeight="1" thickBot="1">
      <c r="A44" s="378"/>
      <c r="B44" s="691"/>
      <c r="C44" s="691"/>
      <c r="D44" s="691"/>
      <c r="E44" s="379"/>
      <c r="F44" s="379"/>
      <c r="G44" s="380"/>
      <c r="H44" s="380"/>
      <c r="I44" s="381"/>
      <c r="J44" s="388"/>
      <c r="U44" s="359"/>
      <c r="V44" s="677"/>
      <c r="W44" s="677"/>
      <c r="X44" s="677"/>
      <c r="Y44" s="359"/>
    </row>
    <row r="45" spans="1:10" ht="15.75">
      <c r="A45" s="382" t="s">
        <v>303</v>
      </c>
      <c r="E45" s="327"/>
      <c r="F45" s="327"/>
      <c r="G45" s="327"/>
      <c r="I45" s="327"/>
      <c r="J45" s="327"/>
    </row>
    <row r="46" spans="1:10" ht="15.75">
      <c r="A46" s="327"/>
      <c r="E46" s="327"/>
      <c r="F46" s="327"/>
      <c r="G46" s="327"/>
      <c r="I46" s="327"/>
      <c r="J46" s="327"/>
    </row>
    <row r="47" spans="1:10" ht="15.75">
      <c r="A47" s="387" t="s">
        <v>349</v>
      </c>
      <c r="B47" s="387"/>
      <c r="C47" s="387"/>
      <c r="D47" s="387"/>
      <c r="E47" s="387"/>
      <c r="F47" s="387"/>
      <c r="G47" s="387"/>
      <c r="H47" s="387"/>
      <c r="I47" s="327"/>
      <c r="J47" s="327"/>
    </row>
    <row r="48" spans="1:10" ht="15.75">
      <c r="A48" s="387" t="s">
        <v>350</v>
      </c>
      <c r="B48" s="387"/>
      <c r="C48" s="387"/>
      <c r="D48" s="387"/>
      <c r="E48" s="387"/>
      <c r="F48" s="387"/>
      <c r="G48" s="387"/>
      <c r="H48" s="387"/>
      <c r="I48" s="387"/>
      <c r="J48" s="387"/>
    </row>
    <row r="49" spans="1:10" ht="15.75">
      <c r="A49" s="387" t="s">
        <v>351</v>
      </c>
      <c r="B49" s="387"/>
      <c r="C49" s="387"/>
      <c r="D49" s="387"/>
      <c r="E49" s="387"/>
      <c r="F49" s="387"/>
      <c r="G49" s="387"/>
      <c r="H49" s="387"/>
      <c r="I49" s="387"/>
      <c r="J49" s="387"/>
    </row>
    <row r="50" spans="1:9" ht="15.75">
      <c r="A50" s="692" t="s">
        <v>352</v>
      </c>
      <c r="B50" s="692"/>
      <c r="C50" s="692"/>
      <c r="D50" s="692"/>
      <c r="E50" s="692"/>
      <c r="F50" s="692"/>
      <c r="G50" s="692"/>
      <c r="H50" s="692"/>
      <c r="I50" s="330"/>
    </row>
    <row r="51" spans="1:9" ht="15.75">
      <c r="A51" s="384" t="s">
        <v>353</v>
      </c>
      <c r="B51" s="330"/>
      <c r="C51" s="330"/>
      <c r="D51" s="330"/>
      <c r="E51" s="330"/>
      <c r="F51" s="330"/>
      <c r="G51" s="330"/>
      <c r="H51" s="330"/>
      <c r="I51" s="330"/>
    </row>
    <row r="52" spans="1:9" ht="15.75">
      <c r="A52" s="330"/>
      <c r="B52" s="330"/>
      <c r="C52" s="330"/>
      <c r="D52" s="330"/>
      <c r="E52" s="330"/>
      <c r="F52" s="330"/>
      <c r="G52" s="330"/>
      <c r="H52" s="330"/>
      <c r="I52" s="330"/>
    </row>
    <row r="53" spans="1:10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  <c r="J53" s="385"/>
    </row>
    <row r="54" spans="1:10" ht="15" customHeight="1">
      <c r="A54" s="693"/>
      <c r="B54" s="693"/>
      <c r="C54" s="693"/>
      <c r="D54" s="693"/>
      <c r="E54" s="693"/>
      <c r="F54" s="693"/>
      <c r="G54" s="693"/>
      <c r="H54" s="693"/>
      <c r="I54" s="693"/>
      <c r="J54" s="385"/>
    </row>
    <row r="55" spans="1:10" ht="1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</row>
    <row r="56" spans="1:10" ht="15" customHeight="1">
      <c r="A56" s="694" t="s">
        <v>355</v>
      </c>
      <c r="B56" s="694"/>
      <c r="C56" s="694"/>
      <c r="D56" s="694"/>
      <c r="E56" s="694"/>
      <c r="F56" s="694"/>
      <c r="G56" s="694"/>
      <c r="H56" s="694"/>
      <c r="I56" s="694"/>
      <c r="J56" s="386"/>
    </row>
    <row r="57" spans="1:10" ht="15" customHeight="1">
      <c r="A57" s="694"/>
      <c r="B57" s="694"/>
      <c r="C57" s="694"/>
      <c r="D57" s="694"/>
      <c r="E57" s="694"/>
      <c r="F57" s="694"/>
      <c r="G57" s="694"/>
      <c r="H57" s="694"/>
      <c r="I57" s="694"/>
      <c r="J57" s="386"/>
    </row>
    <row r="58" spans="1:10" ht="15.75">
      <c r="A58" s="327"/>
      <c r="E58" s="327"/>
      <c r="F58" s="327"/>
      <c r="G58" s="327"/>
      <c r="I58" s="327"/>
      <c r="J58" s="327"/>
    </row>
    <row r="59" spans="1:10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  <c r="J59" s="386"/>
    </row>
    <row r="60" spans="1:10" ht="15" customHeight="1">
      <c r="A60" s="694"/>
      <c r="B60" s="694"/>
      <c r="C60" s="694"/>
      <c r="D60" s="694"/>
      <c r="E60" s="694"/>
      <c r="F60" s="694"/>
      <c r="G60" s="694"/>
      <c r="H60" s="694"/>
      <c r="I60" s="694"/>
      <c r="J60" s="386"/>
    </row>
    <row r="61" spans="1:10" ht="15.75">
      <c r="A61" s="327"/>
      <c r="E61" s="327"/>
      <c r="F61" s="327"/>
      <c r="G61" s="327"/>
      <c r="I61" s="327"/>
      <c r="J61" s="327"/>
    </row>
    <row r="62" spans="1:10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  <c r="J62" s="695"/>
    </row>
    <row r="63" spans="1:10" ht="16.5" thickBot="1">
      <c r="A63" s="327"/>
      <c r="E63" s="327"/>
      <c r="F63" s="388"/>
      <c r="G63" s="696"/>
      <c r="H63" s="697"/>
      <c r="I63" s="330"/>
      <c r="J63" s="327"/>
    </row>
    <row r="64" spans="1:10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  <c r="J64" s="327"/>
    </row>
    <row r="65" spans="1:10" ht="15.75">
      <c r="A65" s="698" t="s">
        <v>305</v>
      </c>
      <c r="B65" s="699"/>
      <c r="C65" s="699"/>
      <c r="D65" s="699"/>
      <c r="E65" s="392">
        <f>E73+E66</f>
        <v>69.62</v>
      </c>
      <c r="F65" s="388"/>
      <c r="G65" s="393"/>
      <c r="H65" s="394"/>
      <c r="I65" s="330"/>
      <c r="J65" s="327"/>
    </row>
    <row r="66" spans="1:10" ht="15.75">
      <c r="A66" s="700" t="s">
        <v>306</v>
      </c>
      <c r="B66" s="701"/>
      <c r="C66" s="701"/>
      <c r="D66" s="701"/>
      <c r="E66" s="395">
        <f>SUM(E67:E71)</f>
        <v>20.48</v>
      </c>
      <c r="F66" s="388"/>
      <c r="G66" s="393"/>
      <c r="H66" s="394"/>
      <c r="I66" s="330"/>
      <c r="J66" s="327"/>
    </row>
    <row r="67" spans="1:10" ht="15.75">
      <c r="A67" s="396" t="s">
        <v>307</v>
      </c>
      <c r="B67" s="397">
        <v>1</v>
      </c>
      <c r="C67" s="397">
        <f>H14/2</f>
        <v>3</v>
      </c>
      <c r="D67" s="397">
        <v>0.4</v>
      </c>
      <c r="E67" s="398">
        <f>B67*C67*D67</f>
        <v>1.2</v>
      </c>
      <c r="F67" s="399"/>
      <c r="G67" s="400"/>
      <c r="H67" s="399"/>
      <c r="I67" s="330"/>
      <c r="J67" s="327"/>
    </row>
    <row r="68" spans="1:10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  <c r="J68" s="327"/>
    </row>
    <row r="69" spans="1:10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  <c r="J69" s="403"/>
    </row>
    <row r="70" spans="1:10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  <c r="J70" s="327"/>
    </row>
    <row r="71" spans="1:10" ht="15.75">
      <c r="A71" s="396" t="s">
        <v>311</v>
      </c>
      <c r="B71" s="402">
        <v>1</v>
      </c>
      <c r="C71" s="402">
        <f>(H14*1.5)</f>
        <v>9</v>
      </c>
      <c r="D71" s="402">
        <v>0.4</v>
      </c>
      <c r="E71" s="398">
        <f>ROUND(D71*C71*B71,2)</f>
        <v>3.6</v>
      </c>
      <c r="F71" s="399"/>
      <c r="G71" s="399"/>
      <c r="H71" s="399"/>
      <c r="I71" s="330"/>
      <c r="J71" s="327"/>
    </row>
    <row r="72" spans="1:10" ht="15.75">
      <c r="A72" s="700"/>
      <c r="B72" s="701"/>
      <c r="C72" s="701"/>
      <c r="D72" s="701"/>
      <c r="E72" s="702"/>
      <c r="F72" s="388"/>
      <c r="G72" s="388"/>
      <c r="H72" s="404"/>
      <c r="I72" s="405"/>
      <c r="J72" s="327"/>
    </row>
    <row r="73" spans="1:10" ht="15.75">
      <c r="A73" s="700" t="s">
        <v>312</v>
      </c>
      <c r="B73" s="701"/>
      <c r="C73" s="701"/>
      <c r="D73" s="701"/>
      <c r="E73" s="395">
        <f>SUM(E74:E76)</f>
        <v>49.14</v>
      </c>
      <c r="F73" s="388"/>
      <c r="G73" s="393"/>
      <c r="H73" s="394"/>
      <c r="I73" s="330"/>
      <c r="J73" s="327"/>
    </row>
    <row r="74" spans="1:10" ht="15.75">
      <c r="A74" s="396" t="s">
        <v>313</v>
      </c>
      <c r="B74" s="402"/>
      <c r="C74" s="401">
        <f>(C76)-(B75*C75)-(B71*1.5)</f>
        <v>166</v>
      </c>
      <c r="D74" s="401">
        <v>0.04</v>
      </c>
      <c r="E74" s="398">
        <f>ROUND(D74*C74,2)</f>
        <v>6.64</v>
      </c>
      <c r="F74" s="399"/>
      <c r="G74" s="400"/>
      <c r="H74" s="399"/>
      <c r="I74" s="330"/>
      <c r="J74" s="327"/>
    </row>
    <row r="75" spans="1:10" ht="15.75">
      <c r="A75" s="396" t="s">
        <v>314</v>
      </c>
      <c r="B75" s="397">
        <v>2</v>
      </c>
      <c r="C75" s="397">
        <v>15</v>
      </c>
      <c r="D75" s="402">
        <v>0.1</v>
      </c>
      <c r="E75" s="398">
        <f>B75*C75*D75</f>
        <v>3</v>
      </c>
      <c r="F75" s="399"/>
      <c r="G75" s="400"/>
      <c r="H75" s="399"/>
      <c r="I75" s="330"/>
      <c r="J75" s="327"/>
    </row>
    <row r="76" spans="1:10" ht="15.75">
      <c r="A76" s="396" t="s">
        <v>315</v>
      </c>
      <c r="B76" s="402">
        <v>2</v>
      </c>
      <c r="C76" s="402">
        <f>G18-3.5</f>
        <v>197.5</v>
      </c>
      <c r="D76" s="402">
        <v>0.1</v>
      </c>
      <c r="E76" s="398">
        <f>ROUND(B76*C76*D76,2)</f>
        <v>39.5</v>
      </c>
      <c r="F76" s="399"/>
      <c r="G76" s="399"/>
      <c r="H76" s="399"/>
      <c r="I76" s="330"/>
      <c r="J76" s="403"/>
    </row>
    <row r="77" spans="1:10" ht="15.75">
      <c r="A77" s="698"/>
      <c r="B77" s="701"/>
      <c r="C77" s="701"/>
      <c r="D77" s="701"/>
      <c r="E77" s="702"/>
      <c r="F77" s="388"/>
      <c r="G77" s="388"/>
      <c r="H77" s="404"/>
      <c r="I77" s="405"/>
      <c r="J77" s="327"/>
    </row>
    <row r="78" spans="1:10" ht="15.75">
      <c r="A78" s="698" t="s">
        <v>316</v>
      </c>
      <c r="B78" s="699"/>
      <c r="C78" s="699"/>
      <c r="D78" s="699"/>
      <c r="E78" s="406">
        <f>E79+E84</f>
        <v>2.48</v>
      </c>
      <c r="F78" s="388"/>
      <c r="G78" s="393"/>
      <c r="H78" s="394"/>
      <c r="I78" s="330"/>
      <c r="J78" s="327"/>
    </row>
    <row r="79" spans="1:10" ht="15.75">
      <c r="A79" s="703" t="s">
        <v>317</v>
      </c>
      <c r="B79" s="704"/>
      <c r="C79" s="704"/>
      <c r="D79" s="704"/>
      <c r="E79" s="395">
        <f>SUM(E80:E83)</f>
        <v>1.88</v>
      </c>
      <c r="F79" s="388"/>
      <c r="G79" s="393"/>
      <c r="H79" s="394"/>
      <c r="I79" s="330"/>
      <c r="J79" s="327"/>
    </row>
    <row r="80" spans="1:10" ht="15.75">
      <c r="A80" s="396" t="s">
        <v>318</v>
      </c>
      <c r="B80" s="402">
        <f>B69</f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  <c r="J80" s="327"/>
    </row>
    <row r="81" spans="1:10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  <c r="J81" s="327"/>
    </row>
    <row r="82" spans="1:10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  <c r="J82" s="327"/>
    </row>
    <row r="83" spans="1:10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  <c r="J83" s="327"/>
    </row>
    <row r="84" spans="1:10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  <c r="J84" s="327"/>
    </row>
    <row r="85" spans="1:10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  <c r="J85" s="327"/>
    </row>
    <row r="86" spans="1:10" ht="15.75">
      <c r="A86" s="703" t="s">
        <v>297</v>
      </c>
      <c r="B86" s="704"/>
      <c r="C86" s="704"/>
      <c r="D86" s="704"/>
      <c r="E86" s="395">
        <f>E87+E88</f>
        <v>8</v>
      </c>
      <c r="F86" s="388"/>
      <c r="G86" s="393"/>
      <c r="H86" s="394"/>
      <c r="I86" s="330"/>
      <c r="J86" s="327"/>
    </row>
    <row r="87" spans="1:10" ht="15.75">
      <c r="A87" s="396" t="s">
        <v>324</v>
      </c>
      <c r="B87" s="402">
        <f>B80+B81+B82+B83</f>
        <v>6</v>
      </c>
      <c r="C87" s="401"/>
      <c r="D87" s="407"/>
      <c r="E87" s="408">
        <f>B87</f>
        <v>6</v>
      </c>
      <c r="F87" s="399"/>
      <c r="G87" s="400"/>
      <c r="H87" s="399"/>
      <c r="I87" s="330"/>
      <c r="J87" s="327"/>
    </row>
    <row r="88" spans="1:10" ht="16.5" thickBot="1">
      <c r="A88" s="409" t="s">
        <v>325</v>
      </c>
      <c r="B88" s="410">
        <f>B85/2</f>
        <v>2</v>
      </c>
      <c r="C88" s="411"/>
      <c r="D88" s="412"/>
      <c r="E88" s="413">
        <f>B88</f>
        <v>2</v>
      </c>
      <c r="F88" s="399"/>
      <c r="G88" s="400"/>
      <c r="H88" s="399"/>
      <c r="I88" s="330"/>
      <c r="J88" s="327"/>
    </row>
    <row r="89" spans="1:10" ht="15.75">
      <c r="A89" s="327"/>
      <c r="E89" s="327"/>
      <c r="F89" s="388"/>
      <c r="G89" s="388"/>
      <c r="H89" s="404"/>
      <c r="I89" s="405"/>
      <c r="J89" s="327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J62"/>
    <mergeCell ref="G63:G64"/>
    <mergeCell ref="H63:H64"/>
    <mergeCell ref="A65:D65"/>
    <mergeCell ref="A66:D66"/>
    <mergeCell ref="A72:E72"/>
    <mergeCell ref="B44:D44"/>
    <mergeCell ref="V44:X44"/>
    <mergeCell ref="A50:H50"/>
    <mergeCell ref="A53:I54"/>
    <mergeCell ref="A56:I57"/>
    <mergeCell ref="A59:I60"/>
    <mergeCell ref="B42:D42"/>
    <mergeCell ref="H42:I42"/>
    <mergeCell ref="V42:X42"/>
    <mergeCell ref="B43:D43"/>
    <mergeCell ref="H43:I43"/>
    <mergeCell ref="V43:X43"/>
    <mergeCell ref="B39:D39"/>
    <mergeCell ref="H39:I39"/>
    <mergeCell ref="B40:D40"/>
    <mergeCell ref="H40:I40"/>
    <mergeCell ref="V40:X40"/>
    <mergeCell ref="B41:D41"/>
    <mergeCell ref="H41:I41"/>
    <mergeCell ref="B37:D37"/>
    <mergeCell ref="H37:I37"/>
    <mergeCell ref="V37:X37"/>
    <mergeCell ref="B38:D38"/>
    <mergeCell ref="H38:I38"/>
    <mergeCell ref="V38:X38"/>
    <mergeCell ref="B35:D35"/>
    <mergeCell ref="H35:I35"/>
    <mergeCell ref="V35:X35"/>
    <mergeCell ref="B36:D36"/>
    <mergeCell ref="H36:I36"/>
    <mergeCell ref="V36:X36"/>
    <mergeCell ref="B32:D32"/>
    <mergeCell ref="V32:X32"/>
    <mergeCell ref="B33:D33"/>
    <mergeCell ref="H33:I33"/>
    <mergeCell ref="V33:X33"/>
    <mergeCell ref="B34:D34"/>
    <mergeCell ref="H34:I34"/>
    <mergeCell ref="B29:D29"/>
    <mergeCell ref="H29:I29"/>
    <mergeCell ref="V29:X29"/>
    <mergeCell ref="B30:D30"/>
    <mergeCell ref="H30:I30"/>
    <mergeCell ref="B31:D31"/>
    <mergeCell ref="H31:I31"/>
    <mergeCell ref="V31:X31"/>
    <mergeCell ref="B26:D26"/>
    <mergeCell ref="H26:I26"/>
    <mergeCell ref="V26:X26"/>
    <mergeCell ref="B27:D27"/>
    <mergeCell ref="V27:X27"/>
    <mergeCell ref="B28:D28"/>
    <mergeCell ref="H28:I28"/>
    <mergeCell ref="V28:X28"/>
    <mergeCell ref="B23:D23"/>
    <mergeCell ref="H23:I23"/>
    <mergeCell ref="B24:D24"/>
    <mergeCell ref="H24:I24"/>
    <mergeCell ref="V24:X24"/>
    <mergeCell ref="B25:D25"/>
    <mergeCell ref="H25:I25"/>
    <mergeCell ref="V25:X25"/>
    <mergeCell ref="B21:D21"/>
    <mergeCell ref="H21:I21"/>
    <mergeCell ref="V21:X21"/>
    <mergeCell ref="B22:D22"/>
    <mergeCell ref="H22:I22"/>
    <mergeCell ref="V22:X22"/>
    <mergeCell ref="A16:E17"/>
    <mergeCell ref="B19:D19"/>
    <mergeCell ref="H19:I19"/>
    <mergeCell ref="B20:D20"/>
    <mergeCell ref="H20:I20"/>
    <mergeCell ref="V20:X20"/>
    <mergeCell ref="A8:I8"/>
    <mergeCell ref="A10:I10"/>
    <mergeCell ref="B12:F13"/>
    <mergeCell ref="G12:G13"/>
    <mergeCell ref="H12:H13"/>
    <mergeCell ref="I12:I13"/>
    <mergeCell ref="A1:I1"/>
    <mergeCell ref="A2:I2"/>
    <mergeCell ref="A3:I3"/>
    <mergeCell ref="A4:I4"/>
    <mergeCell ref="A6:I6"/>
    <mergeCell ref="A7:I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rowBreaks count="1" manualBreakCount="1">
    <brk id="4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zoomScalePageLayoutView="0" workbookViewId="0" topLeftCell="A76">
      <selection activeCell="E89" sqref="E89"/>
    </sheetView>
  </sheetViews>
  <sheetFormatPr defaultColWidth="9.140625" defaultRowHeight="12.75"/>
  <cols>
    <col min="1" max="1" width="15.140625" style="414" customWidth="1"/>
    <col min="2" max="2" width="12.851562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57421875" style="327" bestFit="1" customWidth="1"/>
    <col min="11" max="11" width="12.28125" style="327" bestFit="1" customWidth="1"/>
    <col min="12" max="12" width="8.00390625" style="327" bestFit="1" customWidth="1"/>
    <col min="13" max="13" width="10.57421875" style="327" bestFit="1" customWidth="1"/>
    <col min="14" max="14" width="10.28125" style="327" customWidth="1"/>
    <col min="15" max="15" width="9.140625" style="327" customWidth="1"/>
    <col min="16" max="16" width="11.7109375" style="327" bestFit="1" customWidth="1"/>
    <col min="17" max="17" width="10.8515625" style="327" bestFit="1" customWidth="1"/>
    <col min="18" max="19" width="9.140625" style="327" customWidth="1"/>
    <col min="20" max="20" width="9.8515625" style="327" bestFit="1" customWidth="1"/>
    <col min="21" max="24" width="9.140625" style="327" customWidth="1"/>
    <col min="25" max="16384" width="9.140625" style="327" customWidth="1"/>
  </cols>
  <sheetData>
    <row r="1" spans="1:24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T1" s="327"/>
      <c r="U1" s="327"/>
      <c r="V1" s="327"/>
      <c r="W1" s="327"/>
      <c r="X1" s="327"/>
    </row>
    <row r="2" spans="1:24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T2" s="327"/>
      <c r="U2" s="327"/>
      <c r="V2" s="327"/>
      <c r="W2" s="327"/>
      <c r="X2" s="327"/>
    </row>
    <row r="3" spans="1:24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T3" s="327"/>
      <c r="U3" s="327"/>
      <c r="V3" s="327"/>
      <c r="W3" s="327"/>
      <c r="X3" s="327"/>
    </row>
    <row r="4" spans="1:24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T4" s="327"/>
      <c r="U4" s="327"/>
      <c r="V4" s="327"/>
      <c r="W4" s="327"/>
      <c r="X4" s="327"/>
    </row>
    <row r="5" spans="1:24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T5" s="327"/>
      <c r="U5" s="327"/>
      <c r="V5" s="327"/>
      <c r="W5" s="327"/>
      <c r="X5" s="327"/>
    </row>
    <row r="6" spans="1:24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T6" s="327"/>
      <c r="U6" s="327"/>
      <c r="V6" s="327"/>
      <c r="W6" s="327"/>
      <c r="X6" s="327"/>
    </row>
    <row r="7" spans="1:24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T7" s="327"/>
      <c r="U7" s="327"/>
      <c r="V7" s="327"/>
      <c r="W7" s="327"/>
      <c r="X7" s="327"/>
    </row>
    <row r="8" spans="1:24" s="330" customFormat="1" ht="4.5" customHeight="1" thickBot="1">
      <c r="A8" s="331"/>
      <c r="B8" s="287"/>
      <c r="C8" s="287"/>
      <c r="D8" s="287"/>
      <c r="E8" s="292"/>
      <c r="F8" s="292"/>
      <c r="G8" s="292"/>
      <c r="H8" s="292"/>
      <c r="I8" s="332"/>
      <c r="T8" s="327"/>
      <c r="U8" s="327"/>
      <c r="V8" s="327"/>
      <c r="W8" s="327"/>
      <c r="X8" s="327"/>
    </row>
    <row r="9" spans="1:24" s="330" customFormat="1" ht="18" customHeight="1" thickBot="1">
      <c r="A9" s="705" t="s">
        <v>184</v>
      </c>
      <c r="B9" s="706"/>
      <c r="C9" s="706"/>
      <c r="D9" s="706"/>
      <c r="E9" s="706"/>
      <c r="F9" s="706"/>
      <c r="G9" s="706"/>
      <c r="H9" s="706"/>
      <c r="I9" s="707"/>
      <c r="T9" s="327"/>
      <c r="U9" s="327"/>
      <c r="V9" s="327"/>
      <c r="W9" s="327"/>
      <c r="X9" s="327"/>
    </row>
    <row r="10" spans="1:24" s="330" customFormat="1" ht="4.5" customHeight="1">
      <c r="A10" s="337"/>
      <c r="E10" s="304"/>
      <c r="F10" s="304"/>
      <c r="G10" s="304"/>
      <c r="I10" s="338"/>
      <c r="T10" s="327"/>
      <c r="U10" s="327"/>
      <c r="V10" s="327"/>
      <c r="W10" s="327"/>
      <c r="X10" s="327"/>
    </row>
    <row r="11" spans="1:24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T11" s="327"/>
      <c r="U11" s="327"/>
      <c r="V11" s="327"/>
      <c r="W11" s="327"/>
      <c r="X11" s="327"/>
    </row>
    <row r="12" spans="1:24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T12" s="327"/>
      <c r="U12" s="327"/>
      <c r="V12" s="327"/>
      <c r="W12" s="327"/>
      <c r="X12" s="327"/>
    </row>
    <row r="13" spans="1:24" s="330" customFormat="1" ht="15" customHeight="1">
      <c r="A13" s="432" t="s">
        <v>358</v>
      </c>
      <c r="B13" s="342"/>
      <c r="C13" s="342"/>
      <c r="D13" s="342"/>
      <c r="E13" s="343"/>
      <c r="G13" s="344">
        <v>250</v>
      </c>
      <c r="H13" s="344">
        <v>6</v>
      </c>
      <c r="I13" s="345">
        <f>G13*H13</f>
        <v>1500</v>
      </c>
      <c r="T13" s="327"/>
      <c r="U13" s="327"/>
      <c r="V13" s="327"/>
      <c r="W13" s="327"/>
      <c r="X13" s="327"/>
    </row>
    <row r="14" spans="1:24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T14" s="327"/>
      <c r="U14" s="327"/>
      <c r="V14" s="327"/>
      <c r="W14" s="327"/>
      <c r="X14" s="327"/>
    </row>
    <row r="15" spans="1:24" s="330" customFormat="1" ht="15" customHeight="1">
      <c r="A15" s="651" t="s">
        <v>359</v>
      </c>
      <c r="B15" s="652"/>
      <c r="C15" s="652"/>
      <c r="D15" s="652"/>
      <c r="E15" s="653"/>
      <c r="F15" s="347"/>
      <c r="G15" s="348"/>
      <c r="H15" s="348"/>
      <c r="I15" s="349"/>
      <c r="T15" s="327"/>
      <c r="U15" s="327"/>
      <c r="V15" s="327"/>
      <c r="W15" s="327"/>
      <c r="X15" s="327"/>
    </row>
    <row r="16" spans="1:24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T16" s="327"/>
      <c r="U16" s="327"/>
      <c r="V16" s="327"/>
      <c r="W16" s="327"/>
      <c r="X16" s="327"/>
    </row>
    <row r="17" spans="1:24" s="330" customFormat="1" ht="15" customHeight="1" thickBot="1">
      <c r="A17" s="350"/>
      <c r="G17" s="351">
        <f>SUM(G13:G16)</f>
        <v>250</v>
      </c>
      <c r="H17" s="351" t="s">
        <v>267</v>
      </c>
      <c r="I17" s="352">
        <f>SUM(I13:I16)</f>
        <v>1500</v>
      </c>
      <c r="T17" s="327"/>
      <c r="U17" s="327"/>
      <c r="V17" s="327"/>
      <c r="W17" s="327"/>
      <c r="X17" s="327"/>
    </row>
    <row r="18" spans="1:9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</row>
    <row r="19" spans="1:24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664">
        <f>H20+H27</f>
        <v>85.28</v>
      </c>
      <c r="I19" s="665"/>
      <c r="T19" s="359"/>
      <c r="U19" s="666"/>
      <c r="V19" s="666"/>
      <c r="W19" s="666"/>
      <c r="X19" s="359"/>
    </row>
    <row r="20" spans="1:24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24.08</v>
      </c>
      <c r="I20" s="670"/>
      <c r="T20" s="359"/>
      <c r="U20" s="671"/>
      <c r="V20" s="671"/>
      <c r="W20" s="671"/>
      <c r="X20" s="359"/>
    </row>
    <row r="21" spans="1:24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3</v>
      </c>
      <c r="G21" s="366">
        <f aca="true" t="shared" si="0" ref="G21:H25">D67</f>
        <v>0.4</v>
      </c>
      <c r="H21" s="674">
        <f t="shared" si="0"/>
        <v>1.2</v>
      </c>
      <c r="I21" s="675"/>
      <c r="T21" s="367"/>
      <c r="U21" s="676"/>
      <c r="V21" s="676"/>
      <c r="W21" s="676"/>
      <c r="X21" s="359"/>
    </row>
    <row r="22" spans="1:24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2</v>
      </c>
      <c r="G22" s="366">
        <f t="shared" si="0"/>
        <v>4.64</v>
      </c>
      <c r="H22" s="674">
        <f t="shared" si="0"/>
        <v>9.28</v>
      </c>
      <c r="I22" s="675"/>
      <c r="T22" s="367"/>
      <c r="U22" s="368"/>
      <c r="V22" s="368"/>
      <c r="W22" s="368"/>
      <c r="X22" s="359"/>
    </row>
    <row r="23" spans="1:24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2</v>
      </c>
      <c r="G23" s="366">
        <f t="shared" si="0"/>
        <v>3.2</v>
      </c>
      <c r="H23" s="674">
        <f t="shared" si="0"/>
        <v>6.4</v>
      </c>
      <c r="I23" s="675"/>
      <c r="T23" s="367"/>
      <c r="U23" s="676"/>
      <c r="V23" s="676"/>
      <c r="W23" s="676"/>
      <c r="X23" s="359"/>
    </row>
    <row r="24" spans="1:24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T24" s="359"/>
      <c r="U24" s="666"/>
      <c r="V24" s="666"/>
      <c r="W24" s="666"/>
      <c r="X24" s="359"/>
    </row>
    <row r="25" spans="1:24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18</v>
      </c>
      <c r="G25" s="366">
        <f t="shared" si="0"/>
        <v>0.4</v>
      </c>
      <c r="H25" s="674">
        <f t="shared" si="0"/>
        <v>7.2</v>
      </c>
      <c r="I25" s="675"/>
      <c r="T25" s="359"/>
      <c r="U25" s="677"/>
      <c r="V25" s="677"/>
      <c r="W25" s="677"/>
      <c r="X25" s="359"/>
    </row>
    <row r="26" spans="1:24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T26" s="359"/>
      <c r="U26" s="677"/>
      <c r="V26" s="677"/>
      <c r="W26" s="677"/>
      <c r="X26" s="359"/>
    </row>
    <row r="27" spans="1:24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SUM(H28:I30)</f>
        <v>61.2</v>
      </c>
      <c r="I27" s="670"/>
      <c r="T27" s="359"/>
      <c r="U27" s="671"/>
      <c r="V27" s="671"/>
      <c r="W27" s="671"/>
      <c r="X27" s="359"/>
    </row>
    <row r="28" spans="1:24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 aca="true" t="shared" si="1" ref="F28:H29">C74</f>
        <v>215</v>
      </c>
      <c r="G28" s="366">
        <f t="shared" si="1"/>
        <v>0.04</v>
      </c>
      <c r="H28" s="674">
        <f t="shared" si="1"/>
        <v>8.6</v>
      </c>
      <c r="I28" s="675"/>
      <c r="T28" s="367"/>
      <c r="U28" s="676"/>
      <c r="V28" s="676"/>
      <c r="W28" s="676"/>
      <c r="X28" s="359"/>
    </row>
    <row r="29" spans="1:24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 t="shared" si="1"/>
        <v>15</v>
      </c>
      <c r="G29" s="366">
        <f t="shared" si="1"/>
        <v>0.1</v>
      </c>
      <c r="H29" s="674">
        <f t="shared" si="1"/>
        <v>3</v>
      </c>
      <c r="I29" s="675"/>
      <c r="T29" s="367"/>
      <c r="U29" s="368"/>
      <c r="V29" s="368"/>
      <c r="W29" s="368"/>
      <c r="X29" s="359"/>
    </row>
    <row r="30" spans="1:24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496</v>
      </c>
      <c r="G30" s="366">
        <f>D76</f>
        <v>0.1</v>
      </c>
      <c r="H30" s="674">
        <f>E76</f>
        <v>49.6</v>
      </c>
      <c r="I30" s="675"/>
      <c r="T30" s="367"/>
      <c r="U30" s="676"/>
      <c r="V30" s="676"/>
      <c r="W30" s="676"/>
      <c r="X30" s="359"/>
    </row>
    <row r="31" spans="1:24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T31" s="359"/>
      <c r="U31" s="677"/>
      <c r="V31" s="677"/>
      <c r="W31" s="677"/>
      <c r="X31" s="359"/>
    </row>
    <row r="32" spans="1:24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2.48</v>
      </c>
      <c r="I32" s="682"/>
      <c r="T32" s="359"/>
      <c r="U32" s="666"/>
      <c r="V32" s="666"/>
      <c r="W32" s="666"/>
      <c r="X32" s="359"/>
    </row>
    <row r="33" spans="1:24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1.88</v>
      </c>
      <c r="I33" s="670"/>
      <c r="T33" s="359"/>
      <c r="U33" s="377"/>
      <c r="V33" s="377"/>
      <c r="W33" s="377"/>
      <c r="X33" s="359"/>
    </row>
    <row r="34" spans="1:24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2</v>
      </c>
      <c r="G34" s="366">
        <v>0.36</v>
      </c>
      <c r="H34" s="683">
        <f>E80</f>
        <v>0.72</v>
      </c>
      <c r="I34" s="684"/>
      <c r="T34" s="367"/>
      <c r="U34" s="676"/>
      <c r="V34" s="676"/>
      <c r="W34" s="676"/>
      <c r="X34" s="359"/>
    </row>
    <row r="35" spans="1:24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2</v>
      </c>
      <c r="G35" s="366">
        <v>0.2</v>
      </c>
      <c r="H35" s="683">
        <f>E81</f>
        <v>0.4</v>
      </c>
      <c r="I35" s="684"/>
      <c r="T35" s="367"/>
      <c r="U35" s="676"/>
      <c r="V35" s="676"/>
      <c r="W35" s="676"/>
      <c r="X35" s="359"/>
    </row>
    <row r="36" spans="1:24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83">
        <f>E82</f>
        <v>0</v>
      </c>
      <c r="I36" s="684"/>
      <c r="T36" s="367"/>
      <c r="U36" s="676"/>
      <c r="V36" s="676"/>
      <c r="W36" s="676"/>
      <c r="X36" s="359"/>
    </row>
    <row r="37" spans="1:24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2</v>
      </c>
      <c r="G37" s="366">
        <v>0.38</v>
      </c>
      <c r="H37" s="683">
        <f>E83</f>
        <v>0.76</v>
      </c>
      <c r="I37" s="684"/>
      <c r="T37" s="367"/>
      <c r="U37" s="676"/>
      <c r="V37" s="676"/>
      <c r="W37" s="676"/>
      <c r="X37" s="359"/>
    </row>
    <row r="38" spans="1:24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0.6</v>
      </c>
      <c r="I38" s="670"/>
      <c r="T38" s="359"/>
      <c r="U38" s="377"/>
      <c r="V38" s="377"/>
      <c r="W38" s="377"/>
      <c r="X38" s="359"/>
    </row>
    <row r="39" spans="1:24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4</v>
      </c>
      <c r="G39" s="366">
        <v>0.15</v>
      </c>
      <c r="H39" s="683">
        <f>E85</f>
        <v>0.6</v>
      </c>
      <c r="I39" s="684"/>
      <c r="T39" s="367"/>
      <c r="U39" s="676"/>
      <c r="V39" s="676"/>
      <c r="W39" s="676"/>
      <c r="X39" s="359"/>
    </row>
    <row r="40" spans="1:24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T40" s="359"/>
      <c r="U40" s="377"/>
      <c r="V40" s="377"/>
      <c r="W40" s="377"/>
      <c r="X40" s="359"/>
    </row>
    <row r="41" spans="1:24" ht="21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F34+F35+F36+F37</f>
        <v>6</v>
      </c>
      <c r="G41" s="366" t="s">
        <v>300</v>
      </c>
      <c r="H41" s="674">
        <v>6</v>
      </c>
      <c r="I41" s="675"/>
      <c r="T41" s="367"/>
      <c r="U41" s="676"/>
      <c r="V41" s="676"/>
      <c r="W41" s="676"/>
      <c r="X41" s="359"/>
    </row>
    <row r="42" spans="1:24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2</v>
      </c>
      <c r="G42" s="366" t="s">
        <v>300</v>
      </c>
      <c r="H42" s="674">
        <v>2</v>
      </c>
      <c r="I42" s="675"/>
      <c r="T42" s="367"/>
      <c r="U42" s="676"/>
      <c r="V42" s="676"/>
      <c r="W42" s="676"/>
      <c r="X42" s="359"/>
    </row>
    <row r="43" spans="1:24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N43" s="388"/>
      <c r="O43" s="388"/>
      <c r="P43" s="404"/>
      <c r="Q43" s="405"/>
      <c r="T43" s="359"/>
      <c r="U43" s="677"/>
      <c r="V43" s="677"/>
      <c r="W43" s="677"/>
      <c r="X43" s="359"/>
    </row>
    <row r="44" spans="1:9" ht="15.75">
      <c r="A44" s="382" t="s">
        <v>303</v>
      </c>
      <c r="E44" s="327"/>
      <c r="F44" s="327"/>
      <c r="G44" s="327"/>
      <c r="I44" s="327"/>
    </row>
    <row r="45" spans="1:9" ht="15.75">
      <c r="A45" s="327"/>
      <c r="E45" s="327"/>
      <c r="F45" s="327"/>
      <c r="G45" s="327"/>
      <c r="I45" s="327"/>
    </row>
    <row r="46" spans="1:9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</row>
    <row r="47" spans="1:9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</row>
    <row r="48" spans="1:9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</row>
    <row r="49" spans="1:9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</row>
    <row r="50" spans="1:9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</row>
    <row r="51" spans="1:9" ht="15.75">
      <c r="A51" s="330"/>
      <c r="B51" s="330"/>
      <c r="C51" s="330"/>
      <c r="D51" s="330"/>
      <c r="E51" s="330"/>
      <c r="F51" s="330"/>
      <c r="G51" s="330"/>
      <c r="H51" s="330"/>
      <c r="I51" s="330"/>
    </row>
    <row r="52" spans="1:9" ht="15.75">
      <c r="A52" s="327"/>
      <c r="E52" s="327"/>
      <c r="F52" s="327"/>
      <c r="G52" s="327"/>
      <c r="I52" s="327"/>
    </row>
    <row r="53" spans="1:9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</row>
    <row r="54" spans="1:9" ht="15" customHeight="1">
      <c r="A54" s="693"/>
      <c r="B54" s="693"/>
      <c r="C54" s="693"/>
      <c r="D54" s="693"/>
      <c r="E54" s="693"/>
      <c r="F54" s="693"/>
      <c r="G54" s="693"/>
      <c r="H54" s="693"/>
      <c r="I54" s="693"/>
    </row>
    <row r="55" spans="1:9" ht="15" customHeight="1">
      <c r="A55" s="385"/>
      <c r="B55" s="385"/>
      <c r="C55" s="385"/>
      <c r="D55" s="385"/>
      <c r="E55" s="385"/>
      <c r="F55" s="385"/>
      <c r="G55" s="385"/>
      <c r="H55" s="385"/>
      <c r="I55" s="385"/>
    </row>
    <row r="56" spans="1:9" ht="15" customHeight="1">
      <c r="A56" s="694" t="s">
        <v>355</v>
      </c>
      <c r="B56" s="694"/>
      <c r="C56" s="694"/>
      <c r="D56" s="694"/>
      <c r="E56" s="694"/>
      <c r="F56" s="694"/>
      <c r="G56" s="694"/>
      <c r="H56" s="694"/>
      <c r="I56" s="694"/>
    </row>
    <row r="57" spans="1:9" ht="15" customHeight="1">
      <c r="A57" s="694"/>
      <c r="B57" s="694"/>
      <c r="C57" s="694"/>
      <c r="D57" s="694"/>
      <c r="E57" s="694"/>
      <c r="F57" s="694"/>
      <c r="G57" s="694"/>
      <c r="H57" s="694"/>
      <c r="I57" s="694"/>
    </row>
    <row r="58" spans="1:9" ht="15.75">
      <c r="A58" s="327"/>
      <c r="E58" s="327"/>
      <c r="F58" s="327"/>
      <c r="G58" s="327"/>
      <c r="I58" s="327"/>
    </row>
    <row r="59" spans="1:9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</row>
    <row r="60" spans="1:9" ht="15" customHeight="1">
      <c r="A60" s="694"/>
      <c r="B60" s="694"/>
      <c r="C60" s="694"/>
      <c r="D60" s="694"/>
      <c r="E60" s="694"/>
      <c r="F60" s="694"/>
      <c r="G60" s="694"/>
      <c r="H60" s="694"/>
      <c r="I60" s="694"/>
    </row>
    <row r="61" spans="1:9" ht="15.75">
      <c r="A61" s="327"/>
      <c r="E61" s="327"/>
      <c r="F61" s="327"/>
      <c r="G61" s="327"/>
      <c r="I61" s="327"/>
    </row>
    <row r="62" spans="1:9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</row>
    <row r="63" spans="1:9" ht="16.5" thickBot="1">
      <c r="A63" s="327"/>
      <c r="E63" s="327"/>
      <c r="F63" s="388"/>
      <c r="G63" s="696"/>
      <c r="H63" s="697"/>
      <c r="I63" s="330"/>
    </row>
    <row r="64" spans="1:9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</row>
    <row r="65" spans="1:9" ht="15.75">
      <c r="A65" s="698" t="s">
        <v>305</v>
      </c>
      <c r="B65" s="699"/>
      <c r="C65" s="699"/>
      <c r="D65" s="699"/>
      <c r="E65" s="392">
        <f>E73+E66</f>
        <v>85.28</v>
      </c>
      <c r="F65" s="388"/>
      <c r="G65" s="393"/>
      <c r="H65" s="394"/>
      <c r="I65" s="330"/>
    </row>
    <row r="66" spans="1:9" ht="15.75">
      <c r="A66" s="700" t="s">
        <v>306</v>
      </c>
      <c r="B66" s="701"/>
      <c r="C66" s="701"/>
      <c r="D66" s="701"/>
      <c r="E66" s="395">
        <f>SUM(E67:E71)</f>
        <v>24.08</v>
      </c>
      <c r="F66" s="388"/>
      <c r="G66" s="393"/>
      <c r="H66" s="394"/>
      <c r="I66" s="330"/>
    </row>
    <row r="67" spans="1:9" ht="15.75">
      <c r="A67" s="396" t="s">
        <v>307</v>
      </c>
      <c r="B67" s="397">
        <v>1</v>
      </c>
      <c r="C67" s="397">
        <f>H13/2</f>
        <v>3</v>
      </c>
      <c r="D67" s="397">
        <v>0.4</v>
      </c>
      <c r="E67" s="398">
        <f>ROUND(D67*C67*B67,2)</f>
        <v>1.2</v>
      </c>
      <c r="F67" s="399"/>
      <c r="G67" s="400"/>
      <c r="H67" s="399"/>
      <c r="I67" s="330"/>
    </row>
    <row r="68" spans="1:9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</row>
    <row r="69" spans="1:9" ht="15.75">
      <c r="A69" s="396" t="s">
        <v>309</v>
      </c>
      <c r="B69" s="402">
        <v>2</v>
      </c>
      <c r="C69" s="402"/>
      <c r="D69" s="402">
        <v>3.2</v>
      </c>
      <c r="E69" s="398">
        <f>ROUND(D69*B69,2)</f>
        <v>6.4</v>
      </c>
      <c r="F69" s="399"/>
      <c r="G69" s="399"/>
      <c r="H69" s="399"/>
      <c r="I69" s="330"/>
    </row>
    <row r="70" spans="1:9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</row>
    <row r="71" spans="1:9" ht="15.75">
      <c r="A71" s="396" t="s">
        <v>311</v>
      </c>
      <c r="B71" s="402">
        <v>2</v>
      </c>
      <c r="C71" s="402">
        <f>(H13*1.5)</f>
        <v>9</v>
      </c>
      <c r="D71" s="402">
        <v>0.4</v>
      </c>
      <c r="E71" s="398">
        <f>ROUND(D71*C71*B71,2)</f>
        <v>7.2</v>
      </c>
      <c r="F71" s="399"/>
      <c r="G71" s="399"/>
      <c r="H71" s="399"/>
      <c r="I71" s="330"/>
    </row>
    <row r="72" spans="1:9" ht="15.75">
      <c r="A72" s="700"/>
      <c r="B72" s="701"/>
      <c r="C72" s="701"/>
      <c r="D72" s="701"/>
      <c r="E72" s="702"/>
      <c r="F72" s="388"/>
      <c r="G72" s="388"/>
      <c r="H72" s="404"/>
      <c r="I72" s="405"/>
    </row>
    <row r="73" spans="1:9" ht="15.75">
      <c r="A73" s="700" t="s">
        <v>312</v>
      </c>
      <c r="B73" s="701"/>
      <c r="C73" s="701"/>
      <c r="D73" s="701"/>
      <c r="E73" s="395">
        <f>SUM(E74:E76)</f>
        <v>61.2</v>
      </c>
      <c r="F73" s="388"/>
      <c r="G73" s="393"/>
      <c r="H73" s="394"/>
      <c r="I73" s="330"/>
    </row>
    <row r="74" spans="1:9" ht="15.75">
      <c r="A74" s="396" t="s">
        <v>313</v>
      </c>
      <c r="B74" s="402"/>
      <c r="C74" s="401">
        <f>(C76)-(B75*C75)-(B71*1.5)</f>
        <v>215</v>
      </c>
      <c r="D74" s="401">
        <v>0.04</v>
      </c>
      <c r="E74" s="398">
        <f>ROUND(D74*C74,2)</f>
        <v>8.6</v>
      </c>
      <c r="F74" s="399"/>
      <c r="G74" s="400"/>
      <c r="H74" s="399"/>
      <c r="I74" s="330"/>
    </row>
    <row r="75" spans="1:9" ht="15.75">
      <c r="A75" s="396" t="s">
        <v>314</v>
      </c>
      <c r="B75" s="397">
        <v>2</v>
      </c>
      <c r="C75" s="397">
        <v>15</v>
      </c>
      <c r="D75" s="402">
        <v>0.1</v>
      </c>
      <c r="E75" s="398">
        <f>ROUND(B75*D75*C75,2)</f>
        <v>3</v>
      </c>
      <c r="F75" s="399"/>
      <c r="G75" s="400"/>
      <c r="H75" s="399"/>
      <c r="I75" s="330"/>
    </row>
    <row r="76" spans="1:9" ht="15.75">
      <c r="A76" s="396" t="s">
        <v>315</v>
      </c>
      <c r="B76" s="402">
        <v>2</v>
      </c>
      <c r="C76" s="402">
        <f>G17-2</f>
        <v>248</v>
      </c>
      <c r="D76" s="402">
        <v>0.1</v>
      </c>
      <c r="E76" s="398">
        <f>ROUND(B76*C76*D76,2)</f>
        <v>49.6</v>
      </c>
      <c r="F76" s="399"/>
      <c r="G76" s="399"/>
      <c r="H76" s="399"/>
      <c r="I76" s="330"/>
    </row>
    <row r="77" spans="1:9" ht="15.75">
      <c r="A77" s="698"/>
      <c r="B77" s="701"/>
      <c r="C77" s="701"/>
      <c r="D77" s="701"/>
      <c r="E77" s="702"/>
      <c r="F77" s="388"/>
      <c r="G77" s="388"/>
      <c r="H77" s="404"/>
      <c r="I77" s="405"/>
    </row>
    <row r="78" spans="1:9" ht="15.75">
      <c r="A78" s="698" t="s">
        <v>316</v>
      </c>
      <c r="B78" s="699"/>
      <c r="C78" s="699"/>
      <c r="D78" s="699"/>
      <c r="E78" s="406" t="s">
        <v>264</v>
      </c>
      <c r="F78" s="388"/>
      <c r="G78" s="393"/>
      <c r="H78" s="394"/>
      <c r="I78" s="330"/>
    </row>
    <row r="79" spans="1:9" ht="15.75">
      <c r="A79" s="703" t="s">
        <v>317</v>
      </c>
      <c r="B79" s="704"/>
      <c r="C79" s="704"/>
      <c r="D79" s="704"/>
      <c r="E79" s="395">
        <f>SUM(E80:E83)</f>
        <v>1.88</v>
      </c>
      <c r="F79" s="388"/>
      <c r="G79" s="393"/>
      <c r="H79" s="394"/>
      <c r="I79" s="330"/>
    </row>
    <row r="80" spans="1:9" ht="15.75">
      <c r="A80" s="396" t="s">
        <v>318</v>
      </c>
      <c r="B80" s="402">
        <v>2</v>
      </c>
      <c r="C80" s="401"/>
      <c r="D80" s="407">
        <v>0.36</v>
      </c>
      <c r="E80" s="408">
        <f>ROUND(B80*D80,2)</f>
        <v>0.72</v>
      </c>
      <c r="F80" s="399"/>
      <c r="G80" s="400"/>
      <c r="H80" s="399"/>
      <c r="I80" s="330"/>
    </row>
    <row r="81" spans="1:9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</row>
    <row r="82" spans="1:9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</row>
    <row r="83" spans="1:9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</row>
    <row r="84" spans="1:9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</row>
    <row r="85" spans="1:9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</row>
    <row r="86" spans="1:9" ht="15.75">
      <c r="A86" s="703" t="s">
        <v>297</v>
      </c>
      <c r="B86" s="704"/>
      <c r="C86" s="704"/>
      <c r="D86" s="704"/>
      <c r="E86" s="395">
        <f>E87+E88</f>
        <v>8</v>
      </c>
      <c r="F86" s="388"/>
      <c r="G86" s="393"/>
      <c r="H86" s="394"/>
      <c r="I86" s="330"/>
    </row>
    <row r="87" spans="1:9" ht="15.75">
      <c r="A87" s="396" t="s">
        <v>324</v>
      </c>
      <c r="B87" s="402">
        <f>B80+B81+B82+B83</f>
        <v>6</v>
      </c>
      <c r="C87" s="401"/>
      <c r="D87" s="407"/>
      <c r="E87" s="408">
        <v>6</v>
      </c>
      <c r="F87" s="399"/>
      <c r="G87" s="400"/>
      <c r="H87" s="399"/>
      <c r="I87" s="330"/>
    </row>
    <row r="88" spans="1:9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I62"/>
    <mergeCell ref="G63:G64"/>
    <mergeCell ref="H63:H64"/>
    <mergeCell ref="A65:D65"/>
    <mergeCell ref="A66:D66"/>
    <mergeCell ref="A72:E72"/>
    <mergeCell ref="B43:D43"/>
    <mergeCell ref="U43:W43"/>
    <mergeCell ref="A49:H49"/>
    <mergeCell ref="A53:I54"/>
    <mergeCell ref="A56:I57"/>
    <mergeCell ref="A59:I60"/>
    <mergeCell ref="B41:D41"/>
    <mergeCell ref="H41:I41"/>
    <mergeCell ref="U41:W41"/>
    <mergeCell ref="B42:D42"/>
    <mergeCell ref="H42:I42"/>
    <mergeCell ref="U42:W42"/>
    <mergeCell ref="B38:D38"/>
    <mergeCell ref="H38:I38"/>
    <mergeCell ref="B39:D39"/>
    <mergeCell ref="H39:I39"/>
    <mergeCell ref="U39:W39"/>
    <mergeCell ref="B40:D40"/>
    <mergeCell ref="H40:I40"/>
    <mergeCell ref="B36:D36"/>
    <mergeCell ref="H36:I36"/>
    <mergeCell ref="U36:W36"/>
    <mergeCell ref="B37:D37"/>
    <mergeCell ref="H37:I37"/>
    <mergeCell ref="U37:W37"/>
    <mergeCell ref="B34:D34"/>
    <mergeCell ref="H34:I34"/>
    <mergeCell ref="U34:W34"/>
    <mergeCell ref="B35:D35"/>
    <mergeCell ref="H35:I35"/>
    <mergeCell ref="U35:W35"/>
    <mergeCell ref="B31:D31"/>
    <mergeCell ref="U31:W31"/>
    <mergeCell ref="B32:D32"/>
    <mergeCell ref="H32:I32"/>
    <mergeCell ref="U32:W32"/>
    <mergeCell ref="B33:D33"/>
    <mergeCell ref="H33:I33"/>
    <mergeCell ref="B28:D28"/>
    <mergeCell ref="H28:I28"/>
    <mergeCell ref="U28:W28"/>
    <mergeCell ref="B29:D29"/>
    <mergeCell ref="H29:I29"/>
    <mergeCell ref="B30:D30"/>
    <mergeCell ref="H30:I30"/>
    <mergeCell ref="U30:W30"/>
    <mergeCell ref="B25:D25"/>
    <mergeCell ref="H25:I25"/>
    <mergeCell ref="U25:W25"/>
    <mergeCell ref="B26:D26"/>
    <mergeCell ref="U26:W26"/>
    <mergeCell ref="B27:D27"/>
    <mergeCell ref="H27:I27"/>
    <mergeCell ref="U27:W27"/>
    <mergeCell ref="B22:D22"/>
    <mergeCell ref="H22:I22"/>
    <mergeCell ref="B23:D23"/>
    <mergeCell ref="H23:I23"/>
    <mergeCell ref="U23:W23"/>
    <mergeCell ref="B24:D24"/>
    <mergeCell ref="H24:I24"/>
    <mergeCell ref="U24:W24"/>
    <mergeCell ref="B20:D20"/>
    <mergeCell ref="H20:I20"/>
    <mergeCell ref="U20:W20"/>
    <mergeCell ref="B21:D21"/>
    <mergeCell ref="H21:I21"/>
    <mergeCell ref="U21:W21"/>
    <mergeCell ref="A15:E16"/>
    <mergeCell ref="B18:D18"/>
    <mergeCell ref="H18:I18"/>
    <mergeCell ref="B19:D19"/>
    <mergeCell ref="H19:I19"/>
    <mergeCell ref="U19:W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zoomScalePageLayoutView="0" workbookViewId="0" topLeftCell="A78">
      <selection activeCell="E88" sqref="E88"/>
    </sheetView>
  </sheetViews>
  <sheetFormatPr defaultColWidth="9.140625" defaultRowHeight="12.75"/>
  <cols>
    <col min="1" max="1" width="16.421875" style="414" customWidth="1"/>
    <col min="2" max="2" width="14.421875" style="327" bestFit="1" customWidth="1"/>
    <col min="3" max="3" width="22.28125" style="327" customWidth="1"/>
    <col min="4" max="4" width="35.7109375" style="327" customWidth="1"/>
    <col min="5" max="5" width="10.7109375" style="414" customWidth="1"/>
    <col min="6" max="6" width="16.00390625" style="414" customWidth="1"/>
    <col min="7" max="7" width="11.7109375" style="414" customWidth="1"/>
    <col min="8" max="8" width="11.8515625" style="327" customWidth="1"/>
    <col min="9" max="9" width="13.57421875" style="415" customWidth="1"/>
    <col min="10" max="10" width="14.57421875" style="327" bestFit="1" customWidth="1"/>
    <col min="11" max="11" width="12.28125" style="327" bestFit="1" customWidth="1"/>
    <col min="12" max="12" width="8.00390625" style="327" bestFit="1" customWidth="1"/>
    <col min="13" max="13" width="10.57421875" style="327" bestFit="1" customWidth="1"/>
    <col min="14" max="14" width="10.28125" style="327" customWidth="1"/>
    <col min="15" max="15" width="9.140625" style="327" customWidth="1"/>
    <col min="16" max="16" width="11.7109375" style="327" bestFit="1" customWidth="1"/>
    <col min="17" max="17" width="10.8515625" style="327" bestFit="1" customWidth="1"/>
    <col min="18" max="19" width="9.140625" style="327" customWidth="1"/>
    <col min="20" max="20" width="9.8515625" style="327" bestFit="1" customWidth="1"/>
    <col min="21" max="24" width="9.140625" style="327" customWidth="1"/>
    <col min="25" max="16384" width="9.140625" style="327" customWidth="1"/>
  </cols>
  <sheetData>
    <row r="1" spans="1:24" s="330" customFormat="1" ht="15.75" customHeight="1">
      <c r="A1" s="639"/>
      <c r="B1" s="640"/>
      <c r="C1" s="640"/>
      <c r="D1" s="640"/>
      <c r="E1" s="640"/>
      <c r="F1" s="640"/>
      <c r="G1" s="640"/>
      <c r="H1" s="640"/>
      <c r="I1" s="641"/>
      <c r="T1" s="327"/>
      <c r="U1" s="327"/>
      <c r="V1" s="327"/>
      <c r="W1" s="327"/>
      <c r="X1" s="327"/>
    </row>
    <row r="2" spans="1:24" s="330" customFormat="1" ht="15.75">
      <c r="A2" s="536"/>
      <c r="B2" s="537"/>
      <c r="C2" s="537"/>
      <c r="D2" s="537"/>
      <c r="E2" s="537"/>
      <c r="F2" s="537"/>
      <c r="G2" s="537"/>
      <c r="H2" s="537"/>
      <c r="I2" s="538"/>
      <c r="T2" s="327"/>
      <c r="U2" s="327"/>
      <c r="V2" s="327"/>
      <c r="W2" s="327"/>
      <c r="X2" s="327"/>
    </row>
    <row r="3" spans="1:24" s="330" customFormat="1" ht="15.75">
      <c r="A3" s="536"/>
      <c r="B3" s="537"/>
      <c r="C3" s="537"/>
      <c r="D3" s="537"/>
      <c r="E3" s="537"/>
      <c r="F3" s="537"/>
      <c r="G3" s="537"/>
      <c r="H3" s="537"/>
      <c r="I3" s="538"/>
      <c r="T3" s="327"/>
      <c r="U3" s="327"/>
      <c r="V3" s="327"/>
      <c r="W3" s="327"/>
      <c r="X3" s="327"/>
    </row>
    <row r="4" spans="1:24" s="330" customFormat="1" ht="15.75">
      <c r="A4" s="536"/>
      <c r="B4" s="537"/>
      <c r="C4" s="537"/>
      <c r="D4" s="537"/>
      <c r="E4" s="537"/>
      <c r="F4" s="537"/>
      <c r="G4" s="537"/>
      <c r="H4" s="537"/>
      <c r="I4" s="538"/>
      <c r="T4" s="327"/>
      <c r="U4" s="327"/>
      <c r="V4" s="327"/>
      <c r="W4" s="327"/>
      <c r="X4" s="327"/>
    </row>
    <row r="5" spans="1:24" s="330" customFormat="1" ht="15.75">
      <c r="A5" s="525" t="s">
        <v>243</v>
      </c>
      <c r="B5" s="526"/>
      <c r="C5" s="526"/>
      <c r="D5" s="526"/>
      <c r="E5" s="526"/>
      <c r="F5" s="526"/>
      <c r="G5" s="526"/>
      <c r="H5" s="526"/>
      <c r="I5" s="535"/>
      <c r="T5" s="327"/>
      <c r="U5" s="327"/>
      <c r="V5" s="327"/>
      <c r="W5" s="327"/>
      <c r="X5" s="327"/>
    </row>
    <row r="6" spans="1:24" s="330" customFormat="1" ht="15.75">
      <c r="A6" s="536" t="s">
        <v>148</v>
      </c>
      <c r="B6" s="537"/>
      <c r="C6" s="537"/>
      <c r="D6" s="537"/>
      <c r="E6" s="537"/>
      <c r="F6" s="537"/>
      <c r="G6" s="537"/>
      <c r="H6" s="537"/>
      <c r="I6" s="538"/>
      <c r="T6" s="327"/>
      <c r="U6" s="327"/>
      <c r="V6" s="327"/>
      <c r="W6" s="327"/>
      <c r="X6" s="327"/>
    </row>
    <row r="7" spans="1:24" s="330" customFormat="1" ht="15.75">
      <c r="A7" s="536" t="s">
        <v>15</v>
      </c>
      <c r="B7" s="537"/>
      <c r="C7" s="537"/>
      <c r="D7" s="537"/>
      <c r="E7" s="537"/>
      <c r="F7" s="537"/>
      <c r="G7" s="537"/>
      <c r="H7" s="537"/>
      <c r="I7" s="538"/>
      <c r="T7" s="327"/>
      <c r="U7" s="327"/>
      <c r="V7" s="327"/>
      <c r="W7" s="327"/>
      <c r="X7" s="327"/>
    </row>
    <row r="8" spans="1:24" s="330" customFormat="1" ht="4.5" customHeight="1" thickBot="1">
      <c r="A8" s="337"/>
      <c r="E8" s="304"/>
      <c r="F8" s="304"/>
      <c r="G8" s="304"/>
      <c r="H8" s="304"/>
      <c r="I8" s="433"/>
      <c r="T8" s="327"/>
      <c r="U8" s="327"/>
      <c r="V8" s="327"/>
      <c r="W8" s="327"/>
      <c r="X8" s="327"/>
    </row>
    <row r="9" spans="1:24" s="330" customFormat="1" ht="18" customHeight="1" thickBot="1">
      <c r="A9" s="708" t="s">
        <v>184</v>
      </c>
      <c r="B9" s="709"/>
      <c r="C9" s="709"/>
      <c r="D9" s="709"/>
      <c r="E9" s="709"/>
      <c r="F9" s="709"/>
      <c r="G9" s="709"/>
      <c r="H9" s="709"/>
      <c r="I9" s="710"/>
      <c r="T9" s="327"/>
      <c r="U9" s="327"/>
      <c r="V9" s="327"/>
      <c r="W9" s="327"/>
      <c r="X9" s="327"/>
    </row>
    <row r="10" spans="1:24" s="330" customFormat="1" ht="4.5" customHeight="1">
      <c r="A10" s="337"/>
      <c r="E10" s="304"/>
      <c r="F10" s="304"/>
      <c r="G10" s="304"/>
      <c r="I10" s="338"/>
      <c r="T10" s="327"/>
      <c r="U10" s="327"/>
      <c r="V10" s="327"/>
      <c r="W10" s="327"/>
      <c r="X10" s="327"/>
    </row>
    <row r="11" spans="1:24" s="330" customFormat="1" ht="24.75" customHeight="1">
      <c r="A11" s="339" t="s">
        <v>266</v>
      </c>
      <c r="B11" s="645" t="str">
        <f>'[1]RESUMO QUANTITATIVO'!A16</f>
        <v>EXECUÇÃO DOS SERVIÇOS DE PAVIMENTAÇÃO (RECAPEAMENTO ASFÁTICO) NAS RUAS DO PAAR - NO MUNICÍPIO DE ANANINDEUA - PA.</v>
      </c>
      <c r="C11" s="645"/>
      <c r="D11" s="645"/>
      <c r="E11" s="645"/>
      <c r="F11" s="646"/>
      <c r="G11" s="647" t="s">
        <v>244</v>
      </c>
      <c r="H11" s="647" t="s">
        <v>245</v>
      </c>
      <c r="I11" s="649" t="s">
        <v>246</v>
      </c>
      <c r="T11" s="327"/>
      <c r="U11" s="327"/>
      <c r="V11" s="327"/>
      <c r="W11" s="327"/>
      <c r="X11" s="327"/>
    </row>
    <row r="12" spans="1:24" s="330" customFormat="1" ht="24.75" customHeight="1">
      <c r="A12" s="340"/>
      <c r="B12" s="645"/>
      <c r="C12" s="645"/>
      <c r="D12" s="645"/>
      <c r="E12" s="645"/>
      <c r="F12" s="646"/>
      <c r="G12" s="648"/>
      <c r="H12" s="648"/>
      <c r="I12" s="650"/>
      <c r="T12" s="327"/>
      <c r="U12" s="327"/>
      <c r="V12" s="327"/>
      <c r="W12" s="327"/>
      <c r="X12" s="327"/>
    </row>
    <row r="13" spans="1:24" s="330" customFormat="1" ht="15" customHeight="1">
      <c r="A13" s="432" t="s">
        <v>360</v>
      </c>
      <c r="B13" s="342"/>
      <c r="C13" s="342"/>
      <c r="D13" s="342"/>
      <c r="E13" s="343"/>
      <c r="G13" s="344">
        <v>191</v>
      </c>
      <c r="H13" s="344">
        <v>6</v>
      </c>
      <c r="I13" s="345">
        <f>G13*H13</f>
        <v>1146</v>
      </c>
      <c r="T13" s="327"/>
      <c r="U13" s="327"/>
      <c r="V13" s="327"/>
      <c r="W13" s="327"/>
      <c r="X13" s="327"/>
    </row>
    <row r="14" spans="1:24" s="330" customFormat="1" ht="15" customHeight="1">
      <c r="A14" s="346"/>
      <c r="B14" s="383"/>
      <c r="C14" s="304"/>
      <c r="D14" s="304"/>
      <c r="E14" s="304"/>
      <c r="F14" s="304"/>
      <c r="G14" s="344"/>
      <c r="H14" s="344"/>
      <c r="I14" s="345"/>
      <c r="T14" s="327"/>
      <c r="U14" s="327"/>
      <c r="V14" s="327"/>
      <c r="W14" s="327"/>
      <c r="X14" s="327"/>
    </row>
    <row r="15" spans="1:24" s="330" customFormat="1" ht="15" customHeight="1">
      <c r="A15" s="651" t="s">
        <v>361</v>
      </c>
      <c r="B15" s="652"/>
      <c r="C15" s="652"/>
      <c r="D15" s="652"/>
      <c r="E15" s="653"/>
      <c r="F15" s="347"/>
      <c r="G15" s="348"/>
      <c r="H15" s="348"/>
      <c r="I15" s="349"/>
      <c r="T15" s="327"/>
      <c r="U15" s="327"/>
      <c r="V15" s="327"/>
      <c r="W15" s="327"/>
      <c r="X15" s="327"/>
    </row>
    <row r="16" spans="1:24" s="330" customFormat="1" ht="15" customHeight="1">
      <c r="A16" s="654"/>
      <c r="B16" s="655"/>
      <c r="C16" s="655"/>
      <c r="D16" s="655"/>
      <c r="E16" s="656"/>
      <c r="F16" s="347"/>
      <c r="G16" s="348"/>
      <c r="H16" s="348"/>
      <c r="I16" s="349"/>
      <c r="T16" s="327"/>
      <c r="U16" s="327"/>
      <c r="V16" s="327"/>
      <c r="W16" s="327"/>
      <c r="X16" s="327"/>
    </row>
    <row r="17" spans="1:24" s="330" customFormat="1" ht="15" customHeight="1" thickBot="1">
      <c r="A17" s="350"/>
      <c r="G17" s="351">
        <f>SUM(G13:G16)</f>
        <v>191</v>
      </c>
      <c r="H17" s="351" t="s">
        <v>267</v>
      </c>
      <c r="I17" s="352">
        <f>SUM(I13:I16)</f>
        <v>1146</v>
      </c>
      <c r="T17" s="327"/>
      <c r="U17" s="327"/>
      <c r="V17" s="327"/>
      <c r="W17" s="327"/>
      <c r="X17" s="327"/>
    </row>
    <row r="18" spans="1:9" ht="22.5" customHeight="1" thickBot="1">
      <c r="A18" s="353" t="s">
        <v>249</v>
      </c>
      <c r="B18" s="657" t="s">
        <v>154</v>
      </c>
      <c r="C18" s="658"/>
      <c r="D18" s="659"/>
      <c r="E18" s="354" t="s">
        <v>20</v>
      </c>
      <c r="F18" s="354" t="s">
        <v>251</v>
      </c>
      <c r="G18" s="354" t="s">
        <v>268</v>
      </c>
      <c r="H18" s="660" t="s">
        <v>269</v>
      </c>
      <c r="I18" s="661"/>
    </row>
    <row r="19" spans="1:24" ht="15" customHeight="1">
      <c r="A19" s="356">
        <v>1</v>
      </c>
      <c r="B19" s="662" t="s">
        <v>270</v>
      </c>
      <c r="C19" s="663"/>
      <c r="D19" s="663"/>
      <c r="E19" s="357"/>
      <c r="F19" s="357"/>
      <c r="G19" s="358"/>
      <c r="H19" s="711">
        <f>H20+H27</f>
        <v>44.75</v>
      </c>
      <c r="I19" s="712"/>
      <c r="T19" s="359"/>
      <c r="U19" s="666"/>
      <c r="V19" s="666"/>
      <c r="W19" s="666"/>
      <c r="X19" s="359"/>
    </row>
    <row r="20" spans="1:24" ht="15" customHeight="1">
      <c r="A20" s="360" t="s">
        <v>17</v>
      </c>
      <c r="B20" s="667" t="s">
        <v>271</v>
      </c>
      <c r="C20" s="668"/>
      <c r="D20" s="668"/>
      <c r="E20" s="361"/>
      <c r="F20" s="361"/>
      <c r="G20" s="362"/>
      <c r="H20" s="669">
        <f>SUM(H21:H25)</f>
        <v>20.88</v>
      </c>
      <c r="I20" s="670"/>
      <c r="T20" s="359"/>
      <c r="U20" s="671"/>
      <c r="V20" s="671"/>
      <c r="W20" s="671"/>
      <c r="X20" s="359"/>
    </row>
    <row r="21" spans="1:24" ht="15.75">
      <c r="A21" s="363" t="s">
        <v>272</v>
      </c>
      <c r="B21" s="672" t="s">
        <v>342</v>
      </c>
      <c r="C21" s="673"/>
      <c r="D21" s="673"/>
      <c r="E21" s="364" t="s">
        <v>273</v>
      </c>
      <c r="F21" s="365">
        <f>B67*C67</f>
        <v>3</v>
      </c>
      <c r="G21" s="366">
        <f aca="true" t="shared" si="0" ref="G21:H25">D67</f>
        <v>0.4</v>
      </c>
      <c r="H21" s="674">
        <f t="shared" si="0"/>
        <v>1.2</v>
      </c>
      <c r="I21" s="675"/>
      <c r="T21" s="367"/>
      <c r="U21" s="676"/>
      <c r="V21" s="676"/>
      <c r="W21" s="676"/>
      <c r="X21" s="359"/>
    </row>
    <row r="22" spans="1:24" ht="15" customHeight="1">
      <c r="A22" s="363" t="s">
        <v>274</v>
      </c>
      <c r="B22" s="672" t="s">
        <v>343</v>
      </c>
      <c r="C22" s="673"/>
      <c r="D22" s="673"/>
      <c r="E22" s="364" t="s">
        <v>275</v>
      </c>
      <c r="F22" s="365">
        <f>B68</f>
        <v>2</v>
      </c>
      <c r="G22" s="366">
        <f t="shared" si="0"/>
        <v>4.64</v>
      </c>
      <c r="H22" s="674">
        <f t="shared" si="0"/>
        <v>9.28</v>
      </c>
      <c r="I22" s="675"/>
      <c r="T22" s="367"/>
      <c r="U22" s="368"/>
      <c r="V22" s="368"/>
      <c r="W22" s="368"/>
      <c r="X22" s="359"/>
    </row>
    <row r="23" spans="1:24" ht="15" customHeight="1">
      <c r="A23" s="363" t="s">
        <v>276</v>
      </c>
      <c r="B23" s="672" t="s">
        <v>277</v>
      </c>
      <c r="C23" s="673"/>
      <c r="D23" s="673"/>
      <c r="E23" s="364" t="s">
        <v>275</v>
      </c>
      <c r="F23" s="365">
        <f>B69</f>
        <v>1</v>
      </c>
      <c r="G23" s="366">
        <f t="shared" si="0"/>
        <v>3.2</v>
      </c>
      <c r="H23" s="674">
        <f t="shared" si="0"/>
        <v>3.2</v>
      </c>
      <c r="I23" s="675"/>
      <c r="T23" s="367"/>
      <c r="U23" s="676"/>
      <c r="V23" s="676"/>
      <c r="W23" s="676"/>
      <c r="X23" s="359"/>
    </row>
    <row r="24" spans="1:24" ht="15" customHeight="1">
      <c r="A24" s="363" t="s">
        <v>278</v>
      </c>
      <c r="B24" s="672" t="s">
        <v>279</v>
      </c>
      <c r="C24" s="673"/>
      <c r="D24" s="673"/>
      <c r="E24" s="364" t="s">
        <v>275</v>
      </c>
      <c r="F24" s="365">
        <f>B70</f>
        <v>0</v>
      </c>
      <c r="G24" s="366">
        <f t="shared" si="0"/>
        <v>2.19</v>
      </c>
      <c r="H24" s="674">
        <f t="shared" si="0"/>
        <v>0</v>
      </c>
      <c r="I24" s="675"/>
      <c r="T24" s="359"/>
      <c r="U24" s="666"/>
      <c r="V24" s="666"/>
      <c r="W24" s="666"/>
      <c r="X24" s="359"/>
    </row>
    <row r="25" spans="1:24" ht="15.75">
      <c r="A25" s="363" t="s">
        <v>280</v>
      </c>
      <c r="B25" s="672" t="s">
        <v>344</v>
      </c>
      <c r="C25" s="673"/>
      <c r="D25" s="673"/>
      <c r="E25" s="364" t="s">
        <v>2</v>
      </c>
      <c r="F25" s="365">
        <f>B71*C71</f>
        <v>18</v>
      </c>
      <c r="G25" s="366">
        <f t="shared" si="0"/>
        <v>0.4</v>
      </c>
      <c r="H25" s="674">
        <f t="shared" si="0"/>
        <v>7.2</v>
      </c>
      <c r="I25" s="675"/>
      <c r="T25" s="359"/>
      <c r="U25" s="677"/>
      <c r="V25" s="677"/>
      <c r="W25" s="677"/>
      <c r="X25" s="359"/>
    </row>
    <row r="26" spans="1:24" ht="15" customHeight="1">
      <c r="A26" s="369"/>
      <c r="B26" s="673"/>
      <c r="C26" s="673"/>
      <c r="D26" s="673"/>
      <c r="E26" s="370"/>
      <c r="F26" s="370"/>
      <c r="G26" s="371"/>
      <c r="H26" s="371"/>
      <c r="I26" s="372"/>
      <c r="T26" s="359"/>
      <c r="U26" s="677"/>
      <c r="V26" s="677"/>
      <c r="W26" s="677"/>
      <c r="X26" s="359"/>
    </row>
    <row r="27" spans="1:24" ht="15" customHeight="1">
      <c r="A27" s="360" t="s">
        <v>18</v>
      </c>
      <c r="B27" s="667" t="s">
        <v>281</v>
      </c>
      <c r="C27" s="668"/>
      <c r="D27" s="668"/>
      <c r="E27" s="361"/>
      <c r="F27" s="361"/>
      <c r="G27" s="362"/>
      <c r="H27" s="669">
        <f>SUM(H28:H30)</f>
        <v>23.87</v>
      </c>
      <c r="I27" s="670"/>
      <c r="T27" s="359"/>
      <c r="U27" s="671"/>
      <c r="V27" s="671"/>
      <c r="W27" s="671"/>
      <c r="X27" s="359"/>
    </row>
    <row r="28" spans="1:24" ht="15.75">
      <c r="A28" s="363" t="s">
        <v>282</v>
      </c>
      <c r="B28" s="672" t="s">
        <v>345</v>
      </c>
      <c r="C28" s="673"/>
      <c r="D28" s="673"/>
      <c r="E28" s="364" t="s">
        <v>273</v>
      </c>
      <c r="F28" s="373">
        <f>C74</f>
        <v>0</v>
      </c>
      <c r="G28" s="366">
        <v>0.04</v>
      </c>
      <c r="H28" s="674">
        <f>E74</f>
        <v>0</v>
      </c>
      <c r="I28" s="675"/>
      <c r="T28" s="367"/>
      <c r="U28" s="676"/>
      <c r="V28" s="676"/>
      <c r="W28" s="676"/>
      <c r="X28" s="359"/>
    </row>
    <row r="29" spans="1:24" ht="15" customHeight="1">
      <c r="A29" s="363" t="s">
        <v>283</v>
      </c>
      <c r="B29" s="672" t="s">
        <v>346</v>
      </c>
      <c r="C29" s="673"/>
      <c r="D29" s="673"/>
      <c r="E29" s="364" t="s">
        <v>273</v>
      </c>
      <c r="F29" s="373">
        <f>C75</f>
        <v>47.7</v>
      </c>
      <c r="G29" s="366">
        <f>D75</f>
        <v>0.1</v>
      </c>
      <c r="H29" s="674">
        <f>E75</f>
        <v>4.77</v>
      </c>
      <c r="I29" s="675"/>
      <c r="T29" s="367"/>
      <c r="U29" s="368"/>
      <c r="V29" s="368"/>
      <c r="W29" s="368"/>
      <c r="X29" s="359"/>
    </row>
    <row r="30" spans="1:24" ht="15" customHeight="1">
      <c r="A30" s="363" t="s">
        <v>284</v>
      </c>
      <c r="B30" s="672" t="s">
        <v>347</v>
      </c>
      <c r="C30" s="673"/>
      <c r="D30" s="673"/>
      <c r="E30" s="364" t="s">
        <v>273</v>
      </c>
      <c r="F30" s="373">
        <f>B76*C76</f>
        <v>191</v>
      </c>
      <c r="G30" s="366">
        <f>D76</f>
        <v>0.1</v>
      </c>
      <c r="H30" s="674">
        <f>E76</f>
        <v>19.1</v>
      </c>
      <c r="I30" s="675"/>
      <c r="T30" s="367"/>
      <c r="U30" s="676"/>
      <c r="V30" s="676"/>
      <c r="W30" s="676"/>
      <c r="X30" s="359"/>
    </row>
    <row r="31" spans="1:24" ht="15" customHeight="1">
      <c r="A31" s="369"/>
      <c r="B31" s="673"/>
      <c r="C31" s="673"/>
      <c r="D31" s="673"/>
      <c r="E31" s="370"/>
      <c r="F31" s="370"/>
      <c r="G31" s="371"/>
      <c r="H31" s="371"/>
      <c r="I31" s="372"/>
      <c r="T31" s="359"/>
      <c r="U31" s="677"/>
      <c r="V31" s="677"/>
      <c r="W31" s="677"/>
      <c r="X31" s="359"/>
    </row>
    <row r="32" spans="1:24" ht="15" customHeight="1">
      <c r="A32" s="374">
        <v>2</v>
      </c>
      <c r="B32" s="678" t="s">
        <v>285</v>
      </c>
      <c r="C32" s="679"/>
      <c r="D32" s="680"/>
      <c r="E32" s="375"/>
      <c r="F32" s="375"/>
      <c r="G32" s="376"/>
      <c r="H32" s="681">
        <f>H33+H38</f>
        <v>2.12</v>
      </c>
      <c r="I32" s="682"/>
      <c r="T32" s="359"/>
      <c r="U32" s="666"/>
      <c r="V32" s="666"/>
      <c r="W32" s="666"/>
      <c r="X32" s="359"/>
    </row>
    <row r="33" spans="1:24" ht="15" customHeight="1">
      <c r="A33" s="360" t="s">
        <v>3</v>
      </c>
      <c r="B33" s="667" t="s">
        <v>286</v>
      </c>
      <c r="C33" s="668"/>
      <c r="D33" s="668"/>
      <c r="E33" s="361"/>
      <c r="F33" s="361"/>
      <c r="G33" s="362"/>
      <c r="H33" s="669">
        <f>SUM(H34:I37)</f>
        <v>1.52</v>
      </c>
      <c r="I33" s="670"/>
      <c r="T33" s="359"/>
      <c r="U33" s="377"/>
      <c r="V33" s="377"/>
      <c r="W33" s="377"/>
      <c r="X33" s="359"/>
    </row>
    <row r="34" spans="1:24" ht="15.75">
      <c r="A34" s="363" t="s">
        <v>287</v>
      </c>
      <c r="B34" s="672" t="s">
        <v>348</v>
      </c>
      <c r="C34" s="673"/>
      <c r="D34" s="673"/>
      <c r="E34" s="364" t="s">
        <v>263</v>
      </c>
      <c r="F34" s="373">
        <f>B80</f>
        <v>1</v>
      </c>
      <c r="G34" s="366">
        <v>0.36</v>
      </c>
      <c r="H34" s="674">
        <f>E80</f>
        <v>0.36</v>
      </c>
      <c r="I34" s="675"/>
      <c r="T34" s="367"/>
      <c r="U34" s="676"/>
      <c r="V34" s="676"/>
      <c r="W34" s="676"/>
      <c r="X34" s="359"/>
    </row>
    <row r="35" spans="1:24" ht="15.75">
      <c r="A35" s="363" t="s">
        <v>288</v>
      </c>
      <c r="B35" s="672" t="s">
        <v>289</v>
      </c>
      <c r="C35" s="673"/>
      <c r="D35" s="673"/>
      <c r="E35" s="364" t="s">
        <v>263</v>
      </c>
      <c r="F35" s="373">
        <f>B81</f>
        <v>2</v>
      </c>
      <c r="G35" s="366">
        <v>0.2</v>
      </c>
      <c r="H35" s="674">
        <f>E81</f>
        <v>0.4</v>
      </c>
      <c r="I35" s="675"/>
      <c r="T35" s="367"/>
      <c r="U35" s="676"/>
      <c r="V35" s="676"/>
      <c r="W35" s="676"/>
      <c r="X35" s="359"/>
    </row>
    <row r="36" spans="1:24" ht="15.75">
      <c r="A36" s="363" t="s">
        <v>290</v>
      </c>
      <c r="B36" s="672" t="s">
        <v>291</v>
      </c>
      <c r="C36" s="673"/>
      <c r="D36" s="673"/>
      <c r="E36" s="364" t="s">
        <v>263</v>
      </c>
      <c r="F36" s="373">
        <f>B82</f>
        <v>0</v>
      </c>
      <c r="G36" s="366">
        <v>0.25</v>
      </c>
      <c r="H36" s="674">
        <f>E82</f>
        <v>0</v>
      </c>
      <c r="I36" s="675"/>
      <c r="T36" s="367"/>
      <c r="U36" s="676"/>
      <c r="V36" s="676"/>
      <c r="W36" s="676"/>
      <c r="X36" s="359"/>
    </row>
    <row r="37" spans="1:24" ht="15.75">
      <c r="A37" s="363" t="s">
        <v>292</v>
      </c>
      <c r="B37" s="672" t="s">
        <v>293</v>
      </c>
      <c r="C37" s="673"/>
      <c r="D37" s="673"/>
      <c r="E37" s="364" t="s">
        <v>263</v>
      </c>
      <c r="F37" s="373">
        <f>B83</f>
        <v>2</v>
      </c>
      <c r="G37" s="366">
        <v>0.38</v>
      </c>
      <c r="H37" s="674">
        <f>E83</f>
        <v>0.76</v>
      </c>
      <c r="I37" s="675"/>
      <c r="T37" s="367"/>
      <c r="U37" s="676"/>
      <c r="V37" s="676"/>
      <c r="W37" s="676"/>
      <c r="X37" s="359"/>
    </row>
    <row r="38" spans="1:24" ht="15" customHeight="1">
      <c r="A38" s="360" t="s">
        <v>6</v>
      </c>
      <c r="B38" s="667" t="s">
        <v>294</v>
      </c>
      <c r="C38" s="668"/>
      <c r="D38" s="668"/>
      <c r="E38" s="361"/>
      <c r="F38" s="361"/>
      <c r="G38" s="362"/>
      <c r="H38" s="669">
        <f>H39</f>
        <v>0.6</v>
      </c>
      <c r="I38" s="670"/>
      <c r="T38" s="359"/>
      <c r="U38" s="377"/>
      <c r="V38" s="377"/>
      <c r="W38" s="377"/>
      <c r="X38" s="359"/>
    </row>
    <row r="39" spans="1:24" ht="15.75">
      <c r="A39" s="363" t="s">
        <v>295</v>
      </c>
      <c r="B39" s="672" t="s">
        <v>296</v>
      </c>
      <c r="C39" s="673"/>
      <c r="D39" s="673"/>
      <c r="E39" s="364" t="s">
        <v>263</v>
      </c>
      <c r="F39" s="373">
        <f>B85</f>
        <v>4</v>
      </c>
      <c r="G39" s="366">
        <v>0.15</v>
      </c>
      <c r="H39" s="674">
        <f>E85</f>
        <v>0.6</v>
      </c>
      <c r="I39" s="675"/>
      <c r="T39" s="367"/>
      <c r="U39" s="676"/>
      <c r="V39" s="676"/>
      <c r="W39" s="676"/>
      <c r="X39" s="359"/>
    </row>
    <row r="40" spans="1:24" ht="15" customHeight="1">
      <c r="A40" s="360" t="s">
        <v>7</v>
      </c>
      <c r="B40" s="667" t="s">
        <v>297</v>
      </c>
      <c r="C40" s="668"/>
      <c r="D40" s="668"/>
      <c r="E40" s="361"/>
      <c r="F40" s="361"/>
      <c r="G40" s="362"/>
      <c r="H40" s="669"/>
      <c r="I40" s="670"/>
      <c r="T40" s="359"/>
      <c r="U40" s="377"/>
      <c r="V40" s="377"/>
      <c r="W40" s="377"/>
      <c r="X40" s="359"/>
    </row>
    <row r="41" spans="1:24" ht="15" customHeight="1">
      <c r="A41" s="363" t="s">
        <v>298</v>
      </c>
      <c r="B41" s="685" t="s">
        <v>299</v>
      </c>
      <c r="C41" s="686"/>
      <c r="D41" s="687"/>
      <c r="E41" s="364" t="s">
        <v>263</v>
      </c>
      <c r="F41" s="373">
        <f>F34+F35+F36+F37</f>
        <v>5</v>
      </c>
      <c r="G41" s="366" t="s">
        <v>300</v>
      </c>
      <c r="H41" s="674" t="s">
        <v>300</v>
      </c>
      <c r="I41" s="675"/>
      <c r="T41" s="367"/>
      <c r="U41" s="676"/>
      <c r="V41" s="676"/>
      <c r="W41" s="676"/>
      <c r="X41" s="359"/>
    </row>
    <row r="42" spans="1:24" ht="48.75" customHeight="1">
      <c r="A42" s="363" t="s">
        <v>301</v>
      </c>
      <c r="B42" s="688" t="s">
        <v>302</v>
      </c>
      <c r="C42" s="689"/>
      <c r="D42" s="690"/>
      <c r="E42" s="364" t="s">
        <v>263</v>
      </c>
      <c r="F42" s="373">
        <f>B88</f>
        <v>2</v>
      </c>
      <c r="G42" s="366" t="s">
        <v>300</v>
      </c>
      <c r="H42" s="674" t="s">
        <v>300</v>
      </c>
      <c r="I42" s="675"/>
      <c r="T42" s="367"/>
      <c r="U42" s="676"/>
      <c r="V42" s="676"/>
      <c r="W42" s="676"/>
      <c r="X42" s="359"/>
    </row>
    <row r="43" spans="1:24" ht="15" customHeight="1" thickBot="1">
      <c r="A43" s="378"/>
      <c r="B43" s="691"/>
      <c r="C43" s="691"/>
      <c r="D43" s="691"/>
      <c r="E43" s="379"/>
      <c r="F43" s="379"/>
      <c r="G43" s="380"/>
      <c r="H43" s="380"/>
      <c r="I43" s="381"/>
      <c r="N43" s="388"/>
      <c r="O43" s="388"/>
      <c r="P43" s="404"/>
      <c r="Q43" s="405"/>
      <c r="T43" s="359"/>
      <c r="U43" s="677"/>
      <c r="V43" s="677"/>
      <c r="W43" s="677"/>
      <c r="X43" s="359"/>
    </row>
    <row r="44" spans="1:9" ht="15.75">
      <c r="A44" s="382" t="s">
        <v>303</v>
      </c>
      <c r="E44" s="327"/>
      <c r="F44" s="327"/>
      <c r="G44" s="327"/>
      <c r="I44" s="327"/>
    </row>
    <row r="45" spans="1:9" ht="15.75">
      <c r="A45" s="327"/>
      <c r="E45" s="327"/>
      <c r="F45" s="327"/>
      <c r="G45" s="327"/>
      <c r="I45" s="327"/>
    </row>
    <row r="46" spans="1:9" ht="15.75">
      <c r="A46" s="387" t="s">
        <v>349</v>
      </c>
      <c r="B46" s="387"/>
      <c r="C46" s="387"/>
      <c r="D46" s="387"/>
      <c r="E46" s="387"/>
      <c r="F46" s="387"/>
      <c r="G46" s="387"/>
      <c r="H46" s="387"/>
      <c r="I46" s="327"/>
    </row>
    <row r="47" spans="1:9" ht="15.75">
      <c r="A47" s="387" t="s">
        <v>350</v>
      </c>
      <c r="B47" s="387"/>
      <c r="C47" s="387"/>
      <c r="D47" s="387"/>
      <c r="E47" s="387"/>
      <c r="F47" s="387"/>
      <c r="G47" s="387"/>
      <c r="H47" s="387"/>
      <c r="I47" s="387"/>
    </row>
    <row r="48" spans="1:9" ht="15.75">
      <c r="A48" s="387" t="s">
        <v>351</v>
      </c>
      <c r="B48" s="387"/>
      <c r="C48" s="387"/>
      <c r="D48" s="387"/>
      <c r="E48" s="387"/>
      <c r="F48" s="387"/>
      <c r="G48" s="387"/>
      <c r="H48" s="387"/>
      <c r="I48" s="387"/>
    </row>
    <row r="49" spans="1:9" ht="15.75">
      <c r="A49" s="692" t="s">
        <v>352</v>
      </c>
      <c r="B49" s="692"/>
      <c r="C49" s="692"/>
      <c r="D49" s="692"/>
      <c r="E49" s="692"/>
      <c r="F49" s="692"/>
      <c r="G49" s="692"/>
      <c r="H49" s="692"/>
      <c r="I49" s="330"/>
    </row>
    <row r="50" spans="1:9" ht="15.75">
      <c r="A50" s="384" t="s">
        <v>353</v>
      </c>
      <c r="B50" s="330"/>
      <c r="C50" s="330"/>
      <c r="D50" s="330"/>
      <c r="E50" s="330"/>
      <c r="F50" s="330"/>
      <c r="G50" s="330"/>
      <c r="H50" s="330"/>
      <c r="I50" s="330"/>
    </row>
    <row r="51" spans="1:9" ht="15.75">
      <c r="A51" s="330"/>
      <c r="B51" s="330"/>
      <c r="C51" s="330"/>
      <c r="D51" s="330"/>
      <c r="E51" s="330"/>
      <c r="F51" s="330"/>
      <c r="G51" s="330"/>
      <c r="H51" s="330"/>
      <c r="I51" s="330"/>
    </row>
    <row r="52" spans="1:9" ht="15.75">
      <c r="A52" s="327"/>
      <c r="E52" s="327"/>
      <c r="F52" s="327"/>
      <c r="G52" s="327"/>
      <c r="I52" s="327"/>
    </row>
    <row r="53" spans="1:9" ht="15" customHeight="1">
      <c r="A53" s="693" t="s">
        <v>354</v>
      </c>
      <c r="B53" s="693"/>
      <c r="C53" s="693"/>
      <c r="D53" s="693"/>
      <c r="E53" s="693"/>
      <c r="F53" s="693"/>
      <c r="G53" s="693"/>
      <c r="H53" s="693"/>
      <c r="I53" s="693"/>
    </row>
    <row r="54" spans="1:9" ht="15" customHeight="1">
      <c r="A54" s="693"/>
      <c r="B54" s="693"/>
      <c r="C54" s="693"/>
      <c r="D54" s="693"/>
      <c r="E54" s="693"/>
      <c r="F54" s="693"/>
      <c r="G54" s="693"/>
      <c r="H54" s="693"/>
      <c r="I54" s="693"/>
    </row>
    <row r="55" spans="1:9" ht="15" customHeight="1">
      <c r="A55" s="385"/>
      <c r="B55" s="385"/>
      <c r="C55" s="385"/>
      <c r="D55" s="385"/>
      <c r="E55" s="385"/>
      <c r="F55" s="385"/>
      <c r="G55" s="385"/>
      <c r="H55" s="385"/>
      <c r="I55" s="385"/>
    </row>
    <row r="56" spans="1:9" ht="15" customHeight="1">
      <c r="A56" s="694" t="s">
        <v>355</v>
      </c>
      <c r="B56" s="694"/>
      <c r="C56" s="694"/>
      <c r="D56" s="694"/>
      <c r="E56" s="694"/>
      <c r="F56" s="694"/>
      <c r="G56" s="694"/>
      <c r="H56" s="694"/>
      <c r="I56" s="694"/>
    </row>
    <row r="57" spans="1:9" ht="15" customHeight="1">
      <c r="A57" s="694"/>
      <c r="B57" s="694"/>
      <c r="C57" s="694"/>
      <c r="D57" s="694"/>
      <c r="E57" s="694"/>
      <c r="F57" s="694"/>
      <c r="G57" s="694"/>
      <c r="H57" s="694"/>
      <c r="I57" s="694"/>
    </row>
    <row r="58" spans="1:9" ht="15.75">
      <c r="A58" s="327"/>
      <c r="E58" s="327"/>
      <c r="F58" s="327"/>
      <c r="G58" s="327"/>
      <c r="I58" s="327"/>
    </row>
    <row r="59" spans="1:9" ht="15" customHeight="1">
      <c r="A59" s="694" t="s">
        <v>356</v>
      </c>
      <c r="B59" s="694"/>
      <c r="C59" s="694"/>
      <c r="D59" s="694"/>
      <c r="E59" s="694"/>
      <c r="F59" s="694"/>
      <c r="G59" s="694"/>
      <c r="H59" s="694"/>
      <c r="I59" s="694"/>
    </row>
    <row r="60" spans="1:9" ht="15" customHeight="1">
      <c r="A60" s="694"/>
      <c r="B60" s="694"/>
      <c r="C60" s="694"/>
      <c r="D60" s="694"/>
      <c r="E60" s="694"/>
      <c r="F60" s="694"/>
      <c r="G60" s="694"/>
      <c r="H60" s="694"/>
      <c r="I60" s="694"/>
    </row>
    <row r="61" spans="1:9" ht="15.75">
      <c r="A61" s="327"/>
      <c r="E61" s="327"/>
      <c r="F61" s="327"/>
      <c r="G61" s="327"/>
      <c r="I61" s="327"/>
    </row>
    <row r="62" spans="1:9" ht="15.75">
      <c r="A62" s="695" t="s">
        <v>357</v>
      </c>
      <c r="B62" s="695"/>
      <c r="C62" s="695"/>
      <c r="D62" s="695"/>
      <c r="E62" s="695"/>
      <c r="F62" s="695"/>
      <c r="G62" s="695"/>
      <c r="H62" s="695"/>
      <c r="I62" s="695"/>
    </row>
    <row r="63" spans="1:9" ht="16.5" thickBot="1">
      <c r="A63" s="327"/>
      <c r="E63" s="327"/>
      <c r="F63" s="388"/>
      <c r="G63" s="696"/>
      <c r="H63" s="697"/>
      <c r="I63" s="330"/>
    </row>
    <row r="64" spans="1:9" ht="15.75">
      <c r="A64" s="389" t="s">
        <v>5</v>
      </c>
      <c r="B64" s="390" t="s">
        <v>251</v>
      </c>
      <c r="C64" s="390" t="s">
        <v>304</v>
      </c>
      <c r="D64" s="390" t="s">
        <v>268</v>
      </c>
      <c r="E64" s="391" t="s">
        <v>269</v>
      </c>
      <c r="F64" s="388"/>
      <c r="G64" s="696"/>
      <c r="H64" s="697"/>
      <c r="I64" s="330"/>
    </row>
    <row r="65" spans="1:9" ht="15.75">
      <c r="A65" s="698" t="s">
        <v>305</v>
      </c>
      <c r="B65" s="699"/>
      <c r="C65" s="699"/>
      <c r="D65" s="699"/>
      <c r="E65" s="392">
        <f>E73+E66</f>
        <v>44.75</v>
      </c>
      <c r="F65" s="388"/>
      <c r="G65" s="393"/>
      <c r="H65" s="394"/>
      <c r="I65" s="330"/>
    </row>
    <row r="66" spans="1:9" ht="15.75">
      <c r="A66" s="700" t="s">
        <v>306</v>
      </c>
      <c r="B66" s="701"/>
      <c r="C66" s="701"/>
      <c r="D66" s="701"/>
      <c r="E66" s="395">
        <f>SUM(E67:E71)</f>
        <v>20.88</v>
      </c>
      <c r="F66" s="388"/>
      <c r="G66" s="393"/>
      <c r="H66" s="394"/>
      <c r="I66" s="330"/>
    </row>
    <row r="67" spans="1:9" ht="15.75">
      <c r="A67" s="396" t="s">
        <v>307</v>
      </c>
      <c r="B67" s="397">
        <v>1</v>
      </c>
      <c r="C67" s="397">
        <f>H13/2</f>
        <v>3</v>
      </c>
      <c r="D67" s="397">
        <v>0.4</v>
      </c>
      <c r="E67" s="398">
        <f>ROUND(D67*C67*B67,2)</f>
        <v>1.2</v>
      </c>
      <c r="F67" s="399"/>
      <c r="G67" s="400"/>
      <c r="H67" s="399"/>
      <c r="I67" s="330"/>
    </row>
    <row r="68" spans="1:9" ht="15.75">
      <c r="A68" s="396" t="s">
        <v>308</v>
      </c>
      <c r="B68" s="397">
        <v>2</v>
      </c>
      <c r="C68" s="401"/>
      <c r="D68" s="401">
        <v>4.64</v>
      </c>
      <c r="E68" s="398">
        <f>ROUND(D68*B68,2)</f>
        <v>9.28</v>
      </c>
      <c r="F68" s="399"/>
      <c r="G68" s="400"/>
      <c r="H68" s="399"/>
      <c r="I68" s="330"/>
    </row>
    <row r="69" spans="1:9" ht="15.75">
      <c r="A69" s="396" t="s">
        <v>309</v>
      </c>
      <c r="B69" s="402">
        <v>1</v>
      </c>
      <c r="C69" s="402"/>
      <c r="D69" s="402">
        <v>3.2</v>
      </c>
      <c r="E69" s="398">
        <f>ROUND(D69*B69,2)</f>
        <v>3.2</v>
      </c>
      <c r="F69" s="399"/>
      <c r="G69" s="399"/>
      <c r="H69" s="399"/>
      <c r="I69" s="330"/>
    </row>
    <row r="70" spans="1:9" ht="15.75">
      <c r="A70" s="396" t="s">
        <v>310</v>
      </c>
      <c r="B70" s="402">
        <v>0</v>
      </c>
      <c r="C70" s="402"/>
      <c r="D70" s="402">
        <v>2.19</v>
      </c>
      <c r="E70" s="398">
        <f>ROUND(D70*B70,2)</f>
        <v>0</v>
      </c>
      <c r="F70" s="399"/>
      <c r="G70" s="399"/>
      <c r="H70" s="399"/>
      <c r="I70" s="330"/>
    </row>
    <row r="71" spans="1:9" ht="15.75">
      <c r="A71" s="396" t="s">
        <v>311</v>
      </c>
      <c r="B71" s="402">
        <v>2</v>
      </c>
      <c r="C71" s="402">
        <f>(H13*1.5)</f>
        <v>9</v>
      </c>
      <c r="D71" s="402">
        <v>0.4</v>
      </c>
      <c r="E71" s="398">
        <f>ROUND(D71*C71*B71,2)</f>
        <v>7.2</v>
      </c>
      <c r="F71" s="399"/>
      <c r="G71" s="399"/>
      <c r="H71" s="399"/>
      <c r="I71" s="330"/>
    </row>
    <row r="72" spans="1:9" ht="15.75">
      <c r="A72" s="700"/>
      <c r="B72" s="701"/>
      <c r="C72" s="701"/>
      <c r="D72" s="701"/>
      <c r="E72" s="702"/>
      <c r="F72" s="388"/>
      <c r="G72" s="388"/>
      <c r="H72" s="404"/>
      <c r="I72" s="405"/>
    </row>
    <row r="73" spans="1:9" ht="15.75">
      <c r="A73" s="700" t="s">
        <v>312</v>
      </c>
      <c r="B73" s="701"/>
      <c r="C73" s="701"/>
      <c r="D73" s="701"/>
      <c r="E73" s="395">
        <f>SUM(E74:E76)</f>
        <v>23.87</v>
      </c>
      <c r="F73" s="388"/>
      <c r="G73" s="393"/>
      <c r="H73" s="394"/>
      <c r="I73" s="330"/>
    </row>
    <row r="74" spans="1:9" ht="15.75">
      <c r="A74" s="396" t="s">
        <v>313</v>
      </c>
      <c r="B74" s="402"/>
      <c r="C74" s="401">
        <v>0</v>
      </c>
      <c r="D74" s="401">
        <v>0.04</v>
      </c>
      <c r="E74" s="398">
        <f>C74*D74</f>
        <v>0</v>
      </c>
      <c r="F74" s="399"/>
      <c r="G74" s="400"/>
      <c r="H74" s="399"/>
      <c r="I74" s="330"/>
    </row>
    <row r="75" spans="1:9" ht="15.75">
      <c r="A75" s="396" t="s">
        <v>314</v>
      </c>
      <c r="B75" s="397">
        <v>1</v>
      </c>
      <c r="C75" s="397">
        <f>50-1.5-0.8</f>
        <v>47.7</v>
      </c>
      <c r="D75" s="402">
        <v>0.1</v>
      </c>
      <c r="E75" s="398">
        <f>ROUND(B75*D75*C75,2)</f>
        <v>4.77</v>
      </c>
      <c r="F75" s="399"/>
      <c r="G75" s="400"/>
      <c r="H75" s="399"/>
      <c r="I75" s="330"/>
    </row>
    <row r="76" spans="1:9" ht="15.75">
      <c r="A76" s="396" t="s">
        <v>315</v>
      </c>
      <c r="B76" s="402">
        <v>1</v>
      </c>
      <c r="C76" s="402">
        <f>G17</f>
        <v>191</v>
      </c>
      <c r="D76" s="402">
        <v>0.1</v>
      </c>
      <c r="E76" s="398">
        <f>ROUND(B76*C76*D76,2)</f>
        <v>19.1</v>
      </c>
      <c r="F76" s="399"/>
      <c r="G76" s="399"/>
      <c r="H76" s="399"/>
      <c r="I76" s="330"/>
    </row>
    <row r="77" spans="1:9" ht="15.75">
      <c r="A77" s="698"/>
      <c r="B77" s="701"/>
      <c r="C77" s="701"/>
      <c r="D77" s="701"/>
      <c r="E77" s="702"/>
      <c r="F77" s="388"/>
      <c r="G77" s="388"/>
      <c r="H77" s="404"/>
      <c r="I77" s="405"/>
    </row>
    <row r="78" spans="1:9" ht="15.75">
      <c r="A78" s="698" t="s">
        <v>316</v>
      </c>
      <c r="B78" s="699"/>
      <c r="C78" s="699"/>
      <c r="D78" s="699"/>
      <c r="E78" s="406">
        <f>E79+E84</f>
        <v>2.12</v>
      </c>
      <c r="F78" s="388"/>
      <c r="G78" s="393"/>
      <c r="H78" s="394"/>
      <c r="I78" s="330"/>
    </row>
    <row r="79" spans="1:9" ht="15.75">
      <c r="A79" s="703" t="s">
        <v>317</v>
      </c>
      <c r="B79" s="704"/>
      <c r="C79" s="704"/>
      <c r="D79" s="704"/>
      <c r="E79" s="395">
        <f>SUM(E80:E83)</f>
        <v>1.52</v>
      </c>
      <c r="F79" s="388"/>
      <c r="G79" s="393"/>
      <c r="H79" s="394"/>
      <c r="I79" s="330"/>
    </row>
    <row r="80" spans="1:9" ht="15.75">
      <c r="A80" s="396" t="s">
        <v>318</v>
      </c>
      <c r="B80" s="402">
        <v>1</v>
      </c>
      <c r="C80" s="401"/>
      <c r="D80" s="407">
        <v>0.36</v>
      </c>
      <c r="E80" s="408">
        <f>ROUND(B80*D80,2)</f>
        <v>0.36</v>
      </c>
      <c r="F80" s="399"/>
      <c r="G80" s="400"/>
      <c r="H80" s="399"/>
      <c r="I80" s="330"/>
    </row>
    <row r="81" spans="1:9" ht="15.75">
      <c r="A81" s="396" t="s">
        <v>319</v>
      </c>
      <c r="B81" s="402">
        <v>2</v>
      </c>
      <c r="C81" s="401"/>
      <c r="D81" s="407">
        <v>0.2</v>
      </c>
      <c r="E81" s="408">
        <f>ROUND(B81*D81,2)</f>
        <v>0.4</v>
      </c>
      <c r="F81" s="399"/>
      <c r="G81" s="400"/>
      <c r="H81" s="399"/>
      <c r="I81" s="330"/>
    </row>
    <row r="82" spans="1:9" ht="15.75">
      <c r="A82" s="396" t="s">
        <v>320</v>
      </c>
      <c r="B82" s="402">
        <v>0</v>
      </c>
      <c r="C82" s="401"/>
      <c r="D82" s="407">
        <v>0.25</v>
      </c>
      <c r="E82" s="408">
        <f>ROUND(B82*D82,2)</f>
        <v>0</v>
      </c>
      <c r="F82" s="399"/>
      <c r="G82" s="400"/>
      <c r="H82" s="399"/>
      <c r="I82" s="330"/>
    </row>
    <row r="83" spans="1:9" ht="15.75">
      <c r="A83" s="396" t="s">
        <v>321</v>
      </c>
      <c r="B83" s="402">
        <v>2</v>
      </c>
      <c r="C83" s="401"/>
      <c r="D83" s="407">
        <v>0.38</v>
      </c>
      <c r="E83" s="408">
        <f>ROUND(B83*D83,2)</f>
        <v>0.76</v>
      </c>
      <c r="F83" s="399"/>
      <c r="G83" s="400"/>
      <c r="H83" s="399"/>
      <c r="I83" s="330"/>
    </row>
    <row r="84" spans="1:9" ht="15.75">
      <c r="A84" s="703" t="s">
        <v>322</v>
      </c>
      <c r="B84" s="704"/>
      <c r="C84" s="704"/>
      <c r="D84" s="704"/>
      <c r="E84" s="395">
        <f>E85</f>
        <v>0.6</v>
      </c>
      <c r="F84" s="388"/>
      <c r="G84" s="393"/>
      <c r="H84" s="394"/>
      <c r="I84" s="330"/>
    </row>
    <row r="85" spans="1:9" ht="15.75">
      <c r="A85" s="396" t="s">
        <v>323</v>
      </c>
      <c r="B85" s="402">
        <v>4</v>
      </c>
      <c r="C85" s="401"/>
      <c r="D85" s="407">
        <v>0.15</v>
      </c>
      <c r="E85" s="408">
        <f>ROUND(B85*D85,2)</f>
        <v>0.6</v>
      </c>
      <c r="F85" s="399"/>
      <c r="G85" s="400"/>
      <c r="H85" s="399"/>
      <c r="I85" s="330"/>
    </row>
    <row r="86" spans="1:9" ht="15.75">
      <c r="A86" s="703" t="s">
        <v>297</v>
      </c>
      <c r="B86" s="704"/>
      <c r="C86" s="704"/>
      <c r="D86" s="704"/>
      <c r="E86" s="395">
        <f>E87+E88</f>
        <v>7</v>
      </c>
      <c r="F86" s="388"/>
      <c r="G86" s="393"/>
      <c r="H86" s="394"/>
      <c r="I86" s="330"/>
    </row>
    <row r="87" spans="1:9" ht="15.75">
      <c r="A87" s="396" t="s">
        <v>324</v>
      </c>
      <c r="B87" s="402">
        <f>B80+B81+B82+B83</f>
        <v>5</v>
      </c>
      <c r="C87" s="401"/>
      <c r="D87" s="407"/>
      <c r="E87" s="408">
        <v>5</v>
      </c>
      <c r="F87" s="399"/>
      <c r="G87" s="400"/>
      <c r="H87" s="399"/>
      <c r="I87" s="330"/>
    </row>
    <row r="88" spans="1:9" ht="16.5" thickBot="1">
      <c r="A88" s="409" t="s">
        <v>325</v>
      </c>
      <c r="B88" s="410">
        <f>B85/2</f>
        <v>2</v>
      </c>
      <c r="C88" s="411"/>
      <c r="D88" s="412"/>
      <c r="E88" s="413">
        <v>2</v>
      </c>
      <c r="F88" s="399"/>
      <c r="G88" s="400"/>
      <c r="H88" s="399"/>
      <c r="I88" s="330"/>
    </row>
  </sheetData>
  <sheetProtection/>
  <mergeCells count="98">
    <mergeCell ref="A73:D73"/>
    <mergeCell ref="A77:E77"/>
    <mergeCell ref="A78:D78"/>
    <mergeCell ref="A79:D79"/>
    <mergeCell ref="A84:D84"/>
    <mergeCell ref="A86:D86"/>
    <mergeCell ref="A62:I62"/>
    <mergeCell ref="G63:G64"/>
    <mergeCell ref="H63:H64"/>
    <mergeCell ref="A65:D65"/>
    <mergeCell ref="A66:D66"/>
    <mergeCell ref="A72:E72"/>
    <mergeCell ref="B43:D43"/>
    <mergeCell ref="U43:W43"/>
    <mergeCell ref="A49:H49"/>
    <mergeCell ref="A53:I54"/>
    <mergeCell ref="A56:I57"/>
    <mergeCell ref="A59:I60"/>
    <mergeCell ref="B41:D41"/>
    <mergeCell ref="H41:I41"/>
    <mergeCell ref="U41:W41"/>
    <mergeCell ref="B42:D42"/>
    <mergeCell ref="H42:I42"/>
    <mergeCell ref="U42:W42"/>
    <mergeCell ref="B38:D38"/>
    <mergeCell ref="H38:I38"/>
    <mergeCell ref="B39:D39"/>
    <mergeCell ref="H39:I39"/>
    <mergeCell ref="U39:W39"/>
    <mergeCell ref="B40:D40"/>
    <mergeCell ref="H40:I40"/>
    <mergeCell ref="B36:D36"/>
    <mergeCell ref="H36:I36"/>
    <mergeCell ref="U36:W36"/>
    <mergeCell ref="B37:D37"/>
    <mergeCell ref="H37:I37"/>
    <mergeCell ref="U37:W37"/>
    <mergeCell ref="B34:D34"/>
    <mergeCell ref="H34:I34"/>
    <mergeCell ref="U34:W34"/>
    <mergeCell ref="B35:D35"/>
    <mergeCell ref="H35:I35"/>
    <mergeCell ref="U35:W35"/>
    <mergeCell ref="B31:D31"/>
    <mergeCell ref="U31:W31"/>
    <mergeCell ref="B32:D32"/>
    <mergeCell ref="H32:I32"/>
    <mergeCell ref="U32:W32"/>
    <mergeCell ref="B33:D33"/>
    <mergeCell ref="H33:I33"/>
    <mergeCell ref="B28:D28"/>
    <mergeCell ref="H28:I28"/>
    <mergeCell ref="U28:W28"/>
    <mergeCell ref="B29:D29"/>
    <mergeCell ref="H29:I29"/>
    <mergeCell ref="B30:D30"/>
    <mergeCell ref="H30:I30"/>
    <mergeCell ref="U30:W30"/>
    <mergeCell ref="B25:D25"/>
    <mergeCell ref="H25:I25"/>
    <mergeCell ref="U25:W25"/>
    <mergeCell ref="B26:D26"/>
    <mergeCell ref="U26:W26"/>
    <mergeCell ref="B27:D27"/>
    <mergeCell ref="H27:I27"/>
    <mergeCell ref="U27:W27"/>
    <mergeCell ref="B22:D22"/>
    <mergeCell ref="H22:I22"/>
    <mergeCell ref="B23:D23"/>
    <mergeCell ref="H23:I23"/>
    <mergeCell ref="U23:W23"/>
    <mergeCell ref="B24:D24"/>
    <mergeCell ref="H24:I24"/>
    <mergeCell ref="U24:W24"/>
    <mergeCell ref="B20:D20"/>
    <mergeCell ref="H20:I20"/>
    <mergeCell ref="U20:W20"/>
    <mergeCell ref="B21:D21"/>
    <mergeCell ref="H21:I21"/>
    <mergeCell ref="U21:W21"/>
    <mergeCell ref="A15:E16"/>
    <mergeCell ref="B18:D18"/>
    <mergeCell ref="H18:I18"/>
    <mergeCell ref="B19:D19"/>
    <mergeCell ref="H19:I19"/>
    <mergeCell ref="U19:W19"/>
    <mergeCell ref="A7:I7"/>
    <mergeCell ref="A9:I9"/>
    <mergeCell ref="B11:F12"/>
    <mergeCell ref="G11:G12"/>
    <mergeCell ref="H11:H12"/>
    <mergeCell ref="I11:I12"/>
    <mergeCell ref="A1:I1"/>
    <mergeCell ref="A2:I2"/>
    <mergeCell ref="A3:I3"/>
    <mergeCell ref="A4:I4"/>
    <mergeCell ref="A5:I5"/>
    <mergeCell ref="A6:I6"/>
  </mergeCells>
  <printOptions horizontalCentered="1"/>
  <pageMargins left="0.5118110236220472" right="0.5118110236220472" top="0.7874015748031497" bottom="0.7874015748031497" header="0.31496062992125984" footer="0.31496062992125984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Mira Mileo Yamada</cp:lastModifiedBy>
  <cp:lastPrinted>2022-10-28T17:54:57Z</cp:lastPrinted>
  <dcterms:created xsi:type="dcterms:W3CDTF">2005-01-22T11:41:57Z</dcterms:created>
  <dcterms:modified xsi:type="dcterms:W3CDTF">2022-10-28T18:13:00Z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