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67" activeTab="0"/>
  </bookViews>
  <sheets>
    <sheet name="ORÇAMENTO GERAL" sheetId="1" r:id="rId1"/>
    <sheet name="CRONOGRAMA" sheetId="2" r:id="rId2"/>
    <sheet name="BDI" sheetId="3" r:id="rId3"/>
    <sheet name="MC GERAL SINALIZAÇÃO" sheetId="4" r:id="rId4"/>
    <sheet name="RUA SENA MADUREIRA" sheetId="5" r:id="rId5"/>
    <sheet name="ALAMEDA ANTARES" sheetId="6" r:id="rId6"/>
    <sheet name="AL SÃO PAULO" sheetId="7" r:id="rId7"/>
    <sheet name="RUA ALENQUER" sheetId="8" r:id="rId8"/>
    <sheet name="RUA ALTAMIRA" sheetId="9" r:id="rId9"/>
    <sheet name="RUA AVEIRO" sheetId="10" r:id="rId10"/>
    <sheet name="TV XAPURI" sheetId="11" r:id="rId11"/>
    <sheet name="RUA PLACIDO DE CASTRO" sheetId="12" r:id="rId12"/>
    <sheet name="RUA FEIJO" sheetId="13" r:id="rId13"/>
    <sheet name="AV BELEM" sheetId="14" r:id="rId14"/>
    <sheet name="RUA CAPANEMA" sheetId="15" r:id="rId15"/>
    <sheet name="RUA TUCURUI" sheetId="16" r:id="rId16"/>
    <sheet name="RUA CASTANHAL" sheetId="17" r:id="rId17"/>
    <sheet name="RUA ACARÁ" sheetId="18" r:id="rId18"/>
    <sheet name="MC-PAV" sheetId="19" r:id="rId19"/>
    <sheet name="CPU TOPO" sheetId="20" state="hidden" r:id="rId20"/>
    <sheet name="CPU CBUQ" sheetId="21" r:id="rId21"/>
    <sheet name="ENCARGOS" sheetId="22" r:id="rId22"/>
  </sheets>
  <externalReferences>
    <externalReference r:id="rId25"/>
  </externalReferences>
  <definedNames>
    <definedName name="_xlnm.Print_Area" localSheetId="5">'ALAMEDA ANTARES'!$A$1:$I$88</definedName>
    <definedName name="_xlnm.Print_Area" localSheetId="13">'AV BELEM'!$A$1:$K$88</definedName>
    <definedName name="_xlnm.Print_Area" localSheetId="20">'CPU CBUQ'!$A$1:$G$46</definedName>
    <definedName name="_xlnm.Print_Area" localSheetId="1">'CRONOGRAMA'!$A$1:$P$16</definedName>
    <definedName name="_xlnm.Print_Area" localSheetId="0">'ORÇAMENTO GERAL'!$C$1:$L$28</definedName>
    <definedName name="_xlnm.Print_Area" localSheetId="17">'RUA ACARÁ'!$A$1:$K$88</definedName>
    <definedName name="_xlnm.Print_Area" localSheetId="7">'RUA ALENQUER'!$A$1:$K$88</definedName>
    <definedName name="_xlnm.Print_Area" localSheetId="8">'RUA ALTAMIRA'!$A$1:$K$87</definedName>
    <definedName name="_xlnm.Print_Area" localSheetId="9">'RUA AVEIRO'!$A$1:$K$88</definedName>
    <definedName name="_xlnm.Print_Area" localSheetId="14">'RUA CAPANEMA'!$A$1:$K$88</definedName>
    <definedName name="_xlnm.Print_Area" localSheetId="16">'RUA CASTANHAL'!$A$1:$K$88</definedName>
    <definedName name="_xlnm.Print_Area" localSheetId="12">'RUA FEIJO'!$A$1:$K$88</definedName>
    <definedName name="_xlnm.Print_Area" localSheetId="11">'RUA PLACIDO DE CASTRO'!$A$1:$K$88</definedName>
    <definedName name="_xlnm.Print_Area" localSheetId="4">'RUA SENA MADUREIRA'!$A$1:$J$88</definedName>
    <definedName name="_xlnm.Print_Area" localSheetId="15">'RUA TUCURUI'!$A$1:$K$88</definedName>
    <definedName name="_xlnm.Print_Area" localSheetId="10">'TV XAPURI'!$A$1:$K$88</definedName>
    <definedName name="_xlnm.Print_Titles" localSheetId="0">'ORÇAMENTO GERAL'!$1:$7</definedName>
  </definedNames>
  <calcPr fullCalcOnLoad="1" fullPrecision="0"/>
</workbook>
</file>

<file path=xl/comments1.xml><?xml version="1.0" encoding="utf-8"?>
<comments xmlns="http://schemas.openxmlformats.org/spreadsheetml/2006/main">
  <authors>
    <author>Jeniffer Nascimento</author>
  </authors>
  <commentList>
    <comment ref="E7" authorId="0">
      <text>
        <r>
          <rPr>
            <b/>
            <sz val="11"/>
            <rFont val="Segoe UI"/>
            <family val="2"/>
          </rPr>
          <t>Jeniffer Nascimento:</t>
        </r>
        <r>
          <rPr>
            <sz val="11"/>
            <rFont val="Segoe UI"/>
            <family val="2"/>
          </rPr>
          <t xml:space="preserve">
Desonerado!</t>
        </r>
      </text>
    </comment>
  </commentList>
</comments>
</file>

<file path=xl/comments21.xml><?xml version="1.0" encoding="utf-8"?>
<comments xmlns="http://schemas.openxmlformats.org/spreadsheetml/2006/main">
  <authors>
    <author>Jeniffer Nascimento</author>
  </authors>
  <commentList>
    <comment ref="B6" authorId="0">
      <text>
        <r>
          <rPr>
            <b/>
            <sz val="9"/>
            <rFont val="Segoe UI"/>
            <family val="2"/>
          </rPr>
          <t>Jeniffer Nascimento:</t>
        </r>
        <r>
          <rPr>
            <sz val="9"/>
            <rFont val="Segoe UI"/>
            <family val="2"/>
          </rPr>
          <t xml:space="preserve">
Não desonerado!</t>
        </r>
      </text>
    </comment>
  </commentList>
</comments>
</file>

<file path=xl/sharedStrings.xml><?xml version="1.0" encoding="utf-8"?>
<sst xmlns="http://schemas.openxmlformats.org/spreadsheetml/2006/main" count="2137" uniqueCount="429">
  <si>
    <t>m³</t>
  </si>
  <si>
    <t>SERVIÇOS PRELIMINARES</t>
  </si>
  <si>
    <t>m²</t>
  </si>
  <si>
    <t>2.1</t>
  </si>
  <si>
    <t>DESCRIÇÃO</t>
  </si>
  <si>
    <t>ITEM</t>
  </si>
  <si>
    <t>2.2</t>
  </si>
  <si>
    <t>2.3</t>
  </si>
  <si>
    <t>TOTAL DO ITEM 2:</t>
  </si>
  <si>
    <t>D</t>
  </si>
  <si>
    <t>TOTAL DO  ITEM 1:</t>
  </si>
  <si>
    <t>3.1</t>
  </si>
  <si>
    <t>LIMPEZA FINAL</t>
  </si>
  <si>
    <t>TOTAL DO ITEM 3:</t>
  </si>
  <si>
    <t>C</t>
  </si>
  <si>
    <t>DEPARTAMENTO DE OBRAS</t>
  </si>
  <si>
    <t>PREFEITURA MUNICIPAL DE ANANINDEUA</t>
  </si>
  <si>
    <t>1.1</t>
  </si>
  <si>
    <t>1.2</t>
  </si>
  <si>
    <t>PREÇO TOTAL</t>
  </si>
  <si>
    <t>UNIDADE</t>
  </si>
  <si>
    <t>TOTAL</t>
  </si>
  <si>
    <t>PLANILHA ORÇAMENTÁRIA</t>
  </si>
  <si>
    <t>PREÇO UNITÁRIO</t>
  </si>
  <si>
    <t>TOTAL DA OBRA COM BDI:</t>
  </si>
  <si>
    <t>SERVIÇOS DE REVESTIMENTO</t>
  </si>
  <si>
    <t>Ton</t>
  </si>
  <si>
    <t>Ton x Km</t>
  </si>
  <si>
    <t>ton</t>
  </si>
  <si>
    <t>Locação de rede e nivelamento de emisario/rede coletora com auxílio de equipamento topográfico</t>
  </si>
  <si>
    <t>A - Mão-de-obra</t>
  </si>
  <si>
    <t>Item</t>
  </si>
  <si>
    <t>Descriminação</t>
  </si>
  <si>
    <t>Unidade</t>
  </si>
  <si>
    <t>Preço Unitário</t>
  </si>
  <si>
    <t>Custo</t>
  </si>
  <si>
    <t>90781</t>
  </si>
  <si>
    <t>Topógrafo com engargos complementares</t>
  </si>
  <si>
    <t>h</t>
  </si>
  <si>
    <t>88316</t>
  </si>
  <si>
    <t>A - Custo Total Mão-de-obra:</t>
  </si>
  <si>
    <t>B – Equipamentos</t>
  </si>
  <si>
    <t>B - Custo Total de Equipamentos:</t>
  </si>
  <si>
    <t>C – Materiais</t>
  </si>
  <si>
    <t>C - Custo Total de Materiais:</t>
  </si>
  <si>
    <t>Resumo da Composição do Custo Unitário</t>
  </si>
  <si>
    <t>Descrição</t>
  </si>
  <si>
    <t>A</t>
  </si>
  <si>
    <t>Mão de Obra</t>
  </si>
  <si>
    <t>[transportar subtotal A]</t>
  </si>
  <si>
    <t>B</t>
  </si>
  <si>
    <t>Equipamentos</t>
  </si>
  <si>
    <t>[transportar subtotal B]</t>
  </si>
  <si>
    <t>Materiais</t>
  </si>
  <si>
    <t>[transportar subtotal C]</t>
  </si>
  <si>
    <t>A+B+C</t>
  </si>
  <si>
    <t>Subtotal:</t>
  </si>
  <si>
    <t>E</t>
  </si>
  <si>
    <t>DxBDI</t>
  </si>
  <si>
    <t>Preço Global: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</si>
  <si>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</si>
  <si>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</si>
  <si>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</si>
  <si>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</si>
  <si>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</si>
  <si>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</si>
  <si>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</si>
  <si>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</si>
  <si>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</si>
  <si>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</si>
  <si>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</si>
  <si>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</si>
  <si>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</si>
  <si>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</si>
  <si>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</si>
  <si>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</si>
  <si>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</si>
  <si>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</si>
  <si>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</si>
  <si>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</si>
  <si>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</si>
  <si>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</si>
  <si>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</si>
  <si>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</si>
  <si>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</si>
  <si>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</si>
  <si>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</si>
  <si>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</si>
  <si>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</si>
  <si>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</si>
  <si>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</si>
  <si>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</si>
  <si>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</si>
  <si>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</si>
  <si>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</si>
  <si>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</si>
  <si>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</si>
  <si>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</si>
  <si>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</si>
  <si>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</si>
  <si>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</si>
  <si>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</si>
  <si>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</si>
  <si>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</si>
  <si>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</si>
  <si>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</si>
  <si>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</si>
  <si>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</si>
  <si>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</si>
  <si>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</si>
  <si>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</si>
  <si>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</si>
  <si>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</si>
  <si>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</si>
  <si>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</si>
  <si>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</si>
  <si>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</si>
  <si>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</si>
  <si>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</si>
  <si>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</si>
  <si>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</si>
  <si>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</si>
  <si>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</si>
  <si>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Total de Reincidência de um Grupo sobre o outro</t>
  </si>
  <si>
    <t>*GRUPO E</t>
  </si>
  <si>
    <t>E1</t>
  </si>
  <si>
    <t>Total dos Encargos Sociais Complementares</t>
  </si>
  <si>
    <t>Fonte: Informação Dias de Chuva - INMET</t>
  </si>
  <si>
    <t>QUADRO DE COMPOSIÇÃO DE TAXA DE BDI</t>
  </si>
  <si>
    <t>DISCRIMINAÇÃO DOS CUSTOS INDIRETOS</t>
  </si>
  <si>
    <t>PORCENTAGEM (%) ADOTADA</t>
  </si>
  <si>
    <t>VARIÁVEIS ACRESCIDAS DE ACORDO COM DIÁRIO OFICIAL DA UNIÃO DO DIA 20 DE SETEMBRO DE 2011</t>
  </si>
  <si>
    <t>CUSTOS TRIBUTÁRIOS</t>
  </si>
  <si>
    <t>TF</t>
  </si>
  <si>
    <t>TRIBUTOS FEDERAIS</t>
  </si>
  <si>
    <t>TM</t>
  </si>
  <si>
    <t>TRIBUTOS MUNICIPAIS</t>
  </si>
  <si>
    <t>PIS</t>
  </si>
  <si>
    <t>PROGRAMAÇÃO DE INTEGRAÇÃO SOCIAL</t>
  </si>
  <si>
    <t>CONFINS</t>
  </si>
  <si>
    <t>FINANC. DA SEGURIDADE SOCIAL</t>
  </si>
  <si>
    <t>TRIBUTO MUNICIPAL</t>
  </si>
  <si>
    <t>ISS</t>
  </si>
  <si>
    <t>Limpeza geral e entrega da obra</t>
  </si>
  <si>
    <t>QTDE.</t>
  </si>
  <si>
    <t>CPU-01</t>
  </si>
  <si>
    <t>Unidade: ton</t>
  </si>
  <si>
    <t>Coeficiente</t>
  </si>
  <si>
    <t>Areia média</t>
  </si>
  <si>
    <t>Seixo fino lavado</t>
  </si>
  <si>
    <t>Pá carregadeira sobre rodas, potência 197 HP, capacidade da caçamba 2,5 A 3,5 m³, peso operacional 18338 kg</t>
  </si>
  <si>
    <t>Tanque de asfalto estacionário com serpentina, capacidade 30.000 L</t>
  </si>
  <si>
    <t>Cimento asfáltico de petróleo granel (CAP) 50/70 (coletado caixa na ANP acrescido de ICMS)</t>
  </si>
  <si>
    <t>Usina de mistura asfáltica à quente, tipo contra fluxo, prod 40 a 80ton/hora</t>
  </si>
  <si>
    <t>Grupo gerador com carenagem, motor diesel potência standart entre 250 e 260 KVA</t>
  </si>
  <si>
    <t>Óleo diesel S 500 - comum</t>
  </si>
  <si>
    <t>Óleo residual com baixo ponto de fluidez (BPF). Para queima</t>
  </si>
  <si>
    <t>Operador de usina de asfalto</t>
  </si>
  <si>
    <t>Operador de pá carregadeira</t>
  </si>
  <si>
    <t>Servente com encargos complementares</t>
  </si>
  <si>
    <t>Vibroacabadora de asfalto sobre esteira, largura de pavimentação 1,90M a 5,30M. Potência 105 HP capacidade 450 T/H - CHP DIURNO. AF_11/2014</t>
  </si>
  <si>
    <t>Vibroacabadora de asfalto sobre esteira, largura de pavimentação 1,90M a 5,30M. Potência 105 HP capacidade 450 T/H - CHI DIURNO. AF_11/2015</t>
  </si>
  <si>
    <t>Rasteleiro com encargos complementares</t>
  </si>
  <si>
    <t>Caminhão basculante 10m³ trucado cabine simples, peso bruto total 23.000 kg carga útil máxima 15.935 kg distância entre eixos 4,80m, potência 230 C, inclusive caçamba metálica - CHP DIURNO. AF_06/2014</t>
  </si>
  <si>
    <t>Rolo compactador vibratório tandem, aço liso, potência 125 HP, peso sem/com lastro 10.20/11,65 T, largura de trabalho 1,73m - CHP DIURNO. AF_11/2016</t>
  </si>
  <si>
    <t>Rolo compactador vibratório tandem, aço liso, potência 125 HP, peso sem/com lastro 10.20/11,65 T, largura de trabalho 1,73m - CHI DIURNO. AF_11/2017</t>
  </si>
  <si>
    <t>Trator de pneus com potência de 85 CV, tração 4x4, com vassoura mecânica acoplada - CHI DIURNO. AF_02/2017</t>
  </si>
  <si>
    <t>Trator de pneus com potência de 85 CV, tração 4x4, com vassoura mecânica acoplada - CHP DIURNO. AF_03/2017</t>
  </si>
  <si>
    <t>Rolo compactador de pneus estático, pressão variável, potência 110HP, peso sem/com lastro 10,8/27 T, largura de rolagem 2,30m - CHP DIURNO. AF_06/2017</t>
  </si>
  <si>
    <t>Rolo compactador de pneus estático, pressão variável, potência 110HP, peso sem/com lastro 10,8/27 T, largura de rolagem 2,30m - CHI DIURNO. AF_06/2017</t>
  </si>
  <si>
    <t>CHP</t>
  </si>
  <si>
    <t>L</t>
  </si>
  <si>
    <t>CHI</t>
  </si>
  <si>
    <t>88301</t>
  </si>
  <si>
    <t>88304</t>
  </si>
  <si>
    <t>FONTE</t>
  </si>
  <si>
    <t>SEDOP</t>
  </si>
  <si>
    <t>CPU</t>
  </si>
  <si>
    <t>SINAPI</t>
  </si>
  <si>
    <t>SECRETARIA MUNICIPAL DE SANEAMENTO E INFRAESTRUTURA</t>
  </si>
  <si>
    <t>BDI</t>
  </si>
  <si>
    <t>Execução de pintura de ligação com emulsão asfáltica RR-2C. AF_11/2019</t>
  </si>
  <si>
    <t>Transporte com caminhão basculante de 14 m³, em via em revestimento primário.AF_07/2020</t>
  </si>
  <si>
    <t>270220</t>
  </si>
  <si>
    <t>CRONOGRAMA FÍSICO-FINANCEIRO</t>
  </si>
  <si>
    <t>DISCRIMINAÇÃO DOS SERVIÇOS</t>
  </si>
  <si>
    <t>PESO %</t>
  </si>
  <si>
    <t>VALOR BDI INCLUSO (R$)</t>
  </si>
  <si>
    <t>MESES</t>
  </si>
  <si>
    <t>%</t>
  </si>
  <si>
    <t>R$</t>
  </si>
  <si>
    <t>SIMPLES</t>
  </si>
  <si>
    <t>ACUMULADO</t>
  </si>
  <si>
    <t>VIA</t>
  </si>
  <si>
    <t>=</t>
  </si>
  <si>
    <t>L=</t>
  </si>
  <si>
    <t>MEMÓRIA DE CÁLCULO (2)</t>
  </si>
  <si>
    <t>EXTENSÃO (M)</t>
  </si>
  <si>
    <t>LARGURA (M)</t>
  </si>
  <si>
    <t xml:space="preserve">ÁREA (M²) </t>
  </si>
  <si>
    <t>TOTAL ITEM 2.1:</t>
  </si>
  <si>
    <t>VOLUME (M³)</t>
  </si>
  <si>
    <t>TOTAL ITEM 2.2:</t>
  </si>
  <si>
    <t>TOTAL ITEM 2.3:</t>
  </si>
  <si>
    <t>ESPESSURA (M)</t>
  </si>
  <si>
    <t>DMT (KM)</t>
  </si>
  <si>
    <t>F</t>
  </si>
  <si>
    <t>G= E x F</t>
  </si>
  <si>
    <t>C= A x B</t>
  </si>
  <si>
    <t>VOLUME CBUQ (M³)</t>
  </si>
  <si>
    <t>TRANSPORTE (M³ x KM)</t>
  </si>
  <si>
    <t>LARGURA CONSIDERADA (M)</t>
  </si>
  <si>
    <t>,</t>
  </si>
  <si>
    <t>E= C x D x 2,4</t>
  </si>
  <si>
    <t>Unidade:  UNID.</t>
  </si>
  <si>
    <t>88253</t>
  </si>
  <si>
    <t>Auxiliar de topográfo com engargos complementares</t>
  </si>
  <si>
    <t>MEMÓRIA DE CÁLCULO</t>
  </si>
  <si>
    <t>Ref.</t>
  </si>
  <si>
    <t>Quantidade</t>
  </si>
  <si>
    <t>h/dia</t>
  </si>
  <si>
    <t>dias/mês</t>
  </si>
  <si>
    <t>quant. Meses</t>
  </si>
  <si>
    <t>Topográfo</t>
  </si>
  <si>
    <t>Auxiliar de topográfo</t>
  </si>
  <si>
    <t>PREÇO UNIT. C/ BDI</t>
  </si>
  <si>
    <t>PORCENTAGEM (%) ADOTADA PELA MÉDIA DOS QUARTIS</t>
  </si>
  <si>
    <t>Administração Central da Obra - AC</t>
  </si>
  <si>
    <t>DESPESAS FINANCEIRAS -DF</t>
  </si>
  <si>
    <t>Sub Total</t>
  </si>
  <si>
    <t>R</t>
  </si>
  <si>
    <t>Risco - R</t>
  </si>
  <si>
    <t>S+G</t>
  </si>
  <si>
    <t>Seguro - S/Garantia - G</t>
  </si>
  <si>
    <t>TOTAL- I</t>
  </si>
  <si>
    <t xml:space="preserve"> LUCRO)</t>
  </si>
  <si>
    <t>DEMONSTRAÇÃO DOS TRIBUTOS FEDERAL</t>
  </si>
  <si>
    <t>CPRB</t>
  </si>
  <si>
    <t>Variável de Desoneração de 4,5%</t>
  </si>
  <si>
    <t>DEMONSTRAÇÃO DOS TRIBUTOS MUNICIPAL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</si>
  <si>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</si>
  <si>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</si>
  <si>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</si>
  <si>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</si>
  <si>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</si>
  <si>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</si>
  <si>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</si>
  <si>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</si>
  <si>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</si>
  <si>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</si>
  <si>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</si>
  <si>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</si>
  <si>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</si>
  <si>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</si>
  <si>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Placa de obra em lona com plotagem de gráfica</t>
  </si>
  <si>
    <t xml:space="preserve">ENCARGOS SOCIAIS SOBRE A MÃO DE OBRA  </t>
  </si>
  <si>
    <t>COM DESONERAÇÃO</t>
  </si>
  <si>
    <t>SEM DESONERAÇÃO</t>
  </si>
  <si>
    <t>TOTAL (A+B+C+D)</t>
  </si>
  <si>
    <t>OBS: Vigência a partir de 01/2020</t>
  </si>
  <si>
    <t>SECRETARIA MUNICIAL DE SANEAMENTO E INFRAESTRUTURA</t>
  </si>
  <si>
    <t>IV</t>
  </si>
  <si>
    <t>CPU-04</t>
  </si>
  <si>
    <t>Código</t>
  </si>
  <si>
    <t>und.</t>
  </si>
  <si>
    <t>TOTAL ITEM 3.1:</t>
  </si>
  <si>
    <t>2.4</t>
  </si>
  <si>
    <t>Rua Tucurui</t>
  </si>
  <si>
    <t>Rua Castanhal</t>
  </si>
  <si>
    <t>Rua Alenquer</t>
  </si>
  <si>
    <t>Rua Acará</t>
  </si>
  <si>
    <t>Rua Aveiro</t>
  </si>
  <si>
    <t>Rua Altamira</t>
  </si>
  <si>
    <t>CÓDIGO SINAPI NOV-21 E SEDOP SET-21</t>
  </si>
  <si>
    <t>SINAPI NOV/2021</t>
  </si>
  <si>
    <t>Travessa Xapuri</t>
  </si>
  <si>
    <t>Rua Plácido de Castro</t>
  </si>
  <si>
    <t>Rua Feijó</t>
  </si>
  <si>
    <t>Usinagem, fornecimento, aplicação e espalhamento de concreto betuminoso usinado a quente (CBUQ), CAP 50/70, para capa de rolamento</t>
  </si>
  <si>
    <t>Usinagem, fornecimento, aplicação e espalhamento de concreto betuminoso usinado a quente (CBUQ), CAP 50/70, para capa de rolamento e=3,5 cm</t>
  </si>
  <si>
    <t>Rua Madureira</t>
  </si>
  <si>
    <t>Rua Capanema</t>
  </si>
  <si>
    <t>Av Belém</t>
  </si>
  <si>
    <t>Alameda Antares</t>
  </si>
  <si>
    <t>Alameda São Paulo</t>
  </si>
  <si>
    <t>EXECUÇÃO DOS SERVIÇOS DE PAVIMENTAÇÃO (RECAPEAMENTO ASFÁTICO) NAS RUAS DO PAAR - NO MUNICÍPIO DE ANANINDEUA - PA.</t>
  </si>
  <si>
    <t>PREFETURA MUNICIPAL DE ANANINDEUA</t>
  </si>
  <si>
    <t>EXTENSÃO (m)</t>
  </si>
  <si>
    <t>LARGURA (m)</t>
  </si>
  <si>
    <t>ÁREA PARCIAL (m²)</t>
  </si>
  <si>
    <t>VARIÁVEL</t>
  </si>
  <si>
    <t>RESUMO PLANILHA ORÇAMENTÁRIA</t>
  </si>
  <si>
    <t>ÍTEM</t>
  </si>
  <si>
    <t>CÓDIGO SICRO 01/2021</t>
  </si>
  <si>
    <t>QUANTIDADE</t>
  </si>
  <si>
    <t>PREÇO (R$)</t>
  </si>
  <si>
    <t>UNITÁRIO direto</t>
  </si>
  <si>
    <t>BDI (27,46%)</t>
  </si>
  <si>
    <t>UNITÁRIO com BDI</t>
  </si>
  <si>
    <t>1.0</t>
  </si>
  <si>
    <t>SINALIZAÇÃO</t>
  </si>
  <si>
    <t>Pintura de faixa - tinta b. acrílica - espessura - 0,6 mm (mecânica)</t>
  </si>
  <si>
    <t>Pintura setas/zebrados - tinta b. acrílica - espessura 0,6 mm (manual)</t>
  </si>
  <si>
    <t>1.3</t>
  </si>
  <si>
    <t>Fornecimento e implantação de placa de regulamentação em aço D = 0,60 m - película retrorrefletiva tipo I + SI</t>
  </si>
  <si>
    <t>1.4</t>
  </si>
  <si>
    <t>Fornecimento e implantação de suporte e travessa para placa de sinalização em madeira de lei tratada 8 x 8 cm</t>
  </si>
  <si>
    <t>unid.</t>
  </si>
  <si>
    <t xml:space="preserve"> </t>
  </si>
  <si>
    <t>VALOR TOTAL (R$)</t>
  </si>
  <si>
    <t xml:space="preserve">OBJETO: </t>
  </si>
  <si>
    <t xml:space="preserve"> TOTAL </t>
  </si>
  <si>
    <t>ÍNDICE</t>
  </si>
  <si>
    <t>TOTAL M²</t>
  </si>
  <si>
    <t>Sinalização Horizontal</t>
  </si>
  <si>
    <t>Manual</t>
  </si>
  <si>
    <t>1.1.2</t>
  </si>
  <si>
    <t>m</t>
  </si>
  <si>
    <t>1.1.3</t>
  </si>
  <si>
    <t>und</t>
  </si>
  <si>
    <t>1.1.4</t>
  </si>
  <si>
    <t>LEGENDA DE PARE</t>
  </si>
  <si>
    <t>1.1.5</t>
  </si>
  <si>
    <t>LEGENDA DE SETA DUPLA</t>
  </si>
  <si>
    <t>1.1.6</t>
  </si>
  <si>
    <t>Mecânico</t>
  </si>
  <si>
    <t>1.2.1</t>
  </si>
  <si>
    <t>1.2.2</t>
  </si>
  <si>
    <t>1.2.3</t>
  </si>
  <si>
    <t>Sinalização Vertical</t>
  </si>
  <si>
    <t>Sinalização Vertical para Poste de Madeira</t>
  </si>
  <si>
    <t>2.1.1</t>
  </si>
  <si>
    <t>2.1.2</t>
  </si>
  <si>
    <t>PLACA DE REGULAMENTAÇÃO ( Ø= 50 cm)</t>
  </si>
  <si>
    <t>2.1.3</t>
  </si>
  <si>
    <t>PLACA DE ADVERTÊNCIA ( 50X50 cm)</t>
  </si>
  <si>
    <t>2.1.4</t>
  </si>
  <si>
    <t>PLACA ESPECIAL (75X50 cm)</t>
  </si>
  <si>
    <t>Sinalização Vertical para Poste de Ferro</t>
  </si>
  <si>
    <t>2.2.1</t>
  </si>
  <si>
    <t>PLACA DE LOGRADOURO ( 50X30 cm)</t>
  </si>
  <si>
    <t>Suportes</t>
  </si>
  <si>
    <t>2.3.1</t>
  </si>
  <si>
    <t>COLUNA DE MADEIRA DE LEI DE 3X3'' COM 3,0 m DE ALTURA, PINTADO NA COR PRETO.</t>
  </si>
  <si>
    <t>-</t>
  </si>
  <si>
    <t>2.3.2</t>
  </si>
  <si>
    <t xml:space="preserve">MASTRO GALVANIZADO DE DIÂMETRO DE 2", ESPESSURA DE 3 mm, COMPRIMENTO DE 3,5 m, 2 CHUMBADORES DE FERRO SOLDADOS NA BASE PARA MELHOR FIXAÇÃO NO SOLO; COMPORTA DUAS CHAPAS DE AÇO EM "U" SOLDADOS NO CORPO DO POSTE PARA FIXAÇÃO DAS PLACAS DE IDENTIFICAÇÃO DE VIAS. </t>
  </si>
  <si>
    <t>INFORMAÇÕES COMPLEMENTARES de CÁLCULOS:</t>
  </si>
  <si>
    <t>EXTENSÃO</t>
  </si>
  <si>
    <t>HORIZONTAL</t>
  </si>
  <si>
    <t>MANUAL</t>
  </si>
  <si>
    <t>LRE</t>
  </si>
  <si>
    <t>30 KM/H</t>
  </si>
  <si>
    <t>PARE</t>
  </si>
  <si>
    <t>SETA DUPLA</t>
  </si>
  <si>
    <t>LOMBADA</t>
  </si>
  <si>
    <t>MECÂNICO</t>
  </si>
  <si>
    <t>EIXO 4X2 (LFO-2)</t>
  </si>
  <si>
    <t>APROXIMAÇÃO (LFO-1)</t>
  </si>
  <si>
    <t>BORDO (LBO)</t>
  </si>
  <si>
    <t>VERTICAL</t>
  </si>
  <si>
    <t>Sinalização para Poste de Madeira</t>
  </si>
  <si>
    <t>R-1</t>
  </si>
  <si>
    <t>REGULAMENTAÇÃO</t>
  </si>
  <si>
    <t>ADVERTÊNCIA</t>
  </si>
  <si>
    <t>ESPECIAL 75X50</t>
  </si>
  <si>
    <t>Sinalização para Poste de Ferro</t>
  </si>
  <si>
    <t>LOGRADOURO</t>
  </si>
  <si>
    <t>PM(3,0)</t>
  </si>
  <si>
    <t>PF</t>
  </si>
  <si>
    <t xml:space="preserve">Sinalização Horizontal </t>
  </si>
  <si>
    <t>SICRO</t>
  </si>
  <si>
    <t>5213405</t>
  </si>
  <si>
    <t>5213401</t>
  </si>
  <si>
    <t>Pintura de faixa - tinta b. acrílica - espessura - 0,4 mm (mecânica)</t>
  </si>
  <si>
    <t>Sinalização  Vertical</t>
  </si>
  <si>
    <t>5213440</t>
  </si>
  <si>
    <t>5216111</t>
  </si>
  <si>
    <t>3.2</t>
  </si>
  <si>
    <t>3.2.1</t>
  </si>
  <si>
    <t>3.2.2</t>
  </si>
  <si>
    <t>3.3</t>
  </si>
  <si>
    <t>3.3.1</t>
  </si>
  <si>
    <t>3.3.2</t>
  </si>
  <si>
    <r>
      <rPr>
        <b/>
        <sz val="12"/>
        <rFont val="Calibri"/>
        <family val="2"/>
      </rPr>
      <t>VIA :</t>
    </r>
    <r>
      <rPr>
        <sz val="12"/>
        <rFont val="Calibri"/>
        <family val="2"/>
      </rPr>
      <t xml:space="preserve"> RUA SENA MADUREIRA</t>
    </r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</si>
  <si>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(RIO PURUS/RUA SOURE)</t>
    </r>
  </si>
  <si>
    <r>
      <t>LINHA DE RETENÇÃO</t>
    </r>
    <r>
      <rPr>
        <b/>
        <sz val="12"/>
        <rFont val="Calibri"/>
        <family val="2"/>
      </rPr>
      <t xml:space="preserve"> (LRE)</t>
    </r>
  </si>
  <si>
    <r>
      <t xml:space="preserve">LEGENDA DE VELOCIDADE </t>
    </r>
    <r>
      <rPr>
        <b/>
        <sz val="12"/>
        <rFont val="Calibri"/>
        <family val="2"/>
      </rPr>
      <t>(XX KM/H)</t>
    </r>
  </si>
  <si>
    <r>
      <t xml:space="preserve">DEMARCAÇÃO DE OBSTÁCULO TRANSVERSAL NA PISTA </t>
    </r>
    <r>
      <rPr>
        <b/>
        <sz val="12"/>
        <rFont val="Calibri"/>
        <family val="2"/>
      </rPr>
      <t>(LOMBADA)</t>
    </r>
  </si>
  <si>
    <r>
      <t xml:space="preserve">LINHA SIMPLES SECCIONADA </t>
    </r>
    <r>
      <rPr>
        <b/>
        <sz val="12"/>
        <rFont val="Calibri"/>
        <family val="2"/>
      </rPr>
      <t>(LFO-2)</t>
    </r>
  </si>
  <si>
    <r>
      <t xml:space="preserve">LINHA SIMPLES CONTÍNUA </t>
    </r>
    <r>
      <rPr>
        <b/>
        <sz val="12"/>
        <rFont val="Calibri"/>
        <family val="2"/>
      </rPr>
      <t>(LFO-1)</t>
    </r>
  </si>
  <si>
    <r>
      <t xml:space="preserve">LINHA DE BORDO </t>
    </r>
    <r>
      <rPr>
        <b/>
        <sz val="12"/>
        <rFont val="Calibri"/>
        <family val="2"/>
      </rPr>
      <t>(LBO)</t>
    </r>
  </si>
  <si>
    <r>
      <t xml:space="preserve">PLACA DE PARE  </t>
    </r>
    <r>
      <rPr>
        <b/>
        <sz val="12"/>
        <rFont val="Calibri"/>
        <family val="2"/>
      </rPr>
      <t>(R-1)</t>
    </r>
  </si>
  <si>
    <r>
      <rPr>
        <b/>
        <sz val="12"/>
        <rFont val="Calibri"/>
        <family val="2"/>
      </rPr>
      <t>LRE</t>
    </r>
    <r>
      <rPr>
        <sz val="12"/>
        <rFont val="Calibri"/>
        <family val="2"/>
      </rPr>
      <t xml:space="preserve"> = Largura da via/2 x a largura da faixa (padrão de 40 cm) x a quantidade de retenções</t>
    </r>
  </si>
  <si>
    <r>
      <rPr>
        <b/>
        <sz val="12"/>
        <rFont val="Calibri"/>
        <family val="2"/>
      </rPr>
      <t>LEGENDAS (Km/h, PARE e SETA)</t>
    </r>
    <r>
      <rPr>
        <sz val="12"/>
        <rFont val="Calibri"/>
        <family val="2"/>
      </rPr>
      <t xml:space="preserve"> = Índices calculados através de medidas obtidas no Manual de Sinalização, Vol IV x a quantidade</t>
    </r>
  </si>
  <si>
    <r>
      <rPr>
        <b/>
        <sz val="12"/>
        <rFont val="Calibri"/>
        <family val="2"/>
      </rPr>
      <t>LOMBADA</t>
    </r>
    <r>
      <rPr>
        <sz val="12"/>
        <rFont val="Calibri"/>
        <family val="2"/>
      </rPr>
      <t xml:space="preserve"> = Largura da via x a largura da lombada (padrão de 1,50 m) x a quantidade de lombadas x 40% da área total</t>
    </r>
  </si>
  <si>
    <r>
      <rPr>
        <b/>
        <sz val="12"/>
        <rFont val="Calibri"/>
        <family val="2"/>
      </rPr>
      <t>LBO</t>
    </r>
    <r>
      <rPr>
        <sz val="12"/>
        <rFont val="Calibri"/>
        <family val="2"/>
      </rPr>
      <t xml:space="preserve"> = Extensão da via x 2 x 0,10 (largura da faixa pintada)</t>
    </r>
  </si>
  <si>
    <r>
      <t xml:space="preserve">ÍNDICE (P/ PLACAS): </t>
    </r>
    <r>
      <rPr>
        <sz val="12"/>
        <rFont val="Calibri"/>
        <family val="2"/>
      </rPr>
      <t>São valores referentes as áreas em m²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respectiva a cada tipo e tamanho de placa</t>
    </r>
  </si>
  <si>
    <r>
      <rPr>
        <b/>
        <sz val="12"/>
        <rFont val="Calibri"/>
        <family val="2"/>
      </rPr>
      <t>LFO-3 (Aproximação)</t>
    </r>
    <r>
      <rPr>
        <sz val="12"/>
        <rFont val="Calibri"/>
        <family val="2"/>
      </rPr>
      <t xml:space="preserve"> = (Faixa padrão de 15 m x a quantidade + Faixa de tamanho variável) x 0,10 (largura da faixa pintada) x 2 (para largura de via igual ou maior que 6 m)</t>
    </r>
  </si>
  <si>
    <r>
      <rPr>
        <b/>
        <sz val="12"/>
        <rFont val="Calibri"/>
        <family val="2"/>
      </rPr>
      <t>LFO-1 (Aproximação)</t>
    </r>
    <r>
      <rPr>
        <sz val="12"/>
        <rFont val="Calibri"/>
        <family val="2"/>
      </rPr>
      <t xml:space="preserve"> = (Faixa padrão de 15 m x a quantidade + Faixa de tamanho variável) x 0,10 (largura da faixa pintada) x 1 (para largura de via menor que 6 m)</t>
    </r>
  </si>
  <si>
    <r>
      <rPr>
        <b/>
        <sz val="12"/>
        <rFont val="Calibri"/>
        <family val="2"/>
      </rPr>
      <t>LFO-2 (EIXO 4X2)</t>
    </r>
    <r>
      <rPr>
        <sz val="12"/>
        <rFont val="Calibri"/>
        <family val="2"/>
      </rPr>
      <t xml:space="preserve"> = Extensão da via (ou Bordo) - Extensão total das Aproximações - (a quantidade de lombadas x larg. 1,5) x 0,04 (índice calculado para tracejado 4x2)  </t>
    </r>
  </si>
  <si>
    <r>
      <rPr>
        <b/>
        <sz val="12"/>
        <rFont val="Calibri"/>
        <family val="2"/>
      </rPr>
      <t>PLACA</t>
    </r>
    <r>
      <rPr>
        <sz val="12"/>
        <rFont val="Calibri"/>
        <family val="2"/>
      </rPr>
      <t xml:space="preserve"> - Cada Placa terá 1 poste de madeira correspondente, exceto as de Logradouros que terá 1 poste de ferro para cada 2 placas </t>
    </r>
  </si>
  <si>
    <t>VIA: ALAMEDA ANTARES</t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</si>
  <si>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(RUA TUCURUI/TV MANAUS)</t>
    </r>
  </si>
  <si>
    <t>VIA: AL. SÃO PAULO</t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</si>
  <si>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(AL.SÃO PAULO ATÉ O FIM)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</si>
  <si>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RUA ALENQUER</t>
    </r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</si>
  <si>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  (PASS. BRAGANÇA/RUA TUCURUI)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</si>
  <si>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RUA ALTAMIRA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</si>
  <si>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RUA AVEIRO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</si>
  <si>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TV. XAPURI</t>
    </r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</si>
  <si>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  (ESTRADA DO GUAJARA/RIO XINGU)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</si>
  <si>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RUA PLACIDO DE CASTRO</t>
    </r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</si>
  <si>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  (ESTRADA DO GUAJARÁ/RUA XAPURI)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</si>
  <si>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RUA FEIJÓ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</si>
  <si>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AV. BELÉM</t>
    </r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</si>
  <si>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  (ESTRADA DO GUAJARÁ/AV. INDEPENDENCIA)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</si>
  <si>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RUA CAPANEMA</t>
    </r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</si>
  <si>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  (AV. RIO TAPAJÓS/ALAM. TABAJARA)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</si>
  <si>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RUA TUCURUI</t>
    </r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</si>
  <si>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  (A. RIO TAPAJÓS/AV. INDEPENDENCIA)</t>
    </r>
  </si>
  <si>
    <t>VIA: RUA CASTANHAL</t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</si>
  <si>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  (AV. RIO TAPAJÓS/AV. RIO TOCANTINS)</t>
    </r>
  </si>
  <si>
    <r>
      <rPr>
        <b/>
        <sz val="12"/>
        <rFont val="Calibri"/>
        <family val="2"/>
      </rPr>
      <t>VIA :</t>
    </r>
    <r>
      <rPr>
        <sz val="12"/>
        <rFont val="Calibri"/>
        <family val="2"/>
      </rPr>
      <t xml:space="preserve"> RUA ACARÁ</t>
    </r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</si>
  <si>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(PASS. BRAGANÇA/RUA TUCURUI)</t>
    </r>
  </si>
  <si>
    <t>99064</t>
  </si>
  <si>
    <t>Locação para pavimentação</t>
  </si>
  <si>
    <t xml:space="preserve">m </t>
  </si>
  <si>
    <t>Transporte com caminhão basculante de 14 m³, em via em revestimento primário.AF_07/2020. Ton x Km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</si>
</sst>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"/>
    <numFmt numFmtId="169" formatCode="_(* #,##0.0000_);_(* \(#,##0.0000\);_(* &quot;-&quot;??_);_(@_)"/>
    <numFmt numFmtId="170" formatCode="#,##0.000"/>
    <numFmt numFmtId="171" formatCode="&quot;R$&quot;\ #,##0.00"/>
    <numFmt numFmtId="172" formatCode="[$-416]mmmm\-yy;@"/>
    <numFmt numFmtId="173" formatCode="#,##0.000000"/>
    <numFmt numFmtId="174" formatCode="0.000%"/>
    <numFmt numFmtId="175" formatCode="&quot; &quot;#,##0.00&quot; &quot;;&quot;-&quot;#,##0.00&quot; &quot;;&quot; -&quot;00&quot; &quot;;&quot; &quot;@&quot; &quot;"/>
    <numFmt numFmtId="176" formatCode="#,##0.0000000"/>
    <numFmt numFmtId="177" formatCode="0.0"/>
    <numFmt numFmtId="178" formatCode="#,##0.0000"/>
    <numFmt numFmtId="179" formatCode="_-* #,##0.0000_-;\-* #,##0.0000_-;_-* &quot;-&quot;????_-;_-@_-"/>
    <numFmt numFmtId="180" formatCode="_(* #,##0.0_);_(* \(#,##0.0\);_(* &quot;-&quot;??_);_(@_)"/>
    <numFmt numFmtId="181" formatCode="_(* #,##0.000_);_(* \(#,##0.000\);_(* &quot;-&quot;??_);_(@_)"/>
    <numFmt numFmtId="182" formatCode="[$-416]dddd\,\ d&quot; de &quot;mmmm&quot; de &quot;yyyy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0.000"/>
    <numFmt numFmtId="188" formatCode="0.00000"/>
    <numFmt numFmtId="189" formatCode="0.000000"/>
    <numFmt numFmtId="190" formatCode="0.0000000"/>
    <numFmt numFmtId="191" formatCode="_(* #,##0.00_);_(* \(#,##0.00\);_(* \-??_);_(@_)"/>
    <numFmt numFmtId="192" formatCode="_(* #,##0.00_);_(* \(#,##0.00\);_(* \ ??_);_(@_)"/>
    <numFmt numFmtId="193" formatCode="0.0%"/>
    <numFmt numFmtId="194" formatCode="dd/mm/yy;@"/>
    <numFmt numFmtId="195" formatCode="#,##0.00;[Red]#,##0.0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name val="Arial"/>
      <family val="2"/>
    </font>
    <font>
      <sz val="10"/>
      <name val="Swis721 Lt BT"/>
      <family val="2"/>
    </font>
    <font>
      <sz val="9"/>
      <name val="Arial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6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/>
      <right/>
      <top style="hair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 style="medium"/>
      <top style="hair"/>
      <bottom/>
    </border>
    <border>
      <left style="hair"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hair"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ill="0" applyBorder="0" applyAlignment="0" applyProtection="0"/>
    <xf numFmtId="0" fontId="58" fillId="21" borderId="5" applyNumberFormat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6" fillId="0" borderId="0" applyFont="0" applyFill="0" applyBorder="0" applyAlignment="0" applyProtection="0"/>
    <xf numFmtId="191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67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</cellStyleXfs>
  <cellXfs count="811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 horizontal="center" vertical="center"/>
    </xf>
    <xf numFmtId="0" fontId="29" fillId="0" borderId="12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49" fontId="29" fillId="0" borderId="12" xfId="60" applyNumberFormat="1" applyFont="1" applyFill="1" applyBorder="1" applyAlignment="1">
      <alignment horizontal="center" vertical="center"/>
      <protection/>
    </xf>
    <xf numFmtId="168" fontId="29" fillId="0" borderId="12" xfId="60" applyNumberFormat="1" applyFont="1" applyFill="1" applyBorder="1" applyAlignment="1">
      <alignment horizontal="center" vertical="center"/>
      <protection/>
    </xf>
    <xf numFmtId="167" fontId="66" fillId="0" borderId="12" xfId="74" applyNumberFormat="1" applyFont="1" applyFill="1" applyBorder="1" applyAlignment="1">
      <alignment horizontal="center" vertical="center"/>
    </xf>
    <xf numFmtId="0" fontId="29" fillId="0" borderId="12" xfId="60" applyNumberFormat="1" applyFont="1" applyFill="1" applyBorder="1" applyAlignment="1" quotePrefix="1">
      <alignment horizontal="center" vertical="center"/>
      <protection/>
    </xf>
    <xf numFmtId="0" fontId="29" fillId="0" borderId="12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29" fillId="0" borderId="12" xfId="60" applyNumberFormat="1" applyFont="1" applyBorder="1" applyAlignment="1">
      <alignment horizontal="center" vertical="center"/>
      <protection/>
    </xf>
    <xf numFmtId="168" fontId="29" fillId="0" borderId="12" xfId="60" applyNumberFormat="1" applyFont="1" applyBorder="1" applyAlignment="1">
      <alignment horizontal="center" vertical="center"/>
      <protection/>
    </xf>
    <xf numFmtId="167" fontId="66" fillId="0" borderId="12" xfId="74" applyNumberFormat="1" applyFont="1" applyBorder="1" applyAlignment="1">
      <alignment horizontal="center" vertical="center"/>
    </xf>
    <xf numFmtId="169" fontId="29" fillId="0" borderId="12" xfId="60" applyNumberFormat="1" applyFont="1" applyBorder="1" applyAlignment="1">
      <alignment horizontal="center" vertical="center"/>
      <protection/>
    </xf>
    <xf numFmtId="167" fontId="66" fillId="0" borderId="12" xfId="60" applyNumberFormat="1" applyFont="1" applyFill="1" applyBorder="1" applyAlignment="1">
      <alignment horizontal="center" vertical="center"/>
      <protection/>
    </xf>
    <xf numFmtId="167" fontId="29" fillId="0" borderId="13" xfId="58" applyNumberFormat="1" applyFont="1" applyFill="1" applyBorder="1" applyAlignment="1">
      <alignment vertical="center"/>
      <protection/>
    </xf>
    <xf numFmtId="167" fontId="29" fillId="0" borderId="14" xfId="58" applyNumberFormat="1" applyFont="1" applyFill="1" applyBorder="1" applyAlignment="1">
      <alignment vertical="center"/>
      <protection/>
    </xf>
    <xf numFmtId="167" fontId="29" fillId="0" borderId="0" xfId="60" applyNumberFormat="1" applyFont="1" applyFill="1" applyBorder="1" applyAlignment="1" quotePrefix="1">
      <alignment horizontal="center" vertical="center"/>
      <protection/>
    </xf>
    <xf numFmtId="167" fontId="31" fillId="0" borderId="0" xfId="60" applyNumberFormat="1" applyFont="1" applyFill="1" applyBorder="1" applyAlignment="1">
      <alignment horizontal="left" vertical="center"/>
      <protection/>
    </xf>
    <xf numFmtId="167" fontId="31" fillId="0" borderId="0" xfId="61" applyNumberFormat="1" applyFont="1" applyFill="1" applyBorder="1" applyAlignment="1">
      <alignment horizontal="center" vertical="center"/>
      <protection/>
    </xf>
    <xf numFmtId="167" fontId="29" fillId="0" borderId="11" xfId="60" applyNumberFormat="1" applyFont="1" applyBorder="1" applyAlignment="1">
      <alignment horizontal="center" vertical="center"/>
      <protection/>
    </xf>
    <xf numFmtId="167" fontId="29" fillId="0" borderId="15" xfId="60" applyNumberFormat="1" applyFont="1" applyBorder="1" applyAlignment="1">
      <alignment horizontal="center" vertical="center"/>
      <protection/>
    </xf>
    <xf numFmtId="0" fontId="29" fillId="0" borderId="11" xfId="60" applyNumberFormat="1" applyFont="1" applyFill="1" applyBorder="1" applyAlignment="1">
      <alignment horizontal="center" vertical="center"/>
      <protection/>
    </xf>
    <xf numFmtId="167" fontId="66" fillId="0" borderId="15" xfId="74" applyNumberFormat="1" applyFont="1" applyFill="1" applyBorder="1" applyAlignment="1">
      <alignment horizontal="center" vertical="center"/>
    </xf>
    <xf numFmtId="167" fontId="29" fillId="0" borderId="11" xfId="60" applyNumberFormat="1" applyFont="1" applyFill="1" applyBorder="1" applyAlignment="1">
      <alignment horizontal="center" vertical="center"/>
      <protection/>
    </xf>
    <xf numFmtId="167" fontId="29" fillId="0" borderId="15" xfId="60" applyNumberFormat="1" applyFont="1" applyFill="1" applyBorder="1" applyAlignment="1">
      <alignment horizontal="center" vertical="center"/>
      <protection/>
    </xf>
    <xf numFmtId="0" fontId="29" fillId="0" borderId="11" xfId="60" applyNumberFormat="1" applyFont="1" applyBorder="1" applyAlignment="1">
      <alignment horizontal="center" vertical="center"/>
      <protection/>
    </xf>
    <xf numFmtId="167" fontId="29" fillId="0" borderId="15" xfId="58" applyNumberFormat="1" applyFont="1" applyBorder="1" applyAlignment="1">
      <alignment horizontal="center" vertical="center"/>
      <protection/>
    </xf>
    <xf numFmtId="0" fontId="29" fillId="0" borderId="12" xfId="60" applyFont="1" applyBorder="1" applyAlignment="1">
      <alignment horizontal="justify" vertical="center"/>
      <protection/>
    </xf>
    <xf numFmtId="0" fontId="29" fillId="0" borderId="12" xfId="60" applyFont="1" applyBorder="1" applyAlignment="1">
      <alignment horizontal="justify" vertical="center" wrapText="1"/>
      <protection/>
    </xf>
    <xf numFmtId="0" fontId="29" fillId="0" borderId="12" xfId="60" applyFont="1" applyFill="1" applyBorder="1" applyAlignment="1">
      <alignment horizontal="justify" vertical="center"/>
      <protection/>
    </xf>
    <xf numFmtId="167" fontId="31" fillId="33" borderId="0" xfId="60" applyNumberFormat="1" applyFont="1" applyFill="1" applyBorder="1" applyAlignment="1">
      <alignment horizontal="center" vertical="center" wrapText="1"/>
      <protection/>
    </xf>
    <xf numFmtId="0" fontId="31" fillId="34" borderId="0" xfId="54" applyFont="1" applyFill="1" applyBorder="1" applyAlignment="1">
      <alignment horizontal="center" vertical="center"/>
      <protection/>
    </xf>
    <xf numFmtId="167" fontId="29" fillId="0" borderId="0" xfId="60" applyNumberFormat="1" applyFont="1" applyBorder="1" applyAlignment="1">
      <alignment horizontal="center" vertical="center"/>
      <protection/>
    </xf>
    <xf numFmtId="167" fontId="29" fillId="35" borderId="0" xfId="60" applyNumberFormat="1" applyFont="1" applyFill="1" applyBorder="1" applyAlignment="1">
      <alignment horizontal="center" vertical="center"/>
      <protection/>
    </xf>
    <xf numFmtId="167" fontId="29" fillId="0" borderId="0" xfId="60" applyNumberFormat="1" applyFont="1" applyFill="1" applyBorder="1" applyAlignment="1">
      <alignment horizontal="center" vertical="center"/>
      <protection/>
    </xf>
    <xf numFmtId="167" fontId="31" fillId="0" borderId="0" xfId="60" applyNumberFormat="1" applyFont="1" applyBorder="1" applyAlignment="1">
      <alignment horizontal="center" vertical="center"/>
      <protection/>
    </xf>
    <xf numFmtId="167" fontId="31" fillId="36" borderId="0" xfId="60" applyNumberFormat="1" applyFont="1" applyFill="1" applyBorder="1" applyAlignment="1">
      <alignment horizontal="center" vertical="center"/>
      <protection/>
    </xf>
    <xf numFmtId="167" fontId="29" fillId="0" borderId="0" xfId="58" applyNumberFormat="1" applyFont="1" applyBorder="1" applyAlignment="1">
      <alignment horizontal="center" vertical="center"/>
      <protection/>
    </xf>
    <xf numFmtId="167" fontId="31" fillId="36" borderId="0" xfId="61" applyNumberFormat="1" applyFont="1" applyFill="1" applyBorder="1" applyAlignment="1">
      <alignment horizontal="center" vertical="center"/>
      <protection/>
    </xf>
    <xf numFmtId="169" fontId="66" fillId="0" borderId="0" xfId="74" applyNumberFormat="1" applyFont="1" applyFill="1" applyBorder="1" applyAlignment="1">
      <alignment horizontal="center" vertical="center"/>
    </xf>
    <xf numFmtId="167" fontId="29" fillId="0" borderId="12" xfId="60" applyNumberFormat="1" applyFont="1" applyBorder="1" applyAlignment="1">
      <alignment horizontal="center" vertical="center"/>
      <protection/>
    </xf>
    <xf numFmtId="167" fontId="29" fillId="0" borderId="12" xfId="60" applyNumberFormat="1" applyFont="1" applyFill="1" applyBorder="1" applyAlignment="1">
      <alignment horizontal="center" vertical="center"/>
      <protection/>
    </xf>
    <xf numFmtId="167" fontId="31" fillId="0" borderId="15" xfId="60" applyNumberFormat="1" applyFont="1" applyFill="1" applyBorder="1" applyAlignment="1">
      <alignment horizontal="center" vertical="center"/>
      <protection/>
    </xf>
    <xf numFmtId="167" fontId="29" fillId="8" borderId="16" xfId="60" applyNumberFormat="1" applyFont="1" applyFill="1" applyBorder="1" applyAlignment="1" quotePrefix="1">
      <alignment horizontal="center" vertical="center"/>
      <protection/>
    </xf>
    <xf numFmtId="167" fontId="29" fillId="8" borderId="17" xfId="60" applyNumberFormat="1" applyFont="1" applyFill="1" applyBorder="1" applyAlignment="1" quotePrefix="1">
      <alignment horizontal="center" vertical="center"/>
      <protection/>
    </xf>
    <xf numFmtId="167" fontId="31" fillId="8" borderId="18" xfId="61" applyNumberFormat="1" applyFont="1" applyFill="1" applyBorder="1" applyAlignment="1">
      <alignment horizontal="center" vertical="center"/>
      <protection/>
    </xf>
    <xf numFmtId="167" fontId="29" fillId="8" borderId="12" xfId="60" applyNumberFormat="1" applyFont="1" applyFill="1" applyBorder="1" applyAlignment="1" quotePrefix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66" fillId="37" borderId="19" xfId="0" applyFont="1" applyFill="1" applyBorder="1" applyAlignment="1">
      <alignment/>
    </xf>
    <xf numFmtId="0" fontId="66" fillId="37" borderId="20" xfId="0" applyFont="1" applyFill="1" applyBorder="1" applyAlignment="1">
      <alignment/>
    </xf>
    <xf numFmtId="0" fontId="66" fillId="37" borderId="21" xfId="0" applyFont="1" applyFill="1" applyBorder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167" fontId="66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0" fontId="29" fillId="0" borderId="12" xfId="60" applyFont="1" applyFill="1" applyBorder="1" applyAlignment="1">
      <alignment horizontal="justify" vertical="top" wrapText="1"/>
      <protection/>
    </xf>
    <xf numFmtId="0" fontId="33" fillId="0" borderId="0" xfId="0" applyFont="1" applyAlignment="1">
      <alignment/>
    </xf>
    <xf numFmtId="0" fontId="34" fillId="0" borderId="11" xfId="0" applyFont="1" applyBorder="1" applyAlignment="1">
      <alignment horizontal="center" vertical="center"/>
    </xf>
    <xf numFmtId="2" fontId="34" fillId="0" borderId="12" xfId="0" applyNumberFormat="1" applyFont="1" applyFill="1" applyBorder="1" applyAlignment="1">
      <alignment horizontal="center" vertical="center" wrapText="1"/>
    </xf>
    <xf numFmtId="167" fontId="34" fillId="0" borderId="12" xfId="84" applyFont="1" applyFill="1" applyBorder="1" applyAlignment="1">
      <alignment horizontal="center" vertical="center" wrapText="1"/>
    </xf>
    <xf numFmtId="166" fontId="34" fillId="0" borderId="12" xfId="47" applyFont="1" applyFill="1" applyBorder="1" applyAlignment="1">
      <alignment vertical="center"/>
    </xf>
    <xf numFmtId="166" fontId="34" fillId="0" borderId="12" xfId="47" applyFont="1" applyFill="1" applyBorder="1" applyAlignment="1">
      <alignment horizontal="right" vertical="center"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vertical="center" wrapText="1"/>
    </xf>
    <xf numFmtId="166" fontId="34" fillId="0" borderId="12" xfId="47" applyFont="1" applyFill="1" applyBorder="1" applyAlignment="1">
      <alignment horizontal="center" vertical="center" wrapText="1"/>
    </xf>
    <xf numFmtId="166" fontId="34" fillId="0" borderId="12" xfId="47" applyFont="1" applyFill="1" applyBorder="1" applyAlignment="1">
      <alignment vertical="center" wrapText="1"/>
    </xf>
    <xf numFmtId="0" fontId="34" fillId="37" borderId="2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67" fillId="37" borderId="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43" fontId="29" fillId="0" borderId="0" xfId="0" applyNumberFormat="1" applyFont="1" applyAlignment="1">
      <alignment vertical="center"/>
    </xf>
    <xf numFmtId="166" fontId="29" fillId="0" borderId="0" xfId="47" applyFont="1" applyAlignment="1">
      <alignment vertical="center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 wrapText="1"/>
    </xf>
    <xf numFmtId="0" fontId="34" fillId="38" borderId="12" xfId="0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 wrapText="1"/>
    </xf>
    <xf numFmtId="0" fontId="66" fillId="37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10" fontId="29" fillId="0" borderId="11" xfId="67" applyNumberFormat="1" applyFont="1" applyFill="1" applyBorder="1" applyAlignment="1" applyProtection="1">
      <alignment horizontal="right" vertical="center"/>
      <protection/>
    </xf>
    <xf numFmtId="192" fontId="29" fillId="0" borderId="15" xfId="75" applyNumberFormat="1" applyFont="1" applyFill="1" applyBorder="1" applyAlignment="1" applyProtection="1">
      <alignment horizontal="right" vertical="center"/>
      <protection/>
    </xf>
    <xf numFmtId="10" fontId="29" fillId="0" borderId="23" xfId="67" applyNumberFormat="1" applyFont="1" applyFill="1" applyBorder="1" applyAlignment="1" applyProtection="1">
      <alignment horizontal="right" vertical="center"/>
      <protection/>
    </xf>
    <xf numFmtId="10" fontId="29" fillId="0" borderId="23" xfId="66" applyNumberFormat="1" applyFont="1" applyFill="1" applyBorder="1" applyAlignment="1" applyProtection="1">
      <alignment horizontal="right" vertical="center"/>
      <protection/>
    </xf>
    <xf numFmtId="10" fontId="31" fillId="0" borderId="11" xfId="67" applyNumberFormat="1" applyFont="1" applyFill="1" applyBorder="1" applyAlignment="1" applyProtection="1">
      <alignment horizontal="center" vertical="center"/>
      <protection/>
    </xf>
    <xf numFmtId="10" fontId="31" fillId="0" borderId="23" xfId="66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1" fillId="0" borderId="24" xfId="0" applyFont="1" applyBorder="1" applyAlignment="1">
      <alignment horizontal="center" wrapText="1"/>
    </xf>
    <xf numFmtId="167" fontId="31" fillId="8" borderId="25" xfId="60" applyNumberFormat="1" applyFont="1" applyFill="1" applyBorder="1" applyAlignment="1">
      <alignment horizontal="center" vertical="center" wrapText="1"/>
      <protection/>
    </xf>
    <xf numFmtId="167" fontId="31" fillId="8" borderId="26" xfId="60" applyNumberFormat="1" applyFont="1" applyFill="1" applyBorder="1" applyAlignment="1">
      <alignment horizontal="center" vertical="center" wrapText="1"/>
      <protection/>
    </xf>
    <xf numFmtId="167" fontId="31" fillId="8" borderId="27" xfId="60" applyNumberFormat="1" applyFont="1" applyFill="1" applyBorder="1" applyAlignment="1">
      <alignment horizontal="center" vertical="center" wrapText="1"/>
      <protection/>
    </xf>
    <xf numFmtId="0" fontId="31" fillId="0" borderId="12" xfId="0" applyFont="1" applyBorder="1" applyAlignment="1">
      <alignment horizontal="center" vertical="center"/>
    </xf>
    <xf numFmtId="191" fontId="31" fillId="0" borderId="15" xfId="75" applyFont="1" applyFill="1" applyBorder="1" applyAlignment="1" applyProtection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10" fontId="31" fillId="0" borderId="16" xfId="67" applyNumberFormat="1" applyFont="1" applyFill="1" applyBorder="1" applyAlignment="1" applyProtection="1">
      <alignment horizontal="center" vertical="center"/>
      <protection/>
    </xf>
    <xf numFmtId="191" fontId="31" fillId="0" borderId="18" xfId="75" applyFont="1" applyFill="1" applyBorder="1" applyAlignment="1" applyProtection="1">
      <alignment horizontal="center" vertical="center"/>
      <protection/>
    </xf>
    <xf numFmtId="10" fontId="31" fillId="0" borderId="28" xfId="66" applyNumberFormat="1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>
      <alignment horizontal="left" vertical="center" wrapText="1"/>
    </xf>
    <xf numFmtId="0" fontId="32" fillId="39" borderId="0" xfId="0" applyFont="1" applyFill="1" applyBorder="1" applyAlignment="1">
      <alignment horizontal="center" vertical="center" wrapText="1"/>
    </xf>
    <xf numFmtId="2" fontId="32" fillId="0" borderId="0" xfId="0" applyNumberFormat="1" applyFont="1" applyAlignment="1">
      <alignment vertical="center"/>
    </xf>
    <xf numFmtId="0" fontId="34" fillId="0" borderId="13" xfId="0" applyFont="1" applyFill="1" applyBorder="1" applyAlignment="1">
      <alignment horizontal="left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34" fillId="37" borderId="13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191" fontId="31" fillId="0" borderId="15" xfId="75" applyFont="1" applyFill="1" applyBorder="1" applyAlignment="1" applyProtection="1">
      <alignment horizontal="center" vertical="center"/>
      <protection/>
    </xf>
    <xf numFmtId="0" fontId="33" fillId="37" borderId="29" xfId="0" applyFont="1" applyFill="1" applyBorder="1" applyAlignment="1">
      <alignment horizontal="center" vertical="center" wrapText="1"/>
    </xf>
    <xf numFmtId="0" fontId="33" fillId="37" borderId="30" xfId="0" applyFont="1" applyFill="1" applyBorder="1" applyAlignment="1">
      <alignment horizontal="center" vertical="center" wrapText="1"/>
    </xf>
    <xf numFmtId="0" fontId="31" fillId="4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2" fontId="29" fillId="0" borderId="12" xfId="0" applyNumberFormat="1" applyFont="1" applyBorder="1" applyAlignment="1">
      <alignment horizontal="center" vertical="center"/>
    </xf>
    <xf numFmtId="2" fontId="31" fillId="40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187" fontId="29" fillId="0" borderId="12" xfId="0" applyNumberFormat="1" applyFont="1" applyBorder="1" applyAlignment="1">
      <alignment horizontal="center" vertical="center"/>
    </xf>
    <xf numFmtId="2" fontId="31" fillId="40" borderId="17" xfId="0" applyNumberFormat="1" applyFont="1" applyFill="1" applyBorder="1" applyAlignment="1">
      <alignment horizontal="center" vertical="center"/>
    </xf>
    <xf numFmtId="0" fontId="32" fillId="39" borderId="0" xfId="0" applyFont="1" applyFill="1" applyBorder="1" applyAlignment="1">
      <alignment horizontal="center" vertical="center" wrapText="1"/>
    </xf>
    <xf numFmtId="2" fontId="32" fillId="0" borderId="0" xfId="0" applyNumberFormat="1" applyFont="1" applyAlignment="1">
      <alignment vertical="center"/>
    </xf>
    <xf numFmtId="167" fontId="31" fillId="8" borderId="26" xfId="60" applyNumberFormat="1" applyFont="1" applyFill="1" applyBorder="1" applyAlignment="1">
      <alignment horizontal="center" vertical="center" wrapText="1"/>
      <protection/>
    </xf>
    <xf numFmtId="167" fontId="66" fillId="0" borderId="13" xfId="60" applyNumberFormat="1" applyFont="1" applyFill="1" applyBorder="1" applyAlignment="1">
      <alignment horizontal="center" vertical="center"/>
      <protection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167" fontId="29" fillId="8" borderId="11" xfId="60" applyNumberFormat="1" applyFont="1" applyFill="1" applyBorder="1" applyAlignment="1" quotePrefix="1">
      <alignment horizontal="center" vertical="center"/>
      <protection/>
    </xf>
    <xf numFmtId="167" fontId="31" fillId="8" borderId="15" xfId="61" applyNumberFormat="1" applyFont="1" applyFill="1" applyBorder="1" applyAlignment="1">
      <alignment horizontal="center" vertical="center"/>
      <protection/>
    </xf>
    <xf numFmtId="167" fontId="29" fillId="0" borderId="10" xfId="60" applyNumberFormat="1" applyFont="1" applyFill="1" applyBorder="1" applyAlignment="1" quotePrefix="1">
      <alignment horizontal="center" vertical="center"/>
      <protection/>
    </xf>
    <xf numFmtId="167" fontId="31" fillId="0" borderId="24" xfId="61" applyNumberFormat="1" applyFont="1" applyFill="1" applyBorder="1" applyAlignment="1">
      <alignment horizontal="center" vertical="center"/>
      <protection/>
    </xf>
    <xf numFmtId="0" fontId="66" fillId="0" borderId="10" xfId="0" applyFont="1" applyBorder="1" applyAlignment="1">
      <alignment/>
    </xf>
    <xf numFmtId="0" fontId="66" fillId="0" borderId="24" xfId="0" applyFont="1" applyBorder="1" applyAlignment="1">
      <alignment/>
    </xf>
    <xf numFmtId="0" fontId="68" fillId="0" borderId="15" xfId="0" applyFont="1" applyBorder="1" applyAlignment="1">
      <alignment horizontal="center" vertical="top"/>
    </xf>
    <xf numFmtId="0" fontId="68" fillId="0" borderId="15" xfId="0" applyFont="1" applyBorder="1" applyAlignment="1">
      <alignment horizontal="center" vertical="center"/>
    </xf>
    <xf numFmtId="1" fontId="29" fillId="0" borderId="17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10" fontId="10" fillId="35" borderId="12" xfId="65" applyNumberFormat="1" applyFont="1" applyFill="1" applyBorder="1" applyAlignment="1">
      <alignment horizontal="center" vertical="center" wrapText="1"/>
    </xf>
    <xf numFmtId="0" fontId="36" fillId="37" borderId="10" xfId="0" applyFont="1" applyFill="1" applyBorder="1" applyAlignment="1" applyProtection="1">
      <alignment vertical="center"/>
      <protection locked="0"/>
    </xf>
    <xf numFmtId="0" fontId="36" fillId="37" borderId="24" xfId="0" applyFont="1" applyFill="1" applyBorder="1" applyAlignment="1" applyProtection="1">
      <alignment vertical="center"/>
      <protection locked="0"/>
    </xf>
    <xf numFmtId="194" fontId="37" fillId="37" borderId="29" xfId="63" applyNumberFormat="1" applyFont="1" applyFill="1" applyBorder="1" applyAlignment="1" applyProtection="1">
      <alignment horizontal="center" vertical="center"/>
      <protection locked="0"/>
    </xf>
    <xf numFmtId="0" fontId="29" fillId="0" borderId="0" xfId="57" applyFont="1">
      <alignment/>
      <protection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70" fillId="40" borderId="12" xfId="0" applyFont="1" applyFill="1" applyBorder="1" applyAlignment="1">
      <alignment horizontal="center" vertical="center"/>
    </xf>
    <xf numFmtId="0" fontId="70" fillId="40" borderId="15" xfId="0" applyFont="1" applyFill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vertical="center"/>
    </xf>
    <xf numFmtId="43" fontId="69" fillId="0" borderId="12" xfId="85" applyFont="1" applyBorder="1" applyAlignment="1">
      <alignment vertical="center"/>
    </xf>
    <xf numFmtId="43" fontId="69" fillId="0" borderId="15" xfId="85" applyFont="1" applyBorder="1" applyAlignment="1">
      <alignment vertical="center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vertical="center"/>
    </xf>
    <xf numFmtId="167" fontId="70" fillId="0" borderId="12" xfId="0" applyNumberFormat="1" applyFont="1" applyBorder="1" applyAlignment="1">
      <alignment vertical="center"/>
    </xf>
    <xf numFmtId="167" fontId="70" fillId="0" borderId="15" xfId="0" applyNumberFormat="1" applyFont="1" applyBorder="1" applyAlignment="1">
      <alignment vertical="center"/>
    </xf>
    <xf numFmtId="0" fontId="69" fillId="0" borderId="12" xfId="0" applyFont="1" applyBorder="1" applyAlignment="1">
      <alignment vertical="center" wrapText="1"/>
    </xf>
    <xf numFmtId="167" fontId="69" fillId="0" borderId="12" xfId="0" applyNumberFormat="1" applyFont="1" applyBorder="1" applyAlignment="1">
      <alignment vertical="center"/>
    </xf>
    <xf numFmtId="167" fontId="69" fillId="0" borderId="15" xfId="0" applyNumberFormat="1" applyFont="1" applyBorder="1" applyAlignment="1">
      <alignment vertical="center"/>
    </xf>
    <xf numFmtId="0" fontId="70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vertical="center"/>
    </xf>
    <xf numFmtId="167" fontId="70" fillId="0" borderId="17" xfId="0" applyNumberFormat="1" applyFont="1" applyBorder="1" applyAlignment="1">
      <alignment vertical="center"/>
    </xf>
    <xf numFmtId="167" fontId="70" fillId="0" borderId="18" xfId="0" applyNumberFormat="1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167" fontId="70" fillId="35" borderId="17" xfId="0" applyNumberFormat="1" applyFont="1" applyFill="1" applyBorder="1" applyAlignment="1">
      <alignment vertical="center"/>
    </xf>
    <xf numFmtId="167" fontId="70" fillId="35" borderId="18" xfId="0" applyNumberFormat="1" applyFont="1" applyFill="1" applyBorder="1" applyAlignment="1">
      <alignment vertical="center"/>
    </xf>
    <xf numFmtId="0" fontId="36" fillId="0" borderId="0" xfId="0" applyFont="1" applyAlignment="1" applyProtection="1">
      <alignment horizontal="center" vertical="center"/>
      <protection locked="0"/>
    </xf>
    <xf numFmtId="0" fontId="36" fillId="37" borderId="0" xfId="0" applyFont="1" applyFill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2" fontId="37" fillId="0" borderId="0" xfId="63" applyNumberFormat="1" applyFont="1" applyAlignment="1" applyProtection="1">
      <alignment horizontal="left" vertical="center" wrapText="1"/>
      <protection locked="0"/>
    </xf>
    <xf numFmtId="0" fontId="49" fillId="0" borderId="0" xfId="0" applyFont="1" applyAlignment="1">
      <alignment/>
    </xf>
    <xf numFmtId="2" fontId="37" fillId="0" borderId="0" xfId="63" applyNumberFormat="1" applyFont="1" applyAlignment="1" applyProtection="1">
      <alignment horizontal="left" vertical="center"/>
      <protection locked="0"/>
    </xf>
    <xf numFmtId="171" fontId="37" fillId="0" borderId="0" xfId="0" applyNumberFormat="1" applyFont="1" applyAlignment="1" applyProtection="1">
      <alignment horizontal="center" vertical="center"/>
      <protection locked="0"/>
    </xf>
    <xf numFmtId="0" fontId="29" fillId="0" borderId="0" xfId="57" applyFont="1" applyAlignment="1">
      <alignment vertical="center"/>
      <protection/>
    </xf>
    <xf numFmtId="0" fontId="38" fillId="0" borderId="31" xfId="0" applyFont="1" applyBorder="1" applyAlignment="1">
      <alignment vertical="center" wrapText="1"/>
    </xf>
    <xf numFmtId="0" fontId="38" fillId="0" borderId="32" xfId="0" applyFont="1" applyBorder="1" applyAlignment="1">
      <alignment vertical="center" wrapText="1"/>
    </xf>
    <xf numFmtId="0" fontId="38" fillId="0" borderId="33" xfId="0" applyFont="1" applyBorder="1" applyAlignment="1">
      <alignment vertical="center" wrapText="1"/>
    </xf>
    <xf numFmtId="0" fontId="40" fillId="41" borderId="34" xfId="0" applyFont="1" applyFill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2" fontId="38" fillId="0" borderId="39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2" fontId="38" fillId="0" borderId="15" xfId="0" applyNumberFormat="1" applyFont="1" applyBorder="1" applyAlignment="1">
      <alignment horizontal="center" vertical="center"/>
    </xf>
    <xf numFmtId="0" fontId="39" fillId="42" borderId="40" xfId="0" applyFont="1" applyFill="1" applyBorder="1" applyAlignment="1">
      <alignment vertical="center"/>
    </xf>
    <xf numFmtId="0" fontId="39" fillId="42" borderId="41" xfId="0" applyFont="1" applyFill="1" applyBorder="1" applyAlignment="1">
      <alignment vertical="center"/>
    </xf>
    <xf numFmtId="0" fontId="39" fillId="42" borderId="28" xfId="0" applyFont="1" applyFill="1" applyBorder="1" applyAlignment="1">
      <alignment vertical="center"/>
    </xf>
    <xf numFmtId="2" fontId="39" fillId="42" borderId="18" xfId="0" applyNumberFormat="1" applyFont="1" applyFill="1" applyBorder="1" applyAlignment="1">
      <alignment horizontal="center" vertical="center"/>
    </xf>
    <xf numFmtId="0" fontId="39" fillId="0" borderId="42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9" fillId="42" borderId="22" xfId="0" applyFont="1" applyFill="1" applyBorder="1" applyAlignment="1">
      <alignment vertical="center"/>
    </xf>
    <xf numFmtId="0" fontId="39" fillId="42" borderId="14" xfId="0" applyFont="1" applyFill="1" applyBorder="1" applyAlignment="1">
      <alignment vertical="center"/>
    </xf>
    <xf numFmtId="0" fontId="39" fillId="42" borderId="23" xfId="0" applyFont="1" applyFill="1" applyBorder="1" applyAlignment="1">
      <alignment vertical="center"/>
    </xf>
    <xf numFmtId="2" fontId="39" fillId="42" borderId="15" xfId="0" applyNumberFormat="1" applyFont="1" applyFill="1" applyBorder="1" applyAlignment="1">
      <alignment horizontal="center" vertical="center"/>
    </xf>
    <xf numFmtId="0" fontId="38" fillId="0" borderId="22" xfId="0" applyFont="1" applyBorder="1" applyAlignment="1">
      <alignment vertical="center"/>
    </xf>
    <xf numFmtId="0" fontId="38" fillId="0" borderId="15" xfId="0" applyFont="1" applyBorder="1" applyAlignment="1">
      <alignment horizontal="center" vertical="center" wrapText="1"/>
    </xf>
    <xf numFmtId="0" fontId="39" fillId="42" borderId="11" xfId="0" applyFont="1" applyFill="1" applyBorder="1" applyAlignment="1">
      <alignment horizontal="center" vertical="center"/>
    </xf>
    <xf numFmtId="0" fontId="39" fillId="42" borderId="13" xfId="0" applyFont="1" applyFill="1" applyBorder="1" applyAlignment="1">
      <alignment vertical="center"/>
    </xf>
    <xf numFmtId="2" fontId="39" fillId="42" borderId="11" xfId="0" applyNumberFormat="1" applyFont="1" applyFill="1" applyBorder="1" applyAlignment="1">
      <alignment horizontal="center" vertical="center"/>
    </xf>
    <xf numFmtId="0" fontId="34" fillId="0" borderId="43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2" fontId="41" fillId="0" borderId="24" xfId="0" applyNumberFormat="1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46" xfId="0" applyFont="1" applyBorder="1" applyAlignment="1">
      <alignment vertical="center"/>
    </xf>
    <xf numFmtId="2" fontId="39" fillId="0" borderId="39" xfId="0" applyNumberFormat="1" applyFont="1" applyBorder="1" applyAlignment="1">
      <alignment horizontal="center" vertical="center"/>
    </xf>
    <xf numFmtId="2" fontId="34" fillId="0" borderId="15" xfId="0" applyNumberFormat="1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2" fontId="34" fillId="0" borderId="49" xfId="0" applyNumberFormat="1" applyFont="1" applyBorder="1" applyAlignment="1">
      <alignment horizontal="center" vertical="center"/>
    </xf>
    <xf numFmtId="0" fontId="42" fillId="0" borderId="50" xfId="0" applyFont="1" applyBorder="1" applyAlignment="1">
      <alignment vertical="center"/>
    </xf>
    <xf numFmtId="0" fontId="42" fillId="0" borderId="51" xfId="0" applyFont="1" applyBorder="1" applyAlignment="1">
      <alignment vertical="center"/>
    </xf>
    <xf numFmtId="0" fontId="42" fillId="0" borderId="52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2" fontId="38" fillId="0" borderId="18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34" fillId="0" borderId="24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10" fontId="34" fillId="0" borderId="0" xfId="67" applyNumberFormat="1" applyFont="1" applyBorder="1" applyAlignment="1">
      <alignment/>
    </xf>
    <xf numFmtId="10" fontId="34" fillId="0" borderId="24" xfId="67" applyNumberFormat="1" applyFont="1" applyBorder="1" applyAlignment="1">
      <alignment/>
    </xf>
    <xf numFmtId="10" fontId="42" fillId="0" borderId="0" xfId="0" applyNumberFormat="1" applyFont="1" applyAlignment="1">
      <alignment/>
    </xf>
    <xf numFmtId="10" fontId="42" fillId="0" borderId="24" xfId="0" applyNumberFormat="1" applyFont="1" applyBorder="1" applyAlignment="1">
      <alignment/>
    </xf>
    <xf numFmtId="0" fontId="42" fillId="8" borderId="22" xfId="0" applyFont="1" applyFill="1" applyBorder="1" applyAlignment="1">
      <alignment horizontal="right" vertical="center"/>
    </xf>
    <xf numFmtId="0" fontId="42" fillId="8" borderId="14" xfId="0" applyFont="1" applyFill="1" applyBorder="1" applyAlignment="1">
      <alignment vertical="center"/>
    </xf>
    <xf numFmtId="10" fontId="42" fillId="8" borderId="23" xfId="0" applyNumberFormat="1" applyFont="1" applyFill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0" fontId="42" fillId="0" borderId="53" xfId="0" applyNumberFormat="1" applyFont="1" applyBorder="1" applyAlignment="1">
      <alignment vertical="center"/>
    </xf>
    <xf numFmtId="0" fontId="34" fillId="0" borderId="24" xfId="0" applyFont="1" applyBorder="1" applyAlignment="1">
      <alignment horizontal="right" vertical="center"/>
    </xf>
    <xf numFmtId="0" fontId="34" fillId="38" borderId="31" xfId="57" applyFont="1" applyFill="1" applyBorder="1">
      <alignment/>
      <protection/>
    </xf>
    <xf numFmtId="0" fontId="34" fillId="38" borderId="32" xfId="57" applyFont="1" applyFill="1" applyBorder="1">
      <alignment/>
      <protection/>
    </xf>
    <xf numFmtId="0" fontId="29" fillId="0" borderId="47" xfId="60" applyNumberFormat="1" applyFont="1" applyFill="1" applyBorder="1" applyAlignment="1">
      <alignment horizontal="center" vertical="center"/>
      <protection/>
    </xf>
    <xf numFmtId="0" fontId="29" fillId="0" borderId="54" xfId="60" applyNumberFormat="1" applyFont="1" applyFill="1" applyBorder="1" applyAlignment="1" quotePrefix="1">
      <alignment horizontal="center" vertical="center"/>
      <protection/>
    </xf>
    <xf numFmtId="0" fontId="29" fillId="0" borderId="54" xfId="60" applyFont="1" applyFill="1" applyBorder="1" applyAlignment="1">
      <alignment horizontal="justify" vertical="center"/>
      <protection/>
    </xf>
    <xf numFmtId="167" fontId="29" fillId="0" borderId="54" xfId="60" applyNumberFormat="1" applyFont="1" applyFill="1" applyBorder="1" applyAlignment="1">
      <alignment horizontal="center" vertical="center"/>
      <protection/>
    </xf>
    <xf numFmtId="168" fontId="29" fillId="0" borderId="54" xfId="60" applyNumberFormat="1" applyFont="1" applyFill="1" applyBorder="1" applyAlignment="1">
      <alignment horizontal="center" vertical="center"/>
      <protection/>
    </xf>
    <xf numFmtId="167" fontId="66" fillId="0" borderId="54" xfId="74" applyNumberFormat="1" applyFont="1" applyFill="1" applyBorder="1" applyAlignment="1">
      <alignment horizontal="center" vertical="center"/>
    </xf>
    <xf numFmtId="167" fontId="66" fillId="0" borderId="49" xfId="74" applyNumberFormat="1" applyFont="1" applyFill="1" applyBorder="1" applyAlignment="1">
      <alignment horizontal="center" vertical="center"/>
    </xf>
    <xf numFmtId="0" fontId="29" fillId="0" borderId="54" xfId="60" applyFont="1" applyFill="1" applyBorder="1" applyAlignment="1">
      <alignment horizontal="justify" vertical="top" wrapText="1"/>
      <protection/>
    </xf>
    <xf numFmtId="0" fontId="29" fillId="0" borderId="47" xfId="60" applyNumberFormat="1" applyFont="1" applyBorder="1" applyAlignment="1">
      <alignment horizontal="center" vertical="center"/>
      <protection/>
    </xf>
    <xf numFmtId="0" fontId="29" fillId="0" borderId="54" xfId="60" applyNumberFormat="1" applyFont="1" applyBorder="1" applyAlignment="1">
      <alignment horizontal="center" vertical="center"/>
      <protection/>
    </xf>
    <xf numFmtId="0" fontId="29" fillId="0" borderId="54" xfId="60" applyFont="1" applyBorder="1" applyAlignment="1">
      <alignment horizontal="justify" vertical="center" wrapText="1"/>
      <protection/>
    </xf>
    <xf numFmtId="167" fontId="29" fillId="0" borderId="54" xfId="60" applyNumberFormat="1" applyFont="1" applyBorder="1" applyAlignment="1">
      <alignment horizontal="center" vertical="center"/>
      <protection/>
    </xf>
    <xf numFmtId="167" fontId="66" fillId="0" borderId="54" xfId="74" applyNumberFormat="1" applyFont="1" applyBorder="1" applyAlignment="1">
      <alignment horizontal="center" vertical="center"/>
    </xf>
    <xf numFmtId="10" fontId="29" fillId="0" borderId="12" xfId="65" applyNumberFormat="1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justify" vertical="center" wrapText="1"/>
    </xf>
    <xf numFmtId="10" fontId="31" fillId="0" borderId="12" xfId="67" applyNumberFormat="1" applyFont="1" applyFill="1" applyBorder="1" applyAlignment="1" applyProtection="1">
      <alignment horizontal="center" vertical="center"/>
      <protection/>
    </xf>
    <xf numFmtId="191" fontId="31" fillId="0" borderId="15" xfId="75" applyFont="1" applyFill="1" applyBorder="1" applyAlignment="1" applyProtection="1">
      <alignment horizontal="center" vertical="center"/>
      <protection/>
    </xf>
    <xf numFmtId="191" fontId="31" fillId="0" borderId="18" xfId="75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 vertical="center"/>
    </xf>
    <xf numFmtId="10" fontId="29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54" xfId="0" applyFont="1" applyBorder="1" applyAlignment="1">
      <alignment horizontal="left" vertical="center"/>
    </xf>
    <xf numFmtId="2" fontId="29" fillId="0" borderId="5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91" fontId="31" fillId="0" borderId="15" xfId="75" applyFont="1" applyFill="1" applyBorder="1" applyAlignment="1" applyProtection="1">
      <alignment horizontal="center" vertical="center"/>
      <protection/>
    </xf>
    <xf numFmtId="191" fontId="31" fillId="0" borderId="18" xfId="75" applyFont="1" applyFill="1" applyBorder="1" applyAlignment="1" applyProtection="1">
      <alignment horizontal="center" vertical="center"/>
      <protection/>
    </xf>
    <xf numFmtId="10" fontId="66" fillId="0" borderId="47" xfId="0" applyNumberFormat="1" applyFont="1" applyBorder="1" applyAlignment="1">
      <alignment vertical="center"/>
    </xf>
    <xf numFmtId="10" fontId="66" fillId="0" borderId="22" xfId="0" applyNumberFormat="1" applyFont="1" applyBorder="1" applyAlignment="1">
      <alignment vertical="center"/>
    </xf>
    <xf numFmtId="10" fontId="67" fillId="0" borderId="10" xfId="0" applyNumberFormat="1" applyFont="1" applyBorder="1" applyAlignment="1">
      <alignment vertical="center"/>
    </xf>
    <xf numFmtId="10" fontId="67" fillId="0" borderId="40" xfId="0" applyNumberFormat="1" applyFont="1" applyBorder="1" applyAlignment="1">
      <alignment vertical="center"/>
    </xf>
    <xf numFmtId="10" fontId="66" fillId="0" borderId="11" xfId="0" applyNumberFormat="1" applyFont="1" applyBorder="1" applyAlignment="1">
      <alignment vertical="center"/>
    </xf>
    <xf numFmtId="0" fontId="66" fillId="37" borderId="10" xfId="0" applyFont="1" applyFill="1" applyBorder="1" applyAlignment="1">
      <alignment/>
    </xf>
    <xf numFmtId="0" fontId="66" fillId="37" borderId="0" xfId="0" applyFont="1" applyFill="1" applyBorder="1" applyAlignment="1">
      <alignment/>
    </xf>
    <xf numFmtId="0" fontId="67" fillId="0" borderId="43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67" fillId="0" borderId="35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10" fontId="67" fillId="0" borderId="22" xfId="0" applyNumberFormat="1" applyFont="1" applyBorder="1" applyAlignment="1">
      <alignment vertical="center"/>
    </xf>
    <xf numFmtId="4" fontId="66" fillId="0" borderId="55" xfId="0" applyNumberFormat="1" applyFont="1" applyBorder="1" applyAlignment="1">
      <alignment vertical="center"/>
    </xf>
    <xf numFmtId="4" fontId="29" fillId="0" borderId="49" xfId="75" applyNumberFormat="1" applyFont="1" applyFill="1" applyBorder="1" applyAlignment="1" applyProtection="1">
      <alignment horizontal="right" vertical="center"/>
      <protection/>
    </xf>
    <xf numFmtId="4" fontId="66" fillId="0" borderId="15" xfId="0" applyNumberFormat="1" applyFont="1" applyBorder="1" applyAlignment="1">
      <alignment vertical="center"/>
    </xf>
    <xf numFmtId="4" fontId="29" fillId="0" borderId="45" xfId="75" applyNumberFormat="1" applyFont="1" applyFill="1" applyBorder="1" applyAlignment="1" applyProtection="1">
      <alignment horizontal="right" vertical="center"/>
      <protection/>
    </xf>
    <xf numFmtId="0" fontId="37" fillId="37" borderId="1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0" fontId="37" fillId="37" borderId="19" xfId="0" applyFont="1" applyFill="1" applyBorder="1" applyAlignment="1">
      <alignment vertical="center"/>
    </xf>
    <xf numFmtId="0" fontId="37" fillId="37" borderId="20" xfId="0" applyFont="1" applyFill="1" applyBorder="1" applyAlignment="1">
      <alignment vertical="center"/>
    </xf>
    <xf numFmtId="0" fontId="11" fillId="37" borderId="20" xfId="0" applyFont="1" applyFill="1" applyBorder="1" applyAlignment="1">
      <alignment vertical="center"/>
    </xf>
    <xf numFmtId="195" fontId="37" fillId="37" borderId="20" xfId="0" applyNumberFormat="1" applyFont="1" applyFill="1" applyBorder="1" applyAlignment="1">
      <alignment vertical="center"/>
    </xf>
    <xf numFmtId="4" fontId="37" fillId="37" borderId="21" xfId="53" applyNumberFormat="1" applyFont="1" applyFill="1" applyBorder="1" applyAlignment="1">
      <alignment vertical="center"/>
      <protection/>
    </xf>
    <xf numFmtId="0" fontId="37" fillId="0" borderId="0" xfId="0" applyFont="1" applyAlignment="1">
      <alignment vertical="center"/>
    </xf>
    <xf numFmtId="0" fontId="37" fillId="37" borderId="10" xfId="0" applyFont="1" applyFill="1" applyBorder="1" applyAlignment="1">
      <alignment vertical="center"/>
    </xf>
    <xf numFmtId="0" fontId="37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195" fontId="37" fillId="37" borderId="0" xfId="0" applyNumberFormat="1" applyFont="1" applyFill="1" applyBorder="1" applyAlignment="1">
      <alignment vertical="center"/>
    </xf>
    <xf numFmtId="4" fontId="37" fillId="37" borderId="24" xfId="53" applyNumberFormat="1" applyFont="1" applyFill="1" applyBorder="1" applyAlignment="1">
      <alignment vertical="center"/>
      <protection/>
    </xf>
    <xf numFmtId="0" fontId="37" fillId="0" borderId="0" xfId="0" applyFont="1" applyBorder="1" applyAlignment="1">
      <alignment vertical="center"/>
    </xf>
    <xf numFmtId="0" fontId="37" fillId="37" borderId="24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37" fillId="37" borderId="24" xfId="0" applyFont="1" applyFill="1" applyBorder="1" applyAlignment="1">
      <alignment vertical="center"/>
    </xf>
    <xf numFmtId="0" fontId="37" fillId="37" borderId="56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left" vertical="top" wrapText="1"/>
    </xf>
    <xf numFmtId="0" fontId="33" fillId="37" borderId="0" xfId="0" applyFont="1" applyFill="1" applyBorder="1" applyAlignment="1">
      <alignment horizontal="left" vertical="top" wrapText="1"/>
    </xf>
    <xf numFmtId="4" fontId="11" fillId="37" borderId="57" xfId="0" applyNumberFormat="1" applyFont="1" applyFill="1" applyBorder="1" applyAlignment="1">
      <alignment horizontal="center" vertical="center"/>
    </xf>
    <xf numFmtId="0" fontId="11" fillId="37" borderId="30" xfId="0" applyFont="1" applyFill="1" applyBorder="1" applyAlignment="1">
      <alignment horizontal="center" vertical="center"/>
    </xf>
    <xf numFmtId="0" fontId="37" fillId="37" borderId="30" xfId="0" applyFont="1" applyFill="1" applyBorder="1" applyAlignment="1">
      <alignment horizontal="center" vertical="center"/>
    </xf>
    <xf numFmtId="4" fontId="33" fillId="37" borderId="58" xfId="0" applyNumberFormat="1" applyFont="1" applyFill="1" applyBorder="1" applyAlignment="1">
      <alignment horizontal="center" vertical="center"/>
    </xf>
    <xf numFmtId="4" fontId="33" fillId="37" borderId="30" xfId="0" applyNumberFormat="1" applyFont="1" applyFill="1" applyBorder="1" applyAlignment="1">
      <alignment horizontal="center" vertical="center"/>
    </xf>
    <xf numFmtId="4" fontId="33" fillId="37" borderId="59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95" fontId="37" fillId="0" borderId="0" xfId="0" applyNumberFormat="1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0" xfId="53" applyFont="1" applyBorder="1">
      <alignment/>
      <protection/>
    </xf>
    <xf numFmtId="195" fontId="37" fillId="2" borderId="17" xfId="0" applyNumberFormat="1" applyFont="1" applyFill="1" applyBorder="1" applyAlignment="1">
      <alignment horizontal="center" vertical="center" wrapText="1"/>
    </xf>
    <xf numFmtId="195" fontId="37" fillId="2" borderId="18" xfId="0" applyNumberFormat="1" applyFont="1" applyFill="1" applyBorder="1" applyAlignment="1">
      <alignment horizontal="center" vertical="center" wrapText="1"/>
    </xf>
    <xf numFmtId="0" fontId="37" fillId="0" borderId="0" xfId="53" applyFont="1" applyBorder="1" applyAlignment="1">
      <alignment horizontal="center" vertical="center"/>
      <protection/>
    </xf>
    <xf numFmtId="2" fontId="37" fillId="0" borderId="0" xfId="53" applyNumberFormat="1" applyFont="1" applyBorder="1" applyAlignment="1">
      <alignment horizontal="center" vertical="center"/>
      <protection/>
    </xf>
    <xf numFmtId="0" fontId="43" fillId="35" borderId="60" xfId="0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 vertical="center" wrapText="1"/>
    </xf>
    <xf numFmtId="195" fontId="29" fillId="35" borderId="61" xfId="0" applyNumberFormat="1" applyFont="1" applyFill="1" applyBorder="1" applyAlignment="1">
      <alignment horizontal="center" vertical="center" wrapText="1"/>
    </xf>
    <xf numFmtId="195" fontId="31" fillId="35" borderId="61" xfId="0" applyNumberFormat="1" applyFont="1" applyFill="1" applyBorder="1" applyAlignment="1">
      <alignment horizontal="center" vertical="center" wrapText="1"/>
    </xf>
    <xf numFmtId="195" fontId="31" fillId="35" borderId="62" xfId="0" applyNumberFormat="1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195" fontId="29" fillId="0" borderId="61" xfId="0" applyNumberFormat="1" applyFont="1" applyFill="1" applyBorder="1" applyAlignment="1">
      <alignment horizontal="center" vertical="center" wrapText="1"/>
    </xf>
    <xf numFmtId="195" fontId="29" fillId="0" borderId="62" xfId="0" applyNumberFormat="1" applyFont="1" applyFill="1" applyBorder="1" applyAlignment="1">
      <alignment horizontal="center" vertical="center" wrapText="1"/>
    </xf>
    <xf numFmtId="4" fontId="37" fillId="0" borderId="0" xfId="53" applyNumberFormat="1" applyFont="1" applyBorder="1" applyAlignment="1">
      <alignment horizontal="center" vertical="center"/>
      <protection/>
    </xf>
    <xf numFmtId="0" fontId="29" fillId="0" borderId="63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195" fontId="29" fillId="0" borderId="64" xfId="0" applyNumberFormat="1" applyFont="1" applyFill="1" applyBorder="1" applyAlignment="1">
      <alignment horizontal="center" vertical="center" wrapText="1"/>
    </xf>
    <xf numFmtId="195" fontId="29" fillId="0" borderId="65" xfId="0" applyNumberFormat="1" applyFont="1" applyFill="1" applyBorder="1" applyAlignment="1">
      <alignment horizontal="center" vertical="center" wrapText="1"/>
    </xf>
    <xf numFmtId="4" fontId="43" fillId="8" borderId="66" xfId="53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95" fontId="37" fillId="0" borderId="0" xfId="0" applyNumberFormat="1" applyFont="1" applyAlignment="1">
      <alignment vertical="center"/>
    </xf>
    <xf numFmtId="4" fontId="37" fillId="0" borderId="0" xfId="53" applyNumberFormat="1" applyFont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11" fillId="37" borderId="10" xfId="0" applyFont="1" applyFill="1" applyBorder="1" applyAlignment="1">
      <alignment horizontal="center" vertical="center"/>
    </xf>
    <xf numFmtId="0" fontId="11" fillId="37" borderId="24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95" fontId="11" fillId="0" borderId="24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67" xfId="0" applyFont="1" applyBorder="1" applyAlignment="1">
      <alignment horizontal="left" vertical="top"/>
    </xf>
    <xf numFmtId="0" fontId="11" fillId="0" borderId="68" xfId="0" applyFont="1" applyBorder="1" applyAlignment="1">
      <alignment horizontal="left" vertical="top"/>
    </xf>
    <xf numFmtId="0" fontId="11" fillId="0" borderId="69" xfId="0" applyFont="1" applyBorder="1" applyAlignment="1">
      <alignment horizontal="left" vertical="top"/>
    </xf>
    <xf numFmtId="4" fontId="11" fillId="0" borderId="57" xfId="0" applyNumberFormat="1" applyFont="1" applyBorder="1" applyAlignment="1">
      <alignment horizontal="center" vertical="center"/>
    </xf>
    <xf numFmtId="4" fontId="11" fillId="0" borderId="7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" fontId="10" fillId="0" borderId="71" xfId="0" applyNumberFormat="1" applyFont="1" applyBorder="1" applyAlignment="1">
      <alignment horizontal="center" vertical="center"/>
    </xf>
    <xf numFmtId="4" fontId="10" fillId="0" borderId="70" xfId="0" applyNumberFormat="1" applyFont="1" applyBorder="1" applyAlignment="1">
      <alignment horizontal="center" vertical="center"/>
    </xf>
    <xf numFmtId="0" fontId="11" fillId="8" borderId="72" xfId="0" applyFont="1" applyFill="1" applyBorder="1" applyAlignment="1">
      <alignment horizontal="center" vertical="center" wrapText="1"/>
    </xf>
    <xf numFmtId="0" fontId="11" fillId="8" borderId="73" xfId="0" applyFont="1" applyFill="1" applyBorder="1" applyAlignment="1">
      <alignment horizontal="center" vertical="center" wrapText="1"/>
    </xf>
    <xf numFmtId="195" fontId="11" fillId="0" borderId="0" xfId="0" applyNumberFormat="1" applyFont="1" applyFill="1" applyBorder="1" applyAlignment="1">
      <alignment horizontal="center" vertical="center" wrapText="1"/>
    </xf>
    <xf numFmtId="0" fontId="10" fillId="40" borderId="74" xfId="0" applyFont="1" applyFill="1" applyBorder="1" applyAlignment="1">
      <alignment horizontal="center" vertical="center" wrapText="1"/>
    </xf>
    <xf numFmtId="0" fontId="11" fillId="40" borderId="75" xfId="0" applyFont="1" applyFill="1" applyBorder="1" applyAlignment="1">
      <alignment horizontal="center" vertical="center" wrapText="1"/>
    </xf>
    <xf numFmtId="195" fontId="11" fillId="40" borderId="7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7" borderId="60" xfId="0" applyFont="1" applyFill="1" applyBorder="1" applyAlignment="1">
      <alignment horizontal="center" vertical="center" wrapText="1"/>
    </xf>
    <xf numFmtId="0" fontId="11" fillId="7" borderId="61" xfId="0" applyFont="1" applyFill="1" applyBorder="1" applyAlignment="1">
      <alignment horizontal="center" vertical="center" wrapText="1"/>
    </xf>
    <xf numFmtId="195" fontId="11" fillId="7" borderId="61" xfId="0" applyNumberFormat="1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2" fontId="11" fillId="0" borderId="61" xfId="0" applyNumberFormat="1" applyFont="1" applyFill="1" applyBorder="1" applyAlignment="1">
      <alignment horizontal="center" vertical="center" wrapText="1"/>
    </xf>
    <xf numFmtId="195" fontId="11" fillId="0" borderId="6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/>
    </xf>
    <xf numFmtId="195" fontId="11" fillId="0" borderId="68" xfId="0" applyNumberFormat="1" applyFont="1" applyFill="1" applyBorder="1" applyAlignment="1">
      <alignment horizontal="center" vertical="center" wrapText="1"/>
    </xf>
    <xf numFmtId="195" fontId="11" fillId="0" borderId="76" xfId="0" applyNumberFormat="1" applyFont="1" applyFill="1" applyBorder="1" applyAlignment="1">
      <alignment horizontal="center" vertical="center" wrapText="1"/>
    </xf>
    <xf numFmtId="4" fontId="11" fillId="0" borderId="61" xfId="0" applyNumberFormat="1" applyFont="1" applyFill="1" applyBorder="1" applyAlignment="1">
      <alignment horizontal="center" vertical="center" wrapText="1"/>
    </xf>
    <xf numFmtId="0" fontId="10" fillId="40" borderId="60" xfId="0" applyFont="1" applyFill="1" applyBorder="1" applyAlignment="1">
      <alignment horizontal="center" vertical="center" wrapText="1"/>
    </xf>
    <xf numFmtId="0" fontId="11" fillId="40" borderId="61" xfId="0" applyFont="1" applyFill="1" applyBorder="1" applyAlignment="1">
      <alignment horizontal="center" vertical="center" wrapText="1"/>
    </xf>
    <xf numFmtId="195" fontId="11" fillId="40" borderId="6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/>
    </xf>
    <xf numFmtId="195" fontId="11" fillId="0" borderId="78" xfId="0" applyNumberFormat="1" applyFont="1" applyFill="1" applyBorder="1" applyAlignment="1">
      <alignment horizontal="center" vertical="center" wrapText="1"/>
    </xf>
    <xf numFmtId="195" fontId="11" fillId="0" borderId="7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2" fontId="11" fillId="0" borderId="0" xfId="53" applyNumberFormat="1" applyFont="1" applyBorder="1" applyAlignment="1">
      <alignment horizontal="center" vertical="center"/>
      <protection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2" fontId="11" fillId="0" borderId="82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1" fillId="0" borderId="0" xfId="53" applyNumberFormat="1" applyFont="1" applyBorder="1" applyAlignment="1">
      <alignment vertical="center"/>
      <protection/>
    </xf>
    <xf numFmtId="2" fontId="11" fillId="0" borderId="0" xfId="53" applyNumberFormat="1" applyFont="1" applyBorder="1" applyAlignment="1">
      <alignment vertical="center" wrapText="1"/>
      <protection/>
    </xf>
    <xf numFmtId="2" fontId="11" fillId="0" borderId="15" xfId="0" applyNumberFormat="1" applyFont="1" applyBorder="1" applyAlignment="1">
      <alignment horizontal="center" vertical="center"/>
    </xf>
    <xf numFmtId="4" fontId="11" fillId="0" borderId="11" xfId="53" applyNumberFormat="1" applyFont="1" applyBorder="1" applyAlignment="1">
      <alignment vertical="center"/>
      <protection/>
    </xf>
    <xf numFmtId="2" fontId="11" fillId="0" borderId="12" xfId="53" applyNumberFormat="1" applyFont="1" applyBorder="1" applyAlignment="1">
      <alignment horizontal="center" vertical="center"/>
      <protection/>
    </xf>
    <xf numFmtId="2" fontId="11" fillId="0" borderId="15" xfId="53" applyNumberFormat="1" applyFont="1" applyBorder="1" applyAlignment="1">
      <alignment horizontal="center" vertical="center"/>
      <protection/>
    </xf>
    <xf numFmtId="4" fontId="11" fillId="0" borderId="0" xfId="53" applyNumberFormat="1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11" fillId="0" borderId="12" xfId="53" applyFont="1" applyBorder="1" applyAlignment="1">
      <alignment horizontal="center" vertical="center"/>
      <protection/>
    </xf>
    <xf numFmtId="4" fontId="11" fillId="0" borderId="12" xfId="53" applyNumberFormat="1" applyFont="1" applyBorder="1" applyAlignment="1">
      <alignment horizontal="center" vertical="center"/>
      <protection/>
    </xf>
    <xf numFmtId="4" fontId="11" fillId="0" borderId="0" xfId="0" applyNumberFormat="1" applyFont="1" applyAlignment="1">
      <alignment vertical="center"/>
    </xf>
    <xf numFmtId="2" fontId="11" fillId="0" borderId="0" xfId="53" applyNumberFormat="1" applyFont="1" applyBorder="1" applyAlignment="1">
      <alignment horizontal="center" vertical="center" wrapText="1"/>
      <protection/>
    </xf>
    <xf numFmtId="4" fontId="11" fillId="0" borderId="0" xfId="0" applyNumberFormat="1" applyFont="1" applyBorder="1" applyAlignment="1">
      <alignment vertical="center"/>
    </xf>
    <xf numFmtId="195" fontId="10" fillId="0" borderId="15" xfId="0" applyNumberFormat="1" applyFont="1" applyBorder="1" applyAlignment="1">
      <alignment horizontal="center" vertical="center"/>
    </xf>
    <xf numFmtId="195" fontId="11" fillId="0" borderId="12" xfId="0" applyNumberFormat="1" applyFont="1" applyFill="1" applyBorder="1" applyAlignment="1">
      <alignment horizontal="center" vertical="center" wrapText="1"/>
    </xf>
    <xf numFmtId="195" fontId="11" fillId="0" borderId="15" xfId="0" applyNumberFormat="1" applyFont="1" applyFill="1" applyBorder="1" applyAlignment="1">
      <alignment horizontal="center" vertical="center" wrapText="1"/>
    </xf>
    <xf numFmtId="4" fontId="11" fillId="0" borderId="16" xfId="53" applyNumberFormat="1" applyFont="1" applyBorder="1" applyAlignment="1">
      <alignment vertical="center"/>
      <protection/>
    </xf>
    <xf numFmtId="4" fontId="11" fillId="0" borderId="17" xfId="53" applyNumberFormat="1" applyFont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  <xf numFmtId="195" fontId="11" fillId="0" borderId="17" xfId="0" applyNumberFormat="1" applyFont="1" applyFill="1" applyBorder="1" applyAlignment="1">
      <alignment horizontal="center" vertical="center" wrapText="1"/>
    </xf>
    <xf numFmtId="195" fontId="11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95" fontId="11" fillId="0" borderId="0" xfId="0" applyNumberFormat="1" applyFont="1" applyAlignment="1">
      <alignment vertical="center"/>
    </xf>
    <xf numFmtId="0" fontId="42" fillId="0" borderId="11" xfId="53" applyFont="1" applyFill="1" applyBorder="1" applyAlignment="1">
      <alignment horizontal="center" vertical="center"/>
      <protection/>
    </xf>
    <xf numFmtId="0" fontId="42" fillId="0" borderId="23" xfId="53" applyFont="1" applyFill="1" applyBorder="1" applyAlignment="1">
      <alignment horizontal="center" vertical="center"/>
      <protection/>
    </xf>
    <xf numFmtId="49" fontId="34" fillId="37" borderId="12" xfId="54" applyNumberFormat="1" applyFont="1" applyFill="1" applyBorder="1" applyAlignment="1">
      <alignment horizontal="center" vertical="center"/>
      <protection/>
    </xf>
    <xf numFmtId="0" fontId="42" fillId="37" borderId="12" xfId="53" applyFont="1" applyFill="1" applyBorder="1" applyAlignment="1">
      <alignment horizontal="left" vertical="center"/>
      <protection/>
    </xf>
    <xf numFmtId="43" fontId="38" fillId="37" borderId="12" xfId="70" applyFont="1" applyFill="1" applyBorder="1" applyAlignment="1">
      <alignment horizontal="right" vertical="center"/>
    </xf>
    <xf numFmtId="43" fontId="38" fillId="37" borderId="12" xfId="72" applyFont="1" applyFill="1" applyBorder="1" applyAlignment="1">
      <alignment horizontal="center" vertical="center"/>
    </xf>
    <xf numFmtId="4" fontId="69" fillId="0" borderId="12" xfId="55" applyNumberFormat="1" applyFont="1" applyBorder="1" applyAlignment="1">
      <alignment horizontal="right" vertical="center"/>
      <protection/>
    </xf>
    <xf numFmtId="4" fontId="34" fillId="0" borderId="13" xfId="55" applyNumberFormat="1" applyFont="1" applyFill="1" applyBorder="1" applyAlignment="1">
      <alignment horizontal="right" vertical="center"/>
      <protection/>
    </xf>
    <xf numFmtId="43" fontId="42" fillId="0" borderId="15" xfId="62" applyNumberFormat="1" applyFont="1" applyFill="1" applyBorder="1" applyAlignment="1">
      <alignment horizontal="center" vertical="center" wrapText="1"/>
      <protection/>
    </xf>
    <xf numFmtId="0" fontId="34" fillId="0" borderId="11" xfId="53" applyFont="1" applyFill="1" applyBorder="1" applyAlignment="1">
      <alignment horizontal="center" vertical="center"/>
      <protection/>
    </xf>
    <xf numFmtId="0" fontId="34" fillId="0" borderId="23" xfId="53" applyFont="1" applyFill="1" applyBorder="1" applyAlignment="1">
      <alignment horizontal="center" vertical="center"/>
      <protection/>
    </xf>
    <xf numFmtId="0" fontId="34" fillId="37" borderId="12" xfId="53" applyFont="1" applyFill="1" applyBorder="1" applyAlignment="1">
      <alignment horizontal="left" vertical="center" wrapText="1"/>
      <protection/>
    </xf>
    <xf numFmtId="43" fontId="38" fillId="37" borderId="12" xfId="70" applyFont="1" applyFill="1" applyBorder="1" applyAlignment="1">
      <alignment horizontal="center" vertical="center"/>
    </xf>
    <xf numFmtId="4" fontId="34" fillId="0" borderId="12" xfId="47" applyNumberFormat="1" applyFont="1" applyFill="1" applyBorder="1" applyAlignment="1">
      <alignment horizontal="right" vertical="center"/>
    </xf>
    <xf numFmtId="4" fontId="34" fillId="0" borderId="15" xfId="47" applyNumberFormat="1" applyFont="1" applyFill="1" applyBorder="1" applyAlignment="1">
      <alignment vertical="center"/>
    </xf>
    <xf numFmtId="0" fontId="34" fillId="37" borderId="12" xfId="53" applyFont="1" applyFill="1" applyBorder="1" applyAlignment="1">
      <alignment horizontal="left" vertical="center"/>
      <protection/>
    </xf>
    <xf numFmtId="0" fontId="10" fillId="0" borderId="67" xfId="0" applyFont="1" applyBorder="1" applyAlignment="1">
      <alignment horizontal="left" vertical="top"/>
    </xf>
    <xf numFmtId="0" fontId="11" fillId="0" borderId="24" xfId="0" applyFont="1" applyBorder="1" applyAlignment="1">
      <alignment horizontal="center" vertical="center"/>
    </xf>
    <xf numFmtId="0" fontId="31" fillId="40" borderId="11" xfId="0" applyFont="1" applyFill="1" applyBorder="1" applyAlignment="1">
      <alignment vertical="center"/>
    </xf>
    <xf numFmtId="0" fontId="31" fillId="40" borderId="12" xfId="0" applyFont="1" applyFill="1" applyBorder="1" applyAlignment="1">
      <alignment vertical="center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33" fillId="37" borderId="83" xfId="0" applyFont="1" applyFill="1" applyBorder="1" applyAlignment="1">
      <alignment horizontal="center" vertical="center" wrapText="1"/>
    </xf>
    <xf numFmtId="10" fontId="29" fillId="0" borderId="23" xfId="0" applyNumberFormat="1" applyFont="1" applyBorder="1" applyAlignment="1">
      <alignment vertical="center"/>
    </xf>
    <xf numFmtId="166" fontId="34" fillId="0" borderId="15" xfId="47" applyFont="1" applyFill="1" applyBorder="1" applyAlignment="1">
      <alignment vertical="center"/>
    </xf>
    <xf numFmtId="166" fontId="42" fillId="35" borderId="15" xfId="47" applyFont="1" applyFill="1" applyBorder="1" applyAlignment="1">
      <alignment horizontal="right" vertical="center"/>
    </xf>
    <xf numFmtId="166" fontId="32" fillId="8" borderId="18" xfId="47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0" fillId="35" borderId="22" xfId="0" applyFont="1" applyFill="1" applyBorder="1" applyAlignment="1">
      <alignment horizontal="right" vertical="center" wrapText="1"/>
    </xf>
    <xf numFmtId="0" fontId="10" fillId="35" borderId="14" xfId="0" applyFont="1" applyFill="1" applyBorder="1" applyAlignment="1">
      <alignment horizontal="right" vertical="center" wrapText="1"/>
    </xf>
    <xf numFmtId="0" fontId="10" fillId="35" borderId="23" xfId="0" applyFont="1" applyFill="1" applyBorder="1" applyAlignment="1">
      <alignment horizontal="right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32" fillId="8" borderId="40" xfId="0" applyFont="1" applyFill="1" applyBorder="1" applyAlignment="1">
      <alignment horizontal="right" vertical="center"/>
    </xf>
    <xf numFmtId="0" fontId="32" fillId="8" borderId="41" xfId="0" applyFont="1" applyFill="1" applyBorder="1" applyAlignment="1">
      <alignment horizontal="right" vertical="center"/>
    </xf>
    <xf numFmtId="0" fontId="32" fillId="8" borderId="28" xfId="0" applyFont="1" applyFill="1" applyBorder="1" applyAlignment="1">
      <alignment horizontal="right" vertical="center"/>
    </xf>
    <xf numFmtId="0" fontId="34" fillId="37" borderId="10" xfId="0" applyFont="1" applyFill="1" applyBorder="1" applyAlignment="1">
      <alignment horizontal="center" vertical="center" wrapText="1"/>
    </xf>
    <xf numFmtId="0" fontId="34" fillId="37" borderId="0" xfId="0" applyFont="1" applyFill="1" applyBorder="1" applyAlignment="1">
      <alignment horizontal="center" vertical="center" wrapText="1"/>
    </xf>
    <xf numFmtId="0" fontId="34" fillId="37" borderId="24" xfId="0" applyFont="1" applyFill="1" applyBorder="1" applyAlignment="1">
      <alignment horizontal="center" vertical="center" wrapText="1"/>
    </xf>
    <xf numFmtId="0" fontId="71" fillId="37" borderId="29" xfId="0" applyFont="1" applyFill="1" applyBorder="1" applyAlignment="1">
      <alignment horizontal="center" vertical="center" wrapText="1"/>
    </xf>
    <xf numFmtId="0" fontId="71" fillId="37" borderId="30" xfId="0" applyFont="1" applyFill="1" applyBorder="1" applyAlignment="1">
      <alignment horizontal="center" vertical="center" wrapText="1"/>
    </xf>
    <xf numFmtId="0" fontId="71" fillId="37" borderId="59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44" fillId="37" borderId="19" xfId="0" applyFont="1" applyFill="1" applyBorder="1" applyAlignment="1">
      <alignment horizontal="center" vertical="center" wrapText="1"/>
    </xf>
    <xf numFmtId="0" fontId="44" fillId="37" borderId="20" xfId="0" applyFont="1" applyFill="1" applyBorder="1" applyAlignment="1">
      <alignment horizontal="center" vertical="center" wrapText="1"/>
    </xf>
    <xf numFmtId="0" fontId="44" fillId="37" borderId="21" xfId="0" applyFont="1" applyFill="1" applyBorder="1" applyAlignment="1">
      <alignment horizontal="center" vertical="center" wrapText="1"/>
    </xf>
    <xf numFmtId="0" fontId="32" fillId="8" borderId="29" xfId="0" applyFont="1" applyFill="1" applyBorder="1" applyAlignment="1">
      <alignment horizontal="center" vertical="center" wrapText="1"/>
    </xf>
    <xf numFmtId="0" fontId="32" fillId="8" borderId="30" xfId="0" applyFont="1" applyFill="1" applyBorder="1" applyAlignment="1">
      <alignment horizontal="center" vertical="center" wrapText="1"/>
    </xf>
    <xf numFmtId="0" fontId="32" fillId="8" borderId="59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39" fillId="8" borderId="84" xfId="0" applyFont="1" applyFill="1" applyBorder="1" applyAlignment="1">
      <alignment horizontal="center" vertical="center" wrapText="1"/>
    </xf>
    <xf numFmtId="0" fontId="42" fillId="8" borderId="85" xfId="0" applyFont="1" applyFill="1" applyBorder="1" applyAlignment="1">
      <alignment horizontal="center" vertical="center" wrapText="1"/>
    </xf>
    <xf numFmtId="0" fontId="42" fillId="8" borderId="86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right" vertical="center"/>
    </xf>
    <xf numFmtId="0" fontId="10" fillId="35" borderId="14" xfId="0" applyFont="1" applyFill="1" applyBorder="1" applyAlignment="1">
      <alignment horizontal="right" vertical="center"/>
    </xf>
    <xf numFmtId="0" fontId="10" fillId="35" borderId="23" xfId="0" applyFont="1" applyFill="1" applyBorder="1" applyAlignment="1">
      <alignment horizontal="right" vertical="center"/>
    </xf>
    <xf numFmtId="0" fontId="10" fillId="35" borderId="47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54" xfId="0" applyFont="1" applyFill="1" applyBorder="1" applyAlignment="1">
      <alignment horizontal="center" vertical="center" wrapText="1"/>
    </xf>
    <xf numFmtId="0" fontId="10" fillId="35" borderId="87" xfId="0" applyFont="1" applyFill="1" applyBorder="1" applyAlignment="1">
      <alignment horizontal="center" vertical="center" wrapText="1"/>
    </xf>
    <xf numFmtId="0" fontId="32" fillId="39" borderId="0" xfId="0" applyFont="1" applyFill="1" applyBorder="1" applyAlignment="1">
      <alignment horizontal="center" vertical="center" wrapText="1"/>
    </xf>
    <xf numFmtId="2" fontId="32" fillId="0" borderId="0" xfId="0" applyNumberFormat="1" applyFont="1" applyAlignment="1">
      <alignment vertical="center"/>
    </xf>
    <xf numFmtId="10" fontId="29" fillId="0" borderId="88" xfId="0" applyNumberFormat="1" applyFont="1" applyBorder="1" applyAlignment="1">
      <alignment horizontal="center" vertical="center"/>
    </xf>
    <xf numFmtId="10" fontId="29" fillId="0" borderId="89" xfId="0" applyNumberFormat="1" applyFont="1" applyBorder="1" applyAlignment="1">
      <alignment horizontal="center" vertical="center"/>
    </xf>
    <xf numFmtId="0" fontId="31" fillId="2" borderId="47" xfId="0" applyFont="1" applyFill="1" applyBorder="1" applyAlignment="1">
      <alignment horizontal="center"/>
    </xf>
    <xf numFmtId="0" fontId="31" fillId="2" borderId="49" xfId="0" applyFont="1" applyFill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0" fontId="31" fillId="0" borderId="12" xfId="67" applyNumberFormat="1" applyFont="1" applyFill="1" applyBorder="1" applyAlignment="1" applyProtection="1">
      <alignment horizontal="center" vertical="center"/>
      <protection/>
    </xf>
    <xf numFmtId="10" fontId="31" fillId="0" borderId="17" xfId="67" applyNumberFormat="1" applyFont="1" applyFill="1" applyBorder="1" applyAlignment="1" applyProtection="1">
      <alignment horizontal="center" vertical="center"/>
      <protection/>
    </xf>
    <xf numFmtId="191" fontId="31" fillId="0" borderId="15" xfId="75" applyFont="1" applyFill="1" applyBorder="1" applyAlignment="1" applyProtection="1">
      <alignment horizontal="center" vertical="center"/>
      <protection/>
    </xf>
    <xf numFmtId="191" fontId="31" fillId="0" borderId="18" xfId="75" applyFont="1" applyFill="1" applyBorder="1" applyAlignment="1" applyProtection="1">
      <alignment horizontal="center" vertical="center"/>
      <protection/>
    </xf>
    <xf numFmtId="0" fontId="31" fillId="2" borderId="11" xfId="0" applyFont="1" applyFill="1" applyBorder="1" applyAlignment="1">
      <alignment horizontal="center"/>
    </xf>
    <xf numFmtId="0" fontId="31" fillId="2" borderId="15" xfId="0" applyFont="1" applyFill="1" applyBorder="1" applyAlignment="1">
      <alignment horizont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justify"/>
    </xf>
    <xf numFmtId="0" fontId="31" fillId="0" borderId="15" xfId="0" applyFont="1" applyBorder="1" applyAlignment="1">
      <alignment horizontal="center" vertical="justify"/>
    </xf>
    <xf numFmtId="49" fontId="42" fillId="8" borderId="10" xfId="0" applyNumberFormat="1" applyFont="1" applyFill="1" applyBorder="1" applyAlignment="1">
      <alignment horizontal="center" vertical="center"/>
    </xf>
    <xf numFmtId="49" fontId="42" fillId="8" borderId="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49" fontId="31" fillId="37" borderId="10" xfId="0" applyNumberFormat="1" applyFont="1" applyFill="1" applyBorder="1" applyAlignment="1">
      <alignment horizontal="center" vertical="center"/>
    </xf>
    <xf numFmtId="49" fontId="31" fillId="37" borderId="0" xfId="0" applyNumberFormat="1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49" fontId="37" fillId="37" borderId="10" xfId="0" applyNumberFormat="1" applyFont="1" applyFill="1" applyBorder="1" applyAlignment="1">
      <alignment horizontal="center" vertical="center"/>
    </xf>
    <xf numFmtId="49" fontId="37" fillId="37" borderId="0" xfId="0" applyNumberFormat="1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42" fillId="2" borderId="90" xfId="62" applyFont="1" applyFill="1" applyBorder="1" applyAlignment="1">
      <alignment horizontal="center" vertical="center" wrapText="1"/>
      <protection/>
    </xf>
    <xf numFmtId="0" fontId="42" fillId="2" borderId="91" xfId="62" applyFont="1" applyFill="1" applyBorder="1" applyAlignment="1">
      <alignment horizontal="center" vertical="center" wrapText="1"/>
      <protection/>
    </xf>
    <xf numFmtId="0" fontId="42" fillId="2" borderId="92" xfId="62" applyFont="1" applyFill="1" applyBorder="1" applyAlignment="1">
      <alignment horizontal="center" vertical="center" wrapText="1"/>
      <protection/>
    </xf>
    <xf numFmtId="0" fontId="42" fillId="0" borderId="93" xfId="62" applyFont="1" applyFill="1" applyBorder="1" applyAlignment="1">
      <alignment horizontal="center" vertical="center" wrapText="1"/>
      <protection/>
    </xf>
    <xf numFmtId="0" fontId="42" fillId="0" borderId="94" xfId="62" applyFont="1" applyFill="1" applyBorder="1" applyAlignment="1">
      <alignment horizontal="center" vertical="center" wrapText="1"/>
      <protection/>
    </xf>
    <xf numFmtId="0" fontId="42" fillId="0" borderId="95" xfId="6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left" wrapText="1"/>
    </xf>
    <xf numFmtId="0" fontId="34" fillId="0" borderId="24" xfId="0" applyFont="1" applyBorder="1" applyAlignment="1">
      <alignment horizontal="left" wrapText="1"/>
    </xf>
    <xf numFmtId="0" fontId="34" fillId="0" borderId="32" xfId="0" applyFont="1" applyBorder="1" applyAlignment="1">
      <alignment horizontal="left" wrapText="1"/>
    </xf>
    <xf numFmtId="0" fontId="34" fillId="0" borderId="46" xfId="0" applyFont="1" applyBorder="1" applyAlignment="1">
      <alignment horizontal="left" wrapText="1"/>
    </xf>
    <xf numFmtId="0" fontId="36" fillId="37" borderId="19" xfId="0" applyFont="1" applyFill="1" applyBorder="1" applyAlignment="1" applyProtection="1">
      <alignment horizontal="center" vertical="center"/>
      <protection locked="0"/>
    </xf>
    <xf numFmtId="0" fontId="36" fillId="37" borderId="20" xfId="0" applyFont="1" applyFill="1" applyBorder="1" applyAlignment="1" applyProtection="1">
      <alignment horizontal="center" vertical="center"/>
      <protection locked="0"/>
    </xf>
    <xf numFmtId="0" fontId="36" fillId="37" borderId="21" xfId="0" applyFont="1" applyFill="1" applyBorder="1" applyAlignment="1" applyProtection="1">
      <alignment horizontal="center" vertical="center"/>
      <protection locked="0"/>
    </xf>
    <xf numFmtId="2" fontId="42" fillId="37" borderId="10" xfId="63" applyNumberFormat="1" applyFont="1" applyFill="1" applyBorder="1" applyAlignment="1" applyProtection="1">
      <alignment horizontal="center" vertical="center"/>
      <protection locked="0"/>
    </xf>
    <xf numFmtId="2" fontId="42" fillId="37" borderId="0" xfId="63" applyNumberFormat="1" applyFont="1" applyFill="1" applyAlignment="1" applyProtection="1">
      <alignment horizontal="center" vertical="center"/>
      <protection locked="0"/>
    </xf>
    <xf numFmtId="2" fontId="42" fillId="37" borderId="24" xfId="63" applyNumberFormat="1" applyFont="1" applyFill="1" applyBorder="1" applyAlignment="1" applyProtection="1">
      <alignment horizontal="center" vertical="center"/>
      <protection locked="0"/>
    </xf>
    <xf numFmtId="2" fontId="34" fillId="37" borderId="10" xfId="63" applyNumberFormat="1" applyFont="1" applyFill="1" applyBorder="1" applyAlignment="1" applyProtection="1">
      <alignment horizontal="center" vertical="center"/>
      <protection locked="0"/>
    </xf>
    <xf numFmtId="2" fontId="34" fillId="37" borderId="0" xfId="63" applyNumberFormat="1" applyFont="1" applyFill="1" applyAlignment="1" applyProtection="1">
      <alignment horizontal="center" vertical="center"/>
      <protection locked="0"/>
    </xf>
    <xf numFmtId="2" fontId="34" fillId="37" borderId="24" xfId="63" applyNumberFormat="1" applyFont="1" applyFill="1" applyBorder="1" applyAlignment="1" applyProtection="1">
      <alignment horizontal="center" vertical="center"/>
      <protection locked="0"/>
    </xf>
    <xf numFmtId="0" fontId="37" fillId="37" borderId="30" xfId="63" applyFont="1" applyFill="1" applyBorder="1" applyAlignment="1" applyProtection="1">
      <alignment horizontal="center" vertical="center"/>
      <protection locked="0"/>
    </xf>
    <xf numFmtId="171" fontId="37" fillId="37" borderId="30" xfId="0" applyNumberFormat="1" applyFont="1" applyFill="1" applyBorder="1" applyAlignment="1" applyProtection="1">
      <alignment horizontal="center" vertical="center"/>
      <protection locked="0"/>
    </xf>
    <xf numFmtId="171" fontId="37" fillId="37" borderId="59" xfId="0" applyNumberFormat="1" applyFont="1" applyFill="1" applyBorder="1" applyAlignment="1" applyProtection="1">
      <alignment horizontal="center" vertical="center"/>
      <protection locked="0"/>
    </xf>
    <xf numFmtId="0" fontId="37" fillId="37" borderId="24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1" fillId="37" borderId="24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left" vertical="top" wrapText="1"/>
    </xf>
    <xf numFmtId="0" fontId="33" fillId="37" borderId="0" xfId="0" applyFont="1" applyFill="1" applyBorder="1" applyAlignment="1">
      <alignment horizontal="left" vertical="top" wrapText="1"/>
    </xf>
    <xf numFmtId="0" fontId="11" fillId="37" borderId="96" xfId="0" applyFont="1" applyFill="1" applyBorder="1" applyAlignment="1">
      <alignment horizontal="center" vertical="center" wrapText="1"/>
    </xf>
    <xf numFmtId="0" fontId="11" fillId="37" borderId="97" xfId="0" applyFont="1" applyFill="1" applyBorder="1" applyAlignment="1">
      <alignment horizontal="center" vertical="center" wrapText="1"/>
    </xf>
    <xf numFmtId="195" fontId="11" fillId="37" borderId="98" xfId="0" applyNumberFormat="1" applyFont="1" applyFill="1" applyBorder="1" applyAlignment="1">
      <alignment horizontal="center" vertical="center" wrapText="1"/>
    </xf>
    <xf numFmtId="195" fontId="11" fillId="37" borderId="99" xfId="0" applyNumberFormat="1" applyFont="1" applyFill="1" applyBorder="1" applyAlignment="1">
      <alignment horizontal="center" vertical="center" wrapText="1"/>
    </xf>
    <xf numFmtId="195" fontId="11" fillId="37" borderId="100" xfId="0" applyNumberFormat="1" applyFont="1" applyFill="1" applyBorder="1" applyAlignment="1">
      <alignment horizontal="center" vertical="center" wrapText="1"/>
    </xf>
    <xf numFmtId="195" fontId="11" fillId="37" borderId="101" xfId="0" applyNumberFormat="1" applyFont="1" applyFill="1" applyBorder="1" applyAlignment="1">
      <alignment horizontal="center" vertical="center" wrapText="1"/>
    </xf>
    <xf numFmtId="4" fontId="11" fillId="37" borderId="71" xfId="0" applyNumberFormat="1" applyFont="1" applyFill="1" applyBorder="1" applyAlignment="1">
      <alignment horizontal="center" vertical="center"/>
    </xf>
    <xf numFmtId="4" fontId="11" fillId="37" borderId="76" xfId="0" applyNumberFormat="1" applyFont="1" applyFill="1" applyBorder="1" applyAlignment="1">
      <alignment horizontal="center" vertical="center"/>
    </xf>
    <xf numFmtId="0" fontId="46" fillId="37" borderId="29" xfId="0" applyFont="1" applyFill="1" applyBorder="1" applyAlignment="1">
      <alignment horizontal="left" vertical="center"/>
    </xf>
    <xf numFmtId="0" fontId="46" fillId="37" borderId="30" xfId="0" applyFont="1" applyFill="1" applyBorder="1" applyAlignment="1">
      <alignment horizontal="left" vertical="center"/>
    </xf>
    <xf numFmtId="0" fontId="37" fillId="37" borderId="30" xfId="0" applyFont="1" applyFill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2" fontId="37" fillId="0" borderId="0" xfId="53" applyNumberFormat="1" applyFont="1" applyBorder="1" applyAlignment="1">
      <alignment horizontal="center" vertical="center"/>
      <protection/>
    </xf>
    <xf numFmtId="2" fontId="37" fillId="0" borderId="0" xfId="53" applyNumberFormat="1" applyFont="1" applyBorder="1" applyAlignment="1">
      <alignment horizontal="center" vertical="center" wrapText="1"/>
      <protection/>
    </xf>
    <xf numFmtId="0" fontId="43" fillId="35" borderId="61" xfId="0" applyFont="1" applyFill="1" applyBorder="1" applyAlignment="1">
      <alignment horizontal="left" vertical="center"/>
    </xf>
    <xf numFmtId="0" fontId="29" fillId="37" borderId="102" xfId="0" applyFont="1" applyFill="1" applyBorder="1" applyAlignment="1">
      <alignment vertical="center" wrapText="1"/>
    </xf>
    <xf numFmtId="0" fontId="29" fillId="37" borderId="68" xfId="0" applyFont="1" applyFill="1" applyBorder="1" applyAlignment="1">
      <alignment vertical="center" wrapText="1"/>
    </xf>
    <xf numFmtId="0" fontId="29" fillId="37" borderId="103" xfId="0" applyFont="1" applyFill="1" applyBorder="1" applyAlignment="1">
      <alignment vertical="center" wrapText="1"/>
    </xf>
    <xf numFmtId="0" fontId="29" fillId="37" borderId="61" xfId="0" applyFont="1" applyFill="1" applyBorder="1" applyAlignment="1">
      <alignment vertical="center" wrapText="1"/>
    </xf>
    <xf numFmtId="0" fontId="37" fillId="2" borderId="80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horizontal="center" vertical="center" wrapText="1"/>
    </xf>
    <xf numFmtId="0" fontId="37" fillId="2" borderId="81" xfId="0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29" fillId="2" borderId="81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37" fillId="2" borderId="48" xfId="0" applyFont="1" applyFill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/>
    </xf>
    <xf numFmtId="0" fontId="10" fillId="8" borderId="66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2" borderId="104" xfId="0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1" fillId="0" borderId="56" xfId="0" applyFont="1" applyBorder="1" applyAlignment="1">
      <alignment horizontal="center" vertical="top" wrapText="1"/>
    </xf>
    <xf numFmtId="0" fontId="11" fillId="0" borderId="96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195" fontId="11" fillId="0" borderId="105" xfId="0" applyNumberFormat="1" applyFont="1" applyBorder="1" applyAlignment="1">
      <alignment horizontal="center" vertical="center" wrapText="1"/>
    </xf>
    <xf numFmtId="195" fontId="11" fillId="0" borderId="106" xfId="0" applyNumberFormat="1" applyFont="1" applyBorder="1" applyAlignment="1">
      <alignment horizontal="center" vertical="center" wrapText="1"/>
    </xf>
    <xf numFmtId="0" fontId="11" fillId="0" borderId="107" xfId="0" applyFont="1" applyBorder="1" applyAlignment="1">
      <alignment horizontal="left" vertical="top" wrapText="1"/>
    </xf>
    <xf numFmtId="0" fontId="11" fillId="0" borderId="108" xfId="0" applyFont="1" applyBorder="1" applyAlignment="1">
      <alignment horizontal="left" vertical="top" wrapText="1"/>
    </xf>
    <xf numFmtId="0" fontId="11" fillId="0" borderId="109" xfId="0" applyFont="1" applyBorder="1" applyAlignment="1">
      <alignment horizontal="left" vertical="top" wrapText="1"/>
    </xf>
    <xf numFmtId="0" fontId="11" fillId="0" borderId="110" xfId="0" applyFont="1" applyBorder="1" applyAlignment="1">
      <alignment horizontal="left" vertical="top" wrapText="1"/>
    </xf>
    <xf numFmtId="0" fontId="11" fillId="0" borderId="111" xfId="0" applyFont="1" applyBorder="1" applyAlignment="1">
      <alignment horizontal="left" vertical="top" wrapText="1"/>
    </xf>
    <xf numFmtId="0" fontId="11" fillId="0" borderId="112" xfId="0" applyFont="1" applyBorder="1" applyAlignment="1">
      <alignment horizontal="left" vertical="top" wrapText="1"/>
    </xf>
    <xf numFmtId="0" fontId="11" fillId="8" borderId="113" xfId="0" applyFont="1" applyFill="1" applyBorder="1" applyAlignment="1">
      <alignment horizontal="center" vertical="center" wrapText="1"/>
    </xf>
    <xf numFmtId="0" fontId="11" fillId="8" borderId="51" xfId="0" applyFont="1" applyFill="1" applyBorder="1" applyAlignment="1">
      <alignment horizontal="center" vertical="center" wrapText="1"/>
    </xf>
    <xf numFmtId="0" fontId="11" fillId="8" borderId="114" xfId="0" applyFont="1" applyFill="1" applyBorder="1" applyAlignment="1">
      <alignment horizontal="center" vertical="center" wrapText="1"/>
    </xf>
    <xf numFmtId="0" fontId="11" fillId="8" borderId="113" xfId="0" applyFont="1" applyFill="1" applyBorder="1" applyAlignment="1">
      <alignment horizontal="center" vertical="center"/>
    </xf>
    <xf numFmtId="0" fontId="11" fillId="8" borderId="52" xfId="0" applyFont="1" applyFill="1" applyBorder="1" applyAlignment="1">
      <alignment horizontal="center" vertical="center"/>
    </xf>
    <xf numFmtId="0" fontId="10" fillId="40" borderId="115" xfId="0" applyFont="1" applyFill="1" applyBorder="1" applyAlignment="1">
      <alignment horizontal="left" vertical="center"/>
    </xf>
    <xf numFmtId="0" fontId="10" fillId="40" borderId="111" xfId="0" applyFont="1" applyFill="1" applyBorder="1" applyAlignment="1">
      <alignment horizontal="left" vertical="center"/>
    </xf>
    <xf numFmtId="195" fontId="10" fillId="40" borderId="115" xfId="0" applyNumberFormat="1" applyFont="1" applyFill="1" applyBorder="1" applyAlignment="1">
      <alignment horizontal="center" vertical="center" wrapText="1"/>
    </xf>
    <xf numFmtId="195" fontId="10" fillId="40" borderId="10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7" borderId="102" xfId="0" applyFont="1" applyFill="1" applyBorder="1" applyAlignment="1">
      <alignment horizontal="left" vertical="center"/>
    </xf>
    <xf numFmtId="0" fontId="10" fillId="7" borderId="68" xfId="0" applyFont="1" applyFill="1" applyBorder="1" applyAlignment="1">
      <alignment horizontal="left" vertical="center"/>
    </xf>
    <xf numFmtId="195" fontId="10" fillId="7" borderId="102" xfId="0" applyNumberFormat="1" applyFont="1" applyFill="1" applyBorder="1" applyAlignment="1">
      <alignment horizontal="center" vertical="center" wrapText="1"/>
    </xf>
    <xf numFmtId="195" fontId="10" fillId="7" borderId="7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left" vertical="center"/>
    </xf>
    <xf numFmtId="0" fontId="11" fillId="0" borderId="68" xfId="0" applyFont="1" applyFill="1" applyBorder="1" applyAlignment="1">
      <alignment horizontal="left" vertical="center"/>
    </xf>
    <xf numFmtId="195" fontId="11" fillId="0" borderId="102" xfId="0" applyNumberFormat="1" applyFont="1" applyFill="1" applyBorder="1" applyAlignment="1">
      <alignment horizontal="center" vertical="center" wrapText="1"/>
    </xf>
    <xf numFmtId="195" fontId="11" fillId="0" borderId="7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40" borderId="102" xfId="0" applyFont="1" applyFill="1" applyBorder="1" applyAlignment="1">
      <alignment horizontal="left" vertical="center"/>
    </xf>
    <xf numFmtId="0" fontId="10" fillId="40" borderId="68" xfId="0" applyFont="1" applyFill="1" applyBorder="1" applyAlignment="1">
      <alignment horizontal="left" vertical="center"/>
    </xf>
    <xf numFmtId="0" fontId="10" fillId="40" borderId="103" xfId="0" applyFont="1" applyFill="1" applyBorder="1" applyAlignment="1">
      <alignment horizontal="left" vertical="center"/>
    </xf>
    <xf numFmtId="195" fontId="10" fillId="40" borderId="102" xfId="0" applyNumberFormat="1" applyFont="1" applyFill="1" applyBorder="1" applyAlignment="1">
      <alignment horizontal="center" vertical="center" wrapText="1"/>
    </xf>
    <xf numFmtId="195" fontId="10" fillId="40" borderId="76" xfId="0" applyNumberFormat="1" applyFont="1" applyFill="1" applyBorder="1" applyAlignment="1">
      <alignment horizontal="center" vertical="center" wrapText="1"/>
    </xf>
    <xf numFmtId="195" fontId="11" fillId="0" borderId="116" xfId="0" applyNumberFormat="1" applyFont="1" applyFill="1" applyBorder="1" applyAlignment="1">
      <alignment horizontal="center" vertical="center" wrapText="1"/>
    </xf>
    <xf numFmtId="195" fontId="11" fillId="0" borderId="99" xfId="0" applyNumberFormat="1" applyFont="1" applyFill="1" applyBorder="1" applyAlignment="1">
      <alignment horizontal="center" vertical="center" wrapText="1"/>
    </xf>
    <xf numFmtId="0" fontId="11" fillId="0" borderId="102" xfId="0" applyFont="1" applyFill="1" applyBorder="1" applyAlignment="1">
      <alignment horizontal="justify" vertical="center" wrapText="1"/>
    </xf>
    <xf numFmtId="0" fontId="11" fillId="0" borderId="68" xfId="0" applyFont="1" applyFill="1" applyBorder="1" applyAlignment="1">
      <alignment horizontal="justify" vertical="center" wrapText="1"/>
    </xf>
    <xf numFmtId="0" fontId="11" fillId="0" borderId="103" xfId="0" applyFont="1" applyFill="1" applyBorder="1" applyAlignment="1">
      <alignment horizontal="justify" vertical="center" wrapText="1"/>
    </xf>
    <xf numFmtId="0" fontId="11" fillId="0" borderId="102" xfId="0" applyFont="1" applyFill="1" applyBorder="1" applyAlignment="1">
      <alignment horizontal="justify" vertical="justify" wrapText="1"/>
    </xf>
    <xf numFmtId="0" fontId="11" fillId="0" borderId="68" xfId="0" applyFont="1" applyFill="1" applyBorder="1" applyAlignment="1">
      <alignment horizontal="justify" vertical="justify" wrapText="1"/>
    </xf>
    <xf numFmtId="0" fontId="11" fillId="0" borderId="103" xfId="0" applyFont="1" applyFill="1" applyBorder="1" applyAlignment="1">
      <alignment horizontal="justify" vertical="justify" wrapText="1"/>
    </xf>
    <xf numFmtId="0" fontId="11" fillId="0" borderId="78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2" fontId="11" fillId="0" borderId="0" xfId="53" applyNumberFormat="1" applyFont="1" applyBorder="1" applyAlignment="1">
      <alignment horizontal="center" vertical="center"/>
      <protection/>
    </xf>
    <xf numFmtId="2" fontId="11" fillId="0" borderId="0" xfId="53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37" borderId="50" xfId="0" applyFont="1" applyFill="1" applyBorder="1" applyAlignment="1">
      <alignment horizontal="center" vertical="center"/>
    </xf>
    <xf numFmtId="0" fontId="10" fillId="37" borderId="51" xfId="0" applyFont="1" applyFill="1" applyBorder="1" applyAlignment="1">
      <alignment horizontal="center" vertical="center"/>
    </xf>
    <xf numFmtId="0" fontId="10" fillId="37" borderId="52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95" fontId="10" fillId="40" borderId="117" xfId="0" applyNumberFormat="1" applyFont="1" applyFill="1" applyBorder="1" applyAlignment="1">
      <alignment horizontal="center" vertical="center" wrapText="1"/>
    </xf>
    <xf numFmtId="195" fontId="10" fillId="40" borderId="118" xfId="0" applyNumberFormat="1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119" xfId="0" applyFont="1" applyBorder="1" applyAlignment="1">
      <alignment horizontal="center"/>
    </xf>
    <xf numFmtId="0" fontId="47" fillId="37" borderId="10" xfId="0" applyFont="1" applyFill="1" applyBorder="1" applyAlignment="1">
      <alignment horizontal="center" vertical="center" wrapText="1"/>
    </xf>
    <xf numFmtId="0" fontId="47" fillId="37" borderId="0" xfId="0" applyFont="1" applyFill="1" applyBorder="1" applyAlignment="1">
      <alignment horizontal="center" vertical="center" wrapText="1"/>
    </xf>
    <xf numFmtId="0" fontId="47" fillId="37" borderId="120" xfId="0" applyFont="1" applyFill="1" applyBorder="1" applyAlignment="1">
      <alignment horizontal="center" vertical="center" wrapText="1"/>
    </xf>
    <xf numFmtId="0" fontId="33" fillId="37" borderId="10" xfId="0" applyFont="1" applyFill="1" applyBorder="1" applyAlignment="1">
      <alignment horizontal="center" vertical="center" wrapText="1"/>
    </xf>
    <xf numFmtId="0" fontId="33" fillId="37" borderId="0" xfId="0" applyFont="1" applyFill="1" applyBorder="1" applyAlignment="1">
      <alignment horizontal="center" vertical="center" wrapText="1"/>
    </xf>
    <xf numFmtId="0" fontId="33" fillId="37" borderId="120" xfId="0" applyFont="1" applyFill="1" applyBorder="1" applyAlignment="1">
      <alignment horizontal="center" vertical="center" wrapText="1"/>
    </xf>
    <xf numFmtId="0" fontId="43" fillId="2" borderId="29" xfId="0" applyFont="1" applyFill="1" applyBorder="1" applyAlignment="1">
      <alignment horizontal="center" vertical="center" wrapText="1"/>
    </xf>
    <xf numFmtId="0" fontId="43" fillId="2" borderId="30" xfId="0" applyFont="1" applyFill="1" applyBorder="1" applyAlignment="1">
      <alignment horizontal="center" vertical="center" wrapText="1"/>
    </xf>
    <xf numFmtId="0" fontId="43" fillId="2" borderId="83" xfId="0" applyFont="1" applyFill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31" fillId="40" borderId="13" xfId="0" applyFont="1" applyFill="1" applyBorder="1" applyAlignment="1">
      <alignment horizontal="left" vertical="center"/>
    </xf>
    <xf numFmtId="0" fontId="31" fillId="40" borderId="14" xfId="0" applyFont="1" applyFill="1" applyBorder="1" applyAlignment="1">
      <alignment horizontal="left" vertical="center"/>
    </xf>
    <xf numFmtId="0" fontId="31" fillId="40" borderId="23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40" borderId="16" xfId="0" applyFont="1" applyFill="1" applyBorder="1" applyAlignment="1">
      <alignment horizontal="right" vertical="center"/>
    </xf>
    <xf numFmtId="0" fontId="31" fillId="40" borderId="17" xfId="0" applyFont="1" applyFill="1" applyBorder="1" applyAlignment="1">
      <alignment horizontal="right" vertical="center"/>
    </xf>
    <xf numFmtId="0" fontId="31" fillId="40" borderId="11" xfId="0" applyFont="1" applyFill="1" applyBorder="1" applyAlignment="1">
      <alignment horizontal="right" vertical="center"/>
    </xf>
    <xf numFmtId="0" fontId="31" fillId="40" borderId="12" xfId="0" applyFont="1" applyFill="1" applyBorder="1" applyAlignment="1">
      <alignment horizontal="right" vertical="center"/>
    </xf>
    <xf numFmtId="0" fontId="67" fillId="37" borderId="10" xfId="0" applyFont="1" applyFill="1" applyBorder="1" applyAlignment="1">
      <alignment horizontal="center"/>
    </xf>
    <xf numFmtId="0" fontId="67" fillId="37" borderId="0" xfId="0" applyFont="1" applyFill="1" applyBorder="1" applyAlignment="1">
      <alignment horizontal="center"/>
    </xf>
    <xf numFmtId="0" fontId="67" fillId="37" borderId="24" xfId="0" applyFont="1" applyFill="1" applyBorder="1" applyAlignment="1">
      <alignment horizontal="center"/>
    </xf>
    <xf numFmtId="0" fontId="66" fillId="37" borderId="10" xfId="0" applyFont="1" applyFill="1" applyBorder="1" applyAlignment="1">
      <alignment horizontal="center"/>
    </xf>
    <xf numFmtId="0" fontId="66" fillId="37" borderId="0" xfId="0" applyFont="1" applyFill="1" applyBorder="1" applyAlignment="1">
      <alignment horizontal="center"/>
    </xf>
    <xf numFmtId="0" fontId="66" fillId="37" borderId="24" xfId="0" applyFont="1" applyFill="1" applyBorder="1" applyAlignment="1">
      <alignment horizontal="center"/>
    </xf>
    <xf numFmtId="0" fontId="66" fillId="37" borderId="10" xfId="0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center" vertical="center"/>
    </xf>
    <xf numFmtId="0" fontId="66" fillId="37" borderId="24" xfId="0" applyFont="1" applyFill="1" applyBorder="1" applyAlignment="1">
      <alignment horizontal="center" vertical="center"/>
    </xf>
    <xf numFmtId="0" fontId="67" fillId="37" borderId="29" xfId="0" applyFont="1" applyFill="1" applyBorder="1" applyAlignment="1">
      <alignment horizontal="center" vertical="center"/>
    </xf>
    <xf numFmtId="0" fontId="67" fillId="37" borderId="30" xfId="0" applyFont="1" applyFill="1" applyBorder="1" applyAlignment="1">
      <alignment horizontal="center" vertical="center"/>
    </xf>
    <xf numFmtId="0" fontId="67" fillId="37" borderId="59" xfId="0" applyFont="1" applyFill="1" applyBorder="1" applyAlignment="1">
      <alignment horizontal="center" vertical="center"/>
    </xf>
    <xf numFmtId="167" fontId="31" fillId="8" borderId="26" xfId="60" applyNumberFormat="1" applyFont="1" applyFill="1" applyBorder="1" applyAlignment="1">
      <alignment horizontal="center" vertical="center" wrapText="1"/>
      <protection/>
    </xf>
    <xf numFmtId="167" fontId="31" fillId="0" borderId="121" xfId="60" applyNumberFormat="1" applyFont="1" applyFill="1" applyBorder="1" applyAlignment="1">
      <alignment horizontal="center" vertical="center" wrapText="1"/>
      <protection/>
    </xf>
    <xf numFmtId="167" fontId="31" fillId="0" borderId="122" xfId="60" applyNumberFormat="1" applyFont="1" applyFill="1" applyBorder="1" applyAlignment="1">
      <alignment horizontal="center" vertical="center" wrapText="1"/>
      <protection/>
    </xf>
    <xf numFmtId="167" fontId="31" fillId="0" borderId="123" xfId="60" applyNumberFormat="1" applyFont="1" applyFill="1" applyBorder="1" applyAlignment="1">
      <alignment horizontal="center" vertical="center" wrapText="1"/>
      <protection/>
    </xf>
    <xf numFmtId="0" fontId="31" fillId="2" borderId="22" xfId="54" applyFont="1" applyFill="1" applyBorder="1" applyAlignment="1">
      <alignment horizontal="center" vertical="center"/>
      <protection/>
    </xf>
    <xf numFmtId="0" fontId="31" fillId="2" borderId="14" xfId="54" applyFont="1" applyFill="1" applyBorder="1" applyAlignment="1">
      <alignment horizontal="center" vertical="center"/>
      <protection/>
    </xf>
    <xf numFmtId="0" fontId="31" fillId="2" borderId="53" xfId="54" applyFont="1" applyFill="1" applyBorder="1" applyAlignment="1">
      <alignment horizontal="center" vertical="center"/>
      <protection/>
    </xf>
    <xf numFmtId="0" fontId="29" fillId="0" borderId="13" xfId="60" applyFont="1" applyBorder="1" applyAlignment="1">
      <alignment horizontal="center" vertical="center"/>
      <protection/>
    </xf>
    <xf numFmtId="0" fontId="29" fillId="0" borderId="23" xfId="60" applyFont="1" applyBorder="1" applyAlignment="1">
      <alignment horizontal="center" vertical="center"/>
      <protection/>
    </xf>
    <xf numFmtId="0" fontId="29" fillId="0" borderId="13" xfId="60" applyFont="1" applyFill="1" applyBorder="1" applyAlignment="1">
      <alignment horizontal="center" vertical="center" wrapText="1"/>
      <protection/>
    </xf>
    <xf numFmtId="0" fontId="29" fillId="0" borderId="23" xfId="60" applyFont="1" applyFill="1" applyBorder="1" applyAlignment="1">
      <alignment horizontal="center" vertical="center" wrapText="1"/>
      <protection/>
    </xf>
    <xf numFmtId="167" fontId="29" fillId="35" borderId="11" xfId="60" applyNumberFormat="1" applyFont="1" applyFill="1" applyBorder="1" applyAlignment="1">
      <alignment horizontal="right" vertical="center"/>
      <protection/>
    </xf>
    <xf numFmtId="167" fontId="29" fillId="35" borderId="12" xfId="60" applyNumberFormat="1" applyFont="1" applyFill="1" applyBorder="1" applyAlignment="1">
      <alignment horizontal="right" vertical="center"/>
      <protection/>
    </xf>
    <xf numFmtId="167" fontId="29" fillId="35" borderId="12" xfId="60" applyNumberFormat="1" applyFont="1" applyFill="1" applyBorder="1" applyAlignment="1">
      <alignment horizontal="center" vertical="center"/>
      <protection/>
    </xf>
    <xf numFmtId="167" fontId="29" fillId="35" borderId="15" xfId="60" applyNumberFormat="1" applyFont="1" applyFill="1" applyBorder="1" applyAlignment="1">
      <alignment horizontal="center" vertical="center"/>
      <protection/>
    </xf>
    <xf numFmtId="0" fontId="31" fillId="2" borderId="84" xfId="54" applyFont="1" applyFill="1" applyBorder="1" applyAlignment="1">
      <alignment horizontal="center" vertical="center"/>
      <protection/>
    </xf>
    <xf numFmtId="0" fontId="31" fillId="2" borderId="85" xfId="54" applyFont="1" applyFill="1" applyBorder="1" applyAlignment="1">
      <alignment horizontal="center" vertical="center"/>
      <protection/>
    </xf>
    <xf numFmtId="0" fontId="31" fillId="2" borderId="86" xfId="54" applyFont="1" applyFill="1" applyBorder="1" applyAlignment="1">
      <alignment horizontal="center" vertical="center"/>
      <protection/>
    </xf>
    <xf numFmtId="0" fontId="29" fillId="0" borderId="13" xfId="60" applyFont="1" applyFill="1" applyBorder="1" applyAlignment="1">
      <alignment horizontal="center" vertical="center"/>
      <protection/>
    </xf>
    <xf numFmtId="0" fontId="29" fillId="0" borderId="23" xfId="60" applyFont="1" applyFill="1" applyBorder="1" applyAlignment="1">
      <alignment horizontal="center" vertical="center"/>
      <protection/>
    </xf>
    <xf numFmtId="167" fontId="31" fillId="8" borderId="12" xfId="60" applyNumberFormat="1" applyFont="1" applyFill="1" applyBorder="1" applyAlignment="1">
      <alignment horizontal="left" vertical="center"/>
      <protection/>
    </xf>
    <xf numFmtId="167" fontId="29" fillId="35" borderId="22" xfId="60" applyNumberFormat="1" applyFont="1" applyFill="1" applyBorder="1" applyAlignment="1">
      <alignment horizontal="right" vertical="center"/>
      <protection/>
    </xf>
    <xf numFmtId="167" fontId="29" fillId="35" borderId="14" xfId="60" applyNumberFormat="1" applyFont="1" applyFill="1" applyBorder="1" applyAlignment="1">
      <alignment horizontal="right" vertical="center"/>
      <protection/>
    </xf>
    <xf numFmtId="167" fontId="29" fillId="35" borderId="23" xfId="60" applyNumberFormat="1" applyFont="1" applyFill="1" applyBorder="1" applyAlignment="1">
      <alignment horizontal="right" vertical="center"/>
      <protection/>
    </xf>
    <xf numFmtId="0" fontId="72" fillId="2" borderId="11" xfId="0" applyFont="1" applyFill="1" applyBorder="1" applyAlignment="1">
      <alignment horizontal="center"/>
    </xf>
    <xf numFmtId="0" fontId="72" fillId="2" borderId="12" xfId="0" applyFont="1" applyFill="1" applyBorder="1" applyAlignment="1">
      <alignment horizontal="center"/>
    </xf>
    <xf numFmtId="0" fontId="72" fillId="2" borderId="15" xfId="0" applyFont="1" applyFill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68" fillId="0" borderId="11" xfId="0" applyFont="1" applyBorder="1" applyAlignment="1">
      <alignment horizontal="left" vertical="center"/>
    </xf>
    <xf numFmtId="0" fontId="68" fillId="0" borderId="12" xfId="0" applyFont="1" applyBorder="1" applyAlignment="1">
      <alignment horizontal="left" vertical="center"/>
    </xf>
    <xf numFmtId="0" fontId="68" fillId="0" borderId="16" xfId="0" applyFont="1" applyBorder="1" applyAlignment="1">
      <alignment horizontal="left" vertical="center" wrapText="1"/>
    </xf>
    <xf numFmtId="0" fontId="68" fillId="0" borderId="17" xfId="0" applyFont="1" applyBorder="1" applyAlignment="1">
      <alignment horizontal="left" vertical="center" wrapText="1"/>
    </xf>
    <xf numFmtId="167" fontId="31" fillId="0" borderId="11" xfId="60" applyNumberFormat="1" applyFont="1" applyBorder="1" applyAlignment="1">
      <alignment horizontal="center" vertical="center"/>
      <protection/>
    </xf>
    <xf numFmtId="167" fontId="31" fillId="0" borderId="12" xfId="60" applyNumberFormat="1" applyFont="1" applyBorder="1" applyAlignment="1">
      <alignment horizontal="center" vertical="center"/>
      <protection/>
    </xf>
    <xf numFmtId="167" fontId="31" fillId="0" borderId="15" xfId="60" applyNumberFormat="1" applyFont="1" applyBorder="1" applyAlignment="1">
      <alignment horizontal="center" vertical="center"/>
      <protection/>
    </xf>
    <xf numFmtId="167" fontId="29" fillId="0" borderId="12" xfId="60" applyNumberFormat="1" applyFont="1" applyBorder="1" applyAlignment="1">
      <alignment horizontal="left" vertical="center"/>
      <protection/>
    </xf>
    <xf numFmtId="167" fontId="31" fillId="0" borderId="12" xfId="60" applyNumberFormat="1" applyFont="1" applyBorder="1" applyAlignment="1">
      <alignment horizontal="left" vertical="center"/>
      <protection/>
    </xf>
    <xf numFmtId="167" fontId="31" fillId="8" borderId="17" xfId="60" applyNumberFormat="1" applyFont="1" applyFill="1" applyBorder="1" applyAlignment="1">
      <alignment horizontal="left" vertical="center"/>
      <protection/>
    </xf>
    <xf numFmtId="167" fontId="31" fillId="35" borderId="72" xfId="60" applyNumberFormat="1" applyFont="1" applyFill="1" applyBorder="1" applyAlignment="1">
      <alignment horizontal="right" vertical="center"/>
      <protection/>
    </xf>
    <xf numFmtId="167" fontId="31" fillId="35" borderId="73" xfId="60" applyNumberFormat="1" applyFont="1" applyFill="1" applyBorder="1" applyAlignment="1">
      <alignment horizontal="right" vertical="center"/>
      <protection/>
    </xf>
    <xf numFmtId="167" fontId="31" fillId="35" borderId="73" xfId="60" applyNumberFormat="1" applyFont="1" applyFill="1" applyBorder="1" applyAlignment="1">
      <alignment horizontal="center" vertical="center"/>
      <protection/>
    </xf>
    <xf numFmtId="167" fontId="31" fillId="35" borderId="124" xfId="60" applyNumberFormat="1" applyFont="1" applyFill="1" applyBorder="1" applyAlignment="1">
      <alignment horizontal="center" vertical="center"/>
      <protection/>
    </xf>
    <xf numFmtId="167" fontId="31" fillId="0" borderId="84" xfId="60" applyNumberFormat="1" applyFont="1" applyBorder="1" applyAlignment="1">
      <alignment horizontal="center" vertical="center"/>
      <protection/>
    </xf>
    <xf numFmtId="167" fontId="31" fillId="0" borderId="85" xfId="60" applyNumberFormat="1" applyFont="1" applyBorder="1" applyAlignment="1">
      <alignment horizontal="center" vertical="center"/>
      <protection/>
    </xf>
    <xf numFmtId="167" fontId="31" fillId="0" borderId="86" xfId="60" applyNumberFormat="1" applyFont="1" applyBorder="1" applyAlignment="1">
      <alignment horizontal="center" vertical="center"/>
      <protection/>
    </xf>
    <xf numFmtId="167" fontId="31" fillId="0" borderId="93" xfId="60" applyNumberFormat="1" applyFont="1" applyFill="1" applyBorder="1" applyAlignment="1">
      <alignment horizontal="center" vertical="center" wrapText="1"/>
      <protection/>
    </xf>
    <xf numFmtId="167" fontId="31" fillId="0" borderId="94" xfId="60" applyNumberFormat="1" applyFont="1" applyFill="1" applyBorder="1" applyAlignment="1">
      <alignment horizontal="center" vertical="center" wrapText="1"/>
      <protection/>
    </xf>
    <xf numFmtId="167" fontId="31" fillId="0" borderId="95" xfId="60" applyNumberFormat="1" applyFont="1" applyFill="1" applyBorder="1" applyAlignment="1">
      <alignment horizontal="center" vertical="center" wrapText="1"/>
      <protection/>
    </xf>
    <xf numFmtId="0" fontId="73" fillId="0" borderId="19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37" borderId="10" xfId="0" applyFont="1" applyFill="1" applyBorder="1" applyAlignment="1">
      <alignment horizontal="center" vertical="center"/>
    </xf>
    <xf numFmtId="0" fontId="69" fillId="37" borderId="0" xfId="0" applyFont="1" applyFill="1" applyBorder="1" applyAlignment="1">
      <alignment horizontal="center" vertical="center"/>
    </xf>
    <xf numFmtId="0" fontId="69" fillId="37" borderId="24" xfId="0" applyFont="1" applyFill="1" applyBorder="1" applyAlignment="1">
      <alignment horizontal="center" vertical="center"/>
    </xf>
    <xf numFmtId="0" fontId="73" fillId="37" borderId="29" xfId="0" applyFont="1" applyFill="1" applyBorder="1" applyAlignment="1">
      <alignment horizontal="center" vertical="center"/>
    </xf>
    <xf numFmtId="0" fontId="73" fillId="37" borderId="30" xfId="0" applyFont="1" applyFill="1" applyBorder="1" applyAlignment="1">
      <alignment horizontal="center" vertical="center"/>
    </xf>
    <xf numFmtId="0" fontId="73" fillId="37" borderId="59" xfId="0" applyFont="1" applyFill="1" applyBorder="1" applyAlignment="1">
      <alignment horizontal="center" vertical="center"/>
    </xf>
    <xf numFmtId="0" fontId="70" fillId="2" borderId="25" xfId="0" applyFont="1" applyFill="1" applyBorder="1" applyAlignment="1">
      <alignment horizontal="center" vertical="center"/>
    </xf>
    <xf numFmtId="0" fontId="70" fillId="2" borderId="26" xfId="0" applyFont="1" applyFill="1" applyBorder="1" applyAlignment="1">
      <alignment horizontal="center" vertical="center"/>
    </xf>
    <xf numFmtId="0" fontId="70" fillId="2" borderId="27" xfId="0" applyFont="1" applyFill="1" applyBorder="1" applyAlignment="1">
      <alignment horizontal="center" vertical="center"/>
    </xf>
    <xf numFmtId="0" fontId="70" fillId="0" borderId="93" xfId="0" applyFont="1" applyFill="1" applyBorder="1" applyAlignment="1">
      <alignment horizontal="center" vertical="center" wrapText="1"/>
    </xf>
    <xf numFmtId="0" fontId="70" fillId="0" borderId="94" xfId="0" applyFont="1" applyFill="1" applyBorder="1" applyAlignment="1">
      <alignment horizontal="center" vertical="center" wrapText="1"/>
    </xf>
    <xf numFmtId="0" fontId="70" fillId="0" borderId="95" xfId="0" applyFont="1" applyFill="1" applyBorder="1" applyAlignment="1">
      <alignment horizontal="center" vertical="center" wrapText="1"/>
    </xf>
    <xf numFmtId="0" fontId="70" fillId="40" borderId="35" xfId="0" applyFont="1" applyFill="1" applyBorder="1" applyAlignment="1">
      <alignment horizontal="center" vertical="center"/>
    </xf>
    <xf numFmtId="0" fontId="70" fillId="40" borderId="11" xfId="0" applyFont="1" applyFill="1" applyBorder="1" applyAlignment="1">
      <alignment horizontal="center" vertical="center"/>
    </xf>
    <xf numFmtId="0" fontId="70" fillId="40" borderId="0" xfId="0" applyFont="1" applyFill="1" applyBorder="1" applyAlignment="1">
      <alignment horizontal="center" vertical="center"/>
    </xf>
    <xf numFmtId="0" fontId="70" fillId="40" borderId="85" xfId="0" applyFont="1" applyFill="1" applyBorder="1" applyAlignment="1">
      <alignment horizontal="center" vertical="center"/>
    </xf>
    <xf numFmtId="0" fontId="70" fillId="40" borderId="125" xfId="0" applyFont="1" applyFill="1" applyBorder="1" applyAlignment="1">
      <alignment horizontal="center" vertical="center"/>
    </xf>
    <xf numFmtId="0" fontId="70" fillId="40" borderId="89" xfId="0" applyFont="1" applyFill="1" applyBorder="1" applyAlignment="1">
      <alignment horizontal="center" vertical="center"/>
    </xf>
    <xf numFmtId="0" fontId="70" fillId="40" borderId="86" xfId="0" applyFont="1" applyFill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84" xfId="0" applyFont="1" applyBorder="1" applyAlignment="1">
      <alignment horizontal="center" vertical="center"/>
    </xf>
    <xf numFmtId="0" fontId="70" fillId="0" borderId="85" xfId="0" applyFont="1" applyBorder="1" applyAlignment="1">
      <alignment horizontal="center" vertical="center"/>
    </xf>
    <xf numFmtId="0" fontId="70" fillId="0" borderId="89" xfId="0" applyFont="1" applyBorder="1" applyAlignment="1">
      <alignment horizontal="center" vertical="center"/>
    </xf>
    <xf numFmtId="0" fontId="70" fillId="35" borderId="16" xfId="0" applyFont="1" applyFill="1" applyBorder="1" applyAlignment="1">
      <alignment horizontal="center" vertical="center"/>
    </xf>
    <xf numFmtId="0" fontId="70" fillId="35" borderId="17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11" fillId="0" borderId="107" xfId="0" applyFont="1" applyBorder="1" applyAlignment="1">
      <alignment horizontal="left" vertical="top" wrapText="1"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2" xfId="51"/>
    <cellStyle name="Normal 2" xfId="52"/>
    <cellStyle name="Normal 2 2" xfId="53"/>
    <cellStyle name="Normal 2 2 2" xfId="54"/>
    <cellStyle name="Normal 2 3" xfId="55"/>
    <cellStyle name="Normal 3" xfId="56"/>
    <cellStyle name="Normal 4" xfId="57"/>
    <cellStyle name="Normal 5" xfId="58"/>
    <cellStyle name="Normal 5 2" xfId="59"/>
    <cellStyle name="Normal 6" xfId="60"/>
    <cellStyle name="Normal 7" xfId="61"/>
    <cellStyle name="Normal_F-06-09" xfId="62"/>
    <cellStyle name="Normal_Plan1" xfId="63"/>
    <cellStyle name="Nota" xfId="64"/>
    <cellStyle name="Percent" xfId="65"/>
    <cellStyle name="Porcentagem 2" xfId="66"/>
    <cellStyle name="Porcentagem 4" xfId="67"/>
    <cellStyle name="Saída" xfId="68"/>
    <cellStyle name="Comma [0]" xfId="69"/>
    <cellStyle name="Separador de milhares 2 2" xfId="70"/>
    <cellStyle name="Separador de milhares 2 2 5" xfId="71"/>
    <cellStyle name="Separador de milhares 2 2 6" xfId="72"/>
    <cellStyle name="Separador de milhares 3" xfId="73"/>
    <cellStyle name="Separador de milhares 4" xfId="74"/>
    <cellStyle name="Separador de milhares_Projeto Completo Água - Água  Boa(alterado)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12" xfId="85"/>
    <cellStyle name="Vírgula 2" xfId="86"/>
    <cellStyle name="Vírgula 5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0</xdr:row>
      <xdr:rowOff>152400</xdr:rowOff>
    </xdr:from>
    <xdr:to>
      <xdr:col>4</xdr:col>
      <xdr:colOff>447675</xdr:colOff>
      <xdr:row>3</xdr:row>
      <xdr:rowOff>38100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2400"/>
          <a:ext cx="2257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66675</xdr:rowOff>
    </xdr:from>
    <xdr:to>
      <xdr:col>1</xdr:col>
      <xdr:colOff>1781175</xdr:colOff>
      <xdr:row>4</xdr:row>
      <xdr:rowOff>123825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</xdr:rowOff>
    </xdr:from>
    <xdr:to>
      <xdr:col>1</xdr:col>
      <xdr:colOff>476250</xdr:colOff>
      <xdr:row>4</xdr:row>
      <xdr:rowOff>95250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714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0</xdr:row>
      <xdr:rowOff>123825</xdr:rowOff>
    </xdr:from>
    <xdr:to>
      <xdr:col>3</xdr:col>
      <xdr:colOff>1076325</xdr:colOff>
      <xdr:row>0</xdr:row>
      <xdr:rowOff>190500</xdr:rowOff>
    </xdr:to>
    <xdr:pic>
      <xdr:nvPicPr>
        <xdr:cNvPr id="1" name="Imagem 2" descr="Descrição: logo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2382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47625</xdr:rowOff>
    </xdr:from>
    <xdr:to>
      <xdr:col>1</xdr:col>
      <xdr:colOff>1781175</xdr:colOff>
      <xdr:row>4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7625"/>
          <a:ext cx="1857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2</xdr:col>
      <xdr:colOff>228600</xdr:colOff>
      <xdr:row>4</xdr:row>
      <xdr:rowOff>28575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123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2</xdr:col>
      <xdr:colOff>542925</xdr:colOff>
      <xdr:row>4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638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85725</xdr:rowOff>
    </xdr:from>
    <xdr:to>
      <xdr:col>1</xdr:col>
      <xdr:colOff>1647825</xdr:colOff>
      <xdr:row>4</xdr:row>
      <xdr:rowOff>95250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2286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C%20-%20SINALIZA&#199;&#195;O%20PA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QUANTITATIVO"/>
      <sheetName val="RUA MADUREIRA"/>
      <sheetName val="AL. ANTARES"/>
      <sheetName val="AL. SÃO PAULO"/>
      <sheetName val="RUA ALENQUER"/>
      <sheetName val="RUA ALTAMIRA"/>
      <sheetName val="RUA AVEIRO"/>
      <sheetName val="TV. XAPURI"/>
      <sheetName val="RUA PLACIDO DE CASTRO"/>
      <sheetName val="RUA FEIJÓ"/>
      <sheetName val="AV. BELÉM"/>
      <sheetName val="RUA CAPANEMA"/>
      <sheetName val="RUA TUCURUI"/>
      <sheetName val="RUA CASTANHAL"/>
      <sheetName val="RUA ACARÁ"/>
    </sheetNames>
    <sheetDataSet>
      <sheetData sheetId="0">
        <row r="16">
          <cell r="A16" t="str">
            <v>EXECUÇÃO DOS SERVIÇOS DE PAVIMENTAÇÃO (RECAPEAMENTO ASFÁTICO) NAS RUAS DO PAAR - NO MUNICÍPIO DE ANANINDEUA - PA.</v>
          </cell>
        </row>
      </sheetData>
      <sheetData sheetId="1">
        <row r="14">
          <cell r="G14">
            <v>201</v>
          </cell>
          <cell r="I14">
            <v>1206</v>
          </cell>
        </row>
      </sheetData>
      <sheetData sheetId="2">
        <row r="13">
          <cell r="G13">
            <v>250</v>
          </cell>
          <cell r="I13">
            <v>1500</v>
          </cell>
        </row>
      </sheetData>
      <sheetData sheetId="3">
        <row r="13">
          <cell r="G13">
            <v>191</v>
          </cell>
          <cell r="I13">
            <v>1146</v>
          </cell>
        </row>
      </sheetData>
      <sheetData sheetId="4">
        <row r="13">
          <cell r="G13">
            <v>152.56</v>
          </cell>
          <cell r="I13">
            <v>915.36</v>
          </cell>
        </row>
      </sheetData>
      <sheetData sheetId="5">
        <row r="13">
          <cell r="G13">
            <v>150.97</v>
          </cell>
          <cell r="I13">
            <v>905.8199999999999</v>
          </cell>
        </row>
      </sheetData>
      <sheetData sheetId="14">
        <row r="14">
          <cell r="G14">
            <v>154.67</v>
          </cell>
          <cell r="I14">
            <v>928.02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42"/>
  <sheetViews>
    <sheetView tabSelected="1" view="pageBreakPreview" zoomScale="44" zoomScaleNormal="60" zoomScaleSheetLayoutView="44" zoomScalePageLayoutView="0" workbookViewId="0" topLeftCell="C3">
      <selection activeCell="S28" sqref="S28"/>
    </sheetView>
  </sheetViews>
  <sheetFormatPr defaultColWidth="9.140625" defaultRowHeight="12.75"/>
  <cols>
    <col min="1" max="2" width="4.421875" style="3" hidden="1" customWidth="1"/>
    <col min="3" max="4" width="16.7109375" style="3" customWidth="1"/>
    <col min="5" max="5" width="22.7109375" style="3" customWidth="1"/>
    <col min="6" max="6" width="100.7109375" style="3" customWidth="1"/>
    <col min="7" max="8" width="16.7109375" style="3" customWidth="1"/>
    <col min="9" max="9" width="19.7109375" style="3" customWidth="1"/>
    <col min="10" max="10" width="19.8515625" style="3" customWidth="1"/>
    <col min="11" max="11" width="23.8515625" style="3" customWidth="1"/>
    <col min="12" max="12" width="9.140625" style="284" hidden="1" customWidth="1"/>
    <col min="13" max="13" width="59.140625" style="3" customWidth="1"/>
    <col min="14" max="14" width="14.8515625" style="3" bestFit="1" customWidth="1"/>
    <col min="15" max="15" width="15.8515625" style="3" customWidth="1"/>
    <col min="16" max="16" width="16.28125" style="3" customWidth="1"/>
    <col min="17" max="16384" width="9.140625" style="3" customWidth="1"/>
  </cols>
  <sheetData>
    <row r="1" spans="3:11" ht="48" customHeight="1">
      <c r="C1" s="495" t="s">
        <v>16</v>
      </c>
      <c r="D1" s="496"/>
      <c r="E1" s="496"/>
      <c r="F1" s="496"/>
      <c r="G1" s="496"/>
      <c r="H1" s="496"/>
      <c r="I1" s="496"/>
      <c r="J1" s="496"/>
      <c r="K1" s="497"/>
    </row>
    <row r="2" spans="3:11" ht="21.75" customHeight="1">
      <c r="C2" s="487" t="s">
        <v>179</v>
      </c>
      <c r="D2" s="488"/>
      <c r="E2" s="488"/>
      <c r="F2" s="488"/>
      <c r="G2" s="488"/>
      <c r="H2" s="488"/>
      <c r="I2" s="488"/>
      <c r="J2" s="488"/>
      <c r="K2" s="489"/>
    </row>
    <row r="3" spans="3:11" ht="20.25" customHeight="1">
      <c r="C3" s="487" t="s">
        <v>15</v>
      </c>
      <c r="D3" s="488"/>
      <c r="E3" s="488"/>
      <c r="F3" s="488"/>
      <c r="G3" s="488"/>
      <c r="H3" s="488"/>
      <c r="I3" s="488"/>
      <c r="J3" s="488"/>
      <c r="K3" s="489"/>
    </row>
    <row r="4" spans="3:11" ht="14.25" customHeight="1" thickBot="1">
      <c r="C4" s="490"/>
      <c r="D4" s="491"/>
      <c r="E4" s="491"/>
      <c r="F4" s="491"/>
      <c r="G4" s="491"/>
      <c r="H4" s="491"/>
      <c r="I4" s="491"/>
      <c r="J4" s="491"/>
      <c r="K4" s="492"/>
    </row>
    <row r="5" spans="3:11" ht="21.75" customHeight="1" thickBot="1" thickTop="1">
      <c r="C5" s="498" t="s">
        <v>22</v>
      </c>
      <c r="D5" s="499"/>
      <c r="E5" s="499"/>
      <c r="F5" s="499"/>
      <c r="G5" s="499"/>
      <c r="H5" s="499"/>
      <c r="I5" s="499"/>
      <c r="J5" s="499"/>
      <c r="K5" s="500"/>
    </row>
    <row r="6" spans="3:16" ht="58.5" customHeight="1" thickTop="1">
      <c r="C6" s="503" t="s">
        <v>285</v>
      </c>
      <c r="D6" s="504"/>
      <c r="E6" s="504"/>
      <c r="F6" s="504"/>
      <c r="G6" s="504"/>
      <c r="H6" s="504"/>
      <c r="I6" s="504"/>
      <c r="J6" s="504"/>
      <c r="K6" s="505"/>
      <c r="M6" s="52"/>
      <c r="N6" s="52"/>
      <c r="O6" s="52"/>
      <c r="P6" s="53"/>
    </row>
    <row r="7" spans="3:16" ht="31.5">
      <c r="C7" s="509" t="s">
        <v>5</v>
      </c>
      <c r="D7" s="511" t="s">
        <v>175</v>
      </c>
      <c r="E7" s="511" t="s">
        <v>273</v>
      </c>
      <c r="F7" s="511" t="s">
        <v>4</v>
      </c>
      <c r="G7" s="493" t="s">
        <v>144</v>
      </c>
      <c r="H7" s="493" t="s">
        <v>20</v>
      </c>
      <c r="I7" s="493" t="s">
        <v>23</v>
      </c>
      <c r="J7" s="471" t="s">
        <v>225</v>
      </c>
      <c r="K7" s="494" t="s">
        <v>19</v>
      </c>
      <c r="L7" s="515" t="s">
        <v>189</v>
      </c>
      <c r="M7" s="115"/>
      <c r="N7" s="116"/>
      <c r="O7" s="116"/>
      <c r="P7" s="116"/>
    </row>
    <row r="8" spans="3:16" ht="21">
      <c r="C8" s="510"/>
      <c r="D8" s="512"/>
      <c r="E8" s="512"/>
      <c r="F8" s="512"/>
      <c r="G8" s="493"/>
      <c r="H8" s="493"/>
      <c r="I8" s="493"/>
      <c r="J8" s="154">
        <v>0.2746</v>
      </c>
      <c r="K8" s="494"/>
      <c r="L8" s="516"/>
      <c r="M8" s="134"/>
      <c r="N8" s="135"/>
      <c r="O8" s="135"/>
      <c r="P8" s="135"/>
    </row>
    <row r="9" spans="3:16" ht="21.75" customHeight="1">
      <c r="C9" s="82">
        <v>1</v>
      </c>
      <c r="D9" s="83"/>
      <c r="E9" s="83"/>
      <c r="F9" s="121" t="s">
        <v>1</v>
      </c>
      <c r="G9" s="501"/>
      <c r="H9" s="501"/>
      <c r="I9" s="501"/>
      <c r="J9" s="501"/>
      <c r="K9" s="502"/>
      <c r="L9" s="474"/>
      <c r="M9" s="513"/>
      <c r="N9" s="514"/>
      <c r="O9" s="514"/>
      <c r="P9" s="514"/>
    </row>
    <row r="10" spans="3:16" s="77" customFormat="1" ht="34.5" customHeight="1">
      <c r="C10" s="63" t="s">
        <v>17</v>
      </c>
      <c r="D10" s="85" t="s">
        <v>176</v>
      </c>
      <c r="E10" s="88">
        <v>11340</v>
      </c>
      <c r="F10" s="122" t="s">
        <v>254</v>
      </c>
      <c r="G10" s="65">
        <v>6</v>
      </c>
      <c r="H10" s="64" t="s">
        <v>2</v>
      </c>
      <c r="I10" s="66">
        <v>174.57</v>
      </c>
      <c r="J10" s="67">
        <f>ROUND(I10*(1+$J$8),2)+0.01</f>
        <v>222.52</v>
      </c>
      <c r="K10" s="475">
        <f>ROUND(J10*G10,2)</f>
        <v>1335.12</v>
      </c>
      <c r="L10" s="474"/>
      <c r="M10" s="513"/>
      <c r="N10" s="514"/>
      <c r="O10" s="514"/>
      <c r="P10" s="514"/>
    </row>
    <row r="11" spans="3:16" s="77" customFormat="1" ht="34.5" customHeight="1">
      <c r="C11" s="63" t="s">
        <v>18</v>
      </c>
      <c r="D11" s="85" t="s">
        <v>178</v>
      </c>
      <c r="E11" s="68" t="s">
        <v>425</v>
      </c>
      <c r="F11" s="114" t="s">
        <v>426</v>
      </c>
      <c r="G11" s="65">
        <f>'MC-PAV'!C25</f>
        <v>4395.27</v>
      </c>
      <c r="H11" s="69" t="s">
        <v>427</v>
      </c>
      <c r="I11" s="66">
        <v>0.3</v>
      </c>
      <c r="J11" s="67">
        <f>ROUND(I11*(1+$J$8),2)</f>
        <v>0.38</v>
      </c>
      <c r="K11" s="475">
        <f>ROUND(J11*G11,2)</f>
        <v>1670.2</v>
      </c>
      <c r="L11" s="474"/>
      <c r="M11" s="513"/>
      <c r="N11" s="514"/>
      <c r="O11" s="514"/>
      <c r="P11" s="514"/>
    </row>
    <row r="12" spans="3:16" ht="21.75" customHeight="1">
      <c r="C12" s="506" t="s">
        <v>10</v>
      </c>
      <c r="D12" s="507"/>
      <c r="E12" s="507"/>
      <c r="F12" s="507"/>
      <c r="G12" s="507"/>
      <c r="H12" s="507"/>
      <c r="I12" s="507"/>
      <c r="J12" s="508"/>
      <c r="K12" s="476">
        <f>SUM(K10:K11)</f>
        <v>3005.32</v>
      </c>
      <c r="L12" s="474">
        <f>(K12/K28)</f>
        <v>0.0014</v>
      </c>
      <c r="M12" s="513"/>
      <c r="N12" s="514"/>
      <c r="O12" s="514"/>
      <c r="P12" s="514"/>
    </row>
    <row r="13" spans="3:12" ht="21.75" customHeight="1">
      <c r="C13" s="84">
        <v>2</v>
      </c>
      <c r="D13" s="470"/>
      <c r="E13" s="470"/>
      <c r="F13" s="472" t="s">
        <v>25</v>
      </c>
      <c r="G13" s="482"/>
      <c r="H13" s="482"/>
      <c r="I13" s="482"/>
      <c r="J13" s="482"/>
      <c r="K13" s="483"/>
      <c r="L13" s="474"/>
    </row>
    <row r="14" spans="3:12" s="77" customFormat="1" ht="34.5" customHeight="1">
      <c r="C14" s="74" t="s">
        <v>3</v>
      </c>
      <c r="D14" s="87" t="s">
        <v>178</v>
      </c>
      <c r="E14" s="75">
        <v>96402</v>
      </c>
      <c r="F14" s="119" t="s">
        <v>181</v>
      </c>
      <c r="G14" s="71">
        <f>'MC-PAV'!E25</f>
        <v>26371.62</v>
      </c>
      <c r="H14" s="64" t="s">
        <v>2</v>
      </c>
      <c r="I14" s="73">
        <v>2.45</v>
      </c>
      <c r="J14" s="67">
        <f>ROUND(I14*(1+$J$8),2)</f>
        <v>3.12</v>
      </c>
      <c r="K14" s="475">
        <f>ROUND(J14*G14,2)</f>
        <v>82279.45</v>
      </c>
      <c r="L14" s="474"/>
    </row>
    <row r="15" spans="3:12" s="77" customFormat="1" ht="34.5" customHeight="1">
      <c r="C15" s="74" t="s">
        <v>6</v>
      </c>
      <c r="D15" s="87" t="s">
        <v>177</v>
      </c>
      <c r="E15" s="75" t="s">
        <v>261</v>
      </c>
      <c r="F15" s="119" t="s">
        <v>279</v>
      </c>
      <c r="G15" s="71">
        <f>'MC-PAV'!E44</f>
        <v>2280.44</v>
      </c>
      <c r="H15" s="64" t="s">
        <v>26</v>
      </c>
      <c r="I15" s="73">
        <f>'CPU CBUQ'!G44</f>
        <v>596.23</v>
      </c>
      <c r="J15" s="67">
        <f>ROUND(I15*(1+$J$8),2)</f>
        <v>759.95</v>
      </c>
      <c r="K15" s="475">
        <f>ROUND(J15*G15,2)</f>
        <v>1733020.38</v>
      </c>
      <c r="L15" s="474"/>
    </row>
    <row r="16" spans="3:12" s="77" customFormat="1" ht="34.5" customHeight="1">
      <c r="C16" s="74" t="s">
        <v>7</v>
      </c>
      <c r="D16" s="87" t="s">
        <v>178</v>
      </c>
      <c r="E16" s="75">
        <v>93598</v>
      </c>
      <c r="F16" s="117" t="s">
        <v>428</v>
      </c>
      <c r="G16" s="71">
        <f>'MC-PAV'!E63</f>
        <v>73307.6</v>
      </c>
      <c r="H16" s="64" t="s">
        <v>27</v>
      </c>
      <c r="I16" s="73">
        <v>1.28</v>
      </c>
      <c r="J16" s="67">
        <f>ROUND(I16*(1+$J$8),2)</f>
        <v>1.63</v>
      </c>
      <c r="K16" s="475">
        <f>ROUND(J16*G16,2)</f>
        <v>119491.39</v>
      </c>
      <c r="L16" s="474"/>
    </row>
    <row r="17" spans="3:12" s="77" customFormat="1" ht="34.5" customHeight="1" hidden="1">
      <c r="C17" s="74" t="s">
        <v>266</v>
      </c>
      <c r="D17" s="87" t="s">
        <v>178</v>
      </c>
      <c r="E17" s="75">
        <v>93592</v>
      </c>
      <c r="F17" s="117" t="s">
        <v>182</v>
      </c>
      <c r="G17" s="71">
        <v>0</v>
      </c>
      <c r="H17" s="64" t="s">
        <v>27</v>
      </c>
      <c r="I17" s="73">
        <v>1.94</v>
      </c>
      <c r="J17" s="67">
        <f>ROUND(I17*(1+$J$8),2)</f>
        <v>2.47</v>
      </c>
      <c r="K17" s="475">
        <f>ROUND(J17*G17,2)</f>
        <v>0</v>
      </c>
      <c r="L17" s="474"/>
    </row>
    <row r="18" spans="3:12" ht="21.75" customHeight="1">
      <c r="C18" s="479" t="s">
        <v>8</v>
      </c>
      <c r="D18" s="480"/>
      <c r="E18" s="480"/>
      <c r="F18" s="480"/>
      <c r="G18" s="480"/>
      <c r="H18" s="480"/>
      <c r="I18" s="480"/>
      <c r="J18" s="481"/>
      <c r="K18" s="476">
        <f>SUM(K14:K17)</f>
        <v>1934791.22</v>
      </c>
      <c r="L18" s="474">
        <f>(K18/K28)</f>
        <v>0.9274</v>
      </c>
    </row>
    <row r="19" spans="3:13" ht="21.75" customHeight="1">
      <c r="C19" s="81">
        <v>3</v>
      </c>
      <c r="D19" s="118"/>
      <c r="E19" s="118"/>
      <c r="F19" s="471" t="s">
        <v>12</v>
      </c>
      <c r="G19" s="482"/>
      <c r="H19" s="482"/>
      <c r="I19" s="482"/>
      <c r="J19" s="482"/>
      <c r="K19" s="483"/>
      <c r="L19" s="474"/>
      <c r="M19" s="3">
        <v>1</v>
      </c>
    </row>
    <row r="20" spans="3:12" s="78" customFormat="1" ht="34.5" customHeight="1">
      <c r="C20" s="70" t="s">
        <v>11</v>
      </c>
      <c r="D20" s="86" t="s">
        <v>176</v>
      </c>
      <c r="E20" s="68" t="s">
        <v>183</v>
      </c>
      <c r="F20" s="117" t="s">
        <v>143</v>
      </c>
      <c r="G20" s="71">
        <f>'MC-PAV'!E82</f>
        <v>7911.5</v>
      </c>
      <c r="H20" s="64" t="s">
        <v>2</v>
      </c>
      <c r="I20" s="72">
        <v>6.41</v>
      </c>
      <c r="J20" s="67">
        <f>ROUND(I20*(1+$J$8),2)</f>
        <v>8.17</v>
      </c>
      <c r="K20" s="475">
        <f>ROUND(J20*G20,2)</f>
        <v>64636.96</v>
      </c>
      <c r="L20" s="474"/>
    </row>
    <row r="21" spans="3:11" s="1" customFormat="1" ht="30" customHeight="1">
      <c r="C21" s="450" t="s">
        <v>378</v>
      </c>
      <c r="D21" s="451"/>
      <c r="E21" s="452"/>
      <c r="F21" s="453" t="s">
        <v>370</v>
      </c>
      <c r="G21" s="454"/>
      <c r="H21" s="455"/>
      <c r="I21" s="456"/>
      <c r="J21" s="457"/>
      <c r="K21" s="458"/>
    </row>
    <row r="22" spans="3:11" s="1" customFormat="1" ht="34.5" customHeight="1">
      <c r="C22" s="459" t="s">
        <v>379</v>
      </c>
      <c r="D22" s="460" t="s">
        <v>371</v>
      </c>
      <c r="E22" s="452" t="s">
        <v>372</v>
      </c>
      <c r="F22" s="461" t="s">
        <v>302</v>
      </c>
      <c r="G22" s="454">
        <f>'MC GERAL SINALIZAÇÃO'!G21</f>
        <v>1010.94</v>
      </c>
      <c r="H22" s="462" t="s">
        <v>2</v>
      </c>
      <c r="I22" s="456">
        <v>40.79</v>
      </c>
      <c r="J22" s="463">
        <f>I22*1.2746</f>
        <v>51.99</v>
      </c>
      <c r="K22" s="464">
        <f>ROUND(J22*G22,2)</f>
        <v>52558.77</v>
      </c>
    </row>
    <row r="23" spans="3:11" s="1" customFormat="1" ht="30" customHeight="1">
      <c r="C23" s="459" t="s">
        <v>380</v>
      </c>
      <c r="D23" s="460" t="s">
        <v>371</v>
      </c>
      <c r="E23" s="452" t="s">
        <v>373</v>
      </c>
      <c r="F23" s="465" t="s">
        <v>374</v>
      </c>
      <c r="G23" s="454">
        <f>'MC GERAL SINALIZAÇÃO'!G22</f>
        <v>303.6</v>
      </c>
      <c r="H23" s="462" t="s">
        <v>2</v>
      </c>
      <c r="I23" s="456">
        <v>28.49</v>
      </c>
      <c r="J23" s="463">
        <f>I23*1.2746</f>
        <v>36.31</v>
      </c>
      <c r="K23" s="464">
        <f>ROUND(J23*G23,2)</f>
        <v>11023.72</v>
      </c>
    </row>
    <row r="24" spans="3:11" s="1" customFormat="1" ht="30" customHeight="1">
      <c r="C24" s="450" t="s">
        <v>381</v>
      </c>
      <c r="D24" s="451"/>
      <c r="E24" s="452"/>
      <c r="F24" s="453" t="s">
        <v>375</v>
      </c>
      <c r="G24" s="454"/>
      <c r="H24" s="462"/>
      <c r="I24" s="456"/>
      <c r="J24" s="463"/>
      <c r="K24" s="464"/>
    </row>
    <row r="25" spans="3:11" s="1" customFormat="1" ht="34.5" customHeight="1">
      <c r="C25" s="459" t="s">
        <v>382</v>
      </c>
      <c r="D25" s="460" t="s">
        <v>371</v>
      </c>
      <c r="E25" s="452" t="s">
        <v>376</v>
      </c>
      <c r="F25" s="461" t="s">
        <v>304</v>
      </c>
      <c r="G25" s="454">
        <f>'MC GERAL SINALIZAÇÃO'!G23</f>
        <v>25.76</v>
      </c>
      <c r="H25" s="462" t="s">
        <v>2</v>
      </c>
      <c r="I25" s="456">
        <v>160.4</v>
      </c>
      <c r="J25" s="463">
        <f>I25*1.2746</f>
        <v>204.45</v>
      </c>
      <c r="K25" s="464">
        <f>ROUND(J25*G25,2)</f>
        <v>5266.63</v>
      </c>
    </row>
    <row r="26" spans="3:11" s="1" customFormat="1" ht="34.5" customHeight="1">
      <c r="C26" s="459" t="s">
        <v>383</v>
      </c>
      <c r="D26" s="460" t="s">
        <v>371</v>
      </c>
      <c r="E26" s="452" t="s">
        <v>377</v>
      </c>
      <c r="F26" s="461" t="s">
        <v>306</v>
      </c>
      <c r="G26" s="454">
        <f>'MC GERAL SINALIZAÇÃO'!G24</f>
        <v>99</v>
      </c>
      <c r="H26" s="64" t="s">
        <v>264</v>
      </c>
      <c r="I26" s="456">
        <v>118.61</v>
      </c>
      <c r="J26" s="463">
        <f>I26*1.2746</f>
        <v>151.18</v>
      </c>
      <c r="K26" s="464">
        <f>ROUND(J26*G26,2)</f>
        <v>14966.82</v>
      </c>
    </row>
    <row r="27" spans="3:12" ht="21.75" customHeight="1">
      <c r="C27" s="479" t="s">
        <v>13</v>
      </c>
      <c r="D27" s="480"/>
      <c r="E27" s="480"/>
      <c r="F27" s="480"/>
      <c r="G27" s="480"/>
      <c r="H27" s="480"/>
      <c r="I27" s="480"/>
      <c r="J27" s="481"/>
      <c r="K27" s="476">
        <f>SUM(K20:K26)</f>
        <v>148452.9</v>
      </c>
      <c r="L27" s="474">
        <f>(K27/K28)</f>
        <v>0.0712</v>
      </c>
    </row>
    <row r="28" spans="3:13" ht="24.75" customHeight="1" thickBot="1">
      <c r="C28" s="484" t="s">
        <v>24</v>
      </c>
      <c r="D28" s="485"/>
      <c r="E28" s="485"/>
      <c r="F28" s="485"/>
      <c r="G28" s="485"/>
      <c r="H28" s="485"/>
      <c r="I28" s="485"/>
      <c r="J28" s="486"/>
      <c r="K28" s="477">
        <f>SUM(K12,K18,K27)-0.01</f>
        <v>2086249.43</v>
      </c>
      <c r="L28" s="474">
        <f>SUM(L27,L18,L12)</f>
        <v>1</v>
      </c>
      <c r="M28" s="3">
        <v>11</v>
      </c>
    </row>
    <row r="29" ht="12.75">
      <c r="N29" s="80"/>
    </row>
    <row r="30" ht="12.75">
      <c r="N30" s="79"/>
    </row>
    <row r="31" ht="12.75">
      <c r="K31" s="79"/>
    </row>
    <row r="42" spans="7:9" ht="12.75">
      <c r="G42" s="478"/>
      <c r="H42" s="478"/>
      <c r="I42" s="478"/>
    </row>
  </sheetData>
  <sheetProtection/>
  <mergeCells count="31">
    <mergeCell ref="M9:M10"/>
    <mergeCell ref="N9:N10"/>
    <mergeCell ref="O9:O10"/>
    <mergeCell ref="P9:P10"/>
    <mergeCell ref="L7:L8"/>
    <mergeCell ref="M11:M12"/>
    <mergeCell ref="N11:N12"/>
    <mergeCell ref="O11:O12"/>
    <mergeCell ref="P11:P12"/>
    <mergeCell ref="C1:K1"/>
    <mergeCell ref="C2:K2"/>
    <mergeCell ref="C5:K5"/>
    <mergeCell ref="G9:K9"/>
    <mergeCell ref="C6:K6"/>
    <mergeCell ref="C12:J12"/>
    <mergeCell ref="C7:C8"/>
    <mergeCell ref="D7:D8"/>
    <mergeCell ref="E7:E8"/>
    <mergeCell ref="F7:F8"/>
    <mergeCell ref="C3:K3"/>
    <mergeCell ref="C4:K4"/>
    <mergeCell ref="G7:G8"/>
    <mergeCell ref="H7:H8"/>
    <mergeCell ref="I7:I8"/>
    <mergeCell ref="K7:K8"/>
    <mergeCell ref="G42:I42"/>
    <mergeCell ref="C18:J18"/>
    <mergeCell ref="G19:K19"/>
    <mergeCell ref="G13:K13"/>
    <mergeCell ref="C28:J28"/>
    <mergeCell ref="C27:J27"/>
  </mergeCells>
  <printOptions horizontalCentered="1"/>
  <pageMargins left="0" right="0" top="0.4330708661417323" bottom="0" header="0" footer="0"/>
  <pageSetup fitToHeight="0" horizontalDpi="600" verticalDpi="600" orientation="landscape" paperSize="9" scale="58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1">
      <selection activeCell="A1" sqref="A1:K88"/>
    </sheetView>
  </sheetViews>
  <sheetFormatPr defaultColWidth="9.140625" defaultRowHeight="12.75"/>
  <cols>
    <col min="1" max="1" width="14.421875" style="448" customWidth="1"/>
    <col min="2" max="2" width="15.57421875" style="361" bestFit="1" customWidth="1"/>
    <col min="3" max="3" width="22.28125" style="361" customWidth="1"/>
    <col min="4" max="4" width="35.7109375" style="361" customWidth="1"/>
    <col min="5" max="5" width="10.7109375" style="448" customWidth="1"/>
    <col min="6" max="6" width="16.00390625" style="448" customWidth="1"/>
    <col min="7" max="7" width="11.7109375" style="448" customWidth="1"/>
    <col min="8" max="8" width="11.8515625" style="361" customWidth="1"/>
    <col min="9" max="9" width="13.57421875" style="449" customWidth="1"/>
    <col min="10" max="10" width="14.7109375" style="364" bestFit="1" customWidth="1"/>
    <col min="11" max="11" width="24.57421875" style="361" bestFit="1" customWidth="1"/>
    <col min="12" max="12" width="14.57421875" style="361" bestFit="1" customWidth="1"/>
    <col min="13" max="13" width="12.28125" style="361" bestFit="1" customWidth="1"/>
    <col min="14" max="14" width="8.00390625" style="361" bestFit="1" customWidth="1"/>
    <col min="15" max="15" width="10.57421875" style="361" bestFit="1" customWidth="1"/>
    <col min="16" max="16" width="10.28125" style="361" customWidth="1"/>
    <col min="17" max="17" width="9.140625" style="361" customWidth="1"/>
    <col min="18" max="18" width="11.7109375" style="361" bestFit="1" customWidth="1"/>
    <col min="19" max="19" width="10.8515625" style="361" bestFit="1" customWidth="1"/>
    <col min="20" max="21" width="9.140625" style="361" customWidth="1"/>
    <col min="22" max="22" width="9.8515625" style="361" bestFit="1" customWidth="1"/>
    <col min="23" max="26" width="9.140625" style="361" customWidth="1"/>
    <col min="27" max="16384" width="9.140625" style="361" customWidth="1"/>
  </cols>
  <sheetData>
    <row r="1" spans="1:26" s="364" customFormat="1" ht="15.75" customHeight="1">
      <c r="A1" s="613"/>
      <c r="B1" s="614"/>
      <c r="C1" s="614"/>
      <c r="D1" s="614"/>
      <c r="E1" s="614"/>
      <c r="F1" s="614"/>
      <c r="G1" s="614"/>
      <c r="H1" s="614"/>
      <c r="I1" s="615"/>
      <c r="V1" s="361"/>
      <c r="W1" s="361"/>
      <c r="X1" s="361"/>
      <c r="Y1" s="361"/>
      <c r="Z1" s="361"/>
    </row>
    <row r="2" spans="1:26" s="364" customFormat="1" ht="15.75">
      <c r="A2" s="571"/>
      <c r="B2" s="572"/>
      <c r="C2" s="572"/>
      <c r="D2" s="572"/>
      <c r="E2" s="572"/>
      <c r="F2" s="572"/>
      <c r="G2" s="572"/>
      <c r="H2" s="572"/>
      <c r="I2" s="573"/>
      <c r="V2" s="361"/>
      <c r="W2" s="361"/>
      <c r="X2" s="361"/>
      <c r="Y2" s="361"/>
      <c r="Z2" s="361"/>
    </row>
    <row r="3" spans="1:26" s="364" customFormat="1" ht="15.75">
      <c r="A3" s="571"/>
      <c r="B3" s="572"/>
      <c r="C3" s="572"/>
      <c r="D3" s="572"/>
      <c r="E3" s="572"/>
      <c r="F3" s="572"/>
      <c r="G3" s="572"/>
      <c r="H3" s="572"/>
      <c r="I3" s="573"/>
      <c r="V3" s="361"/>
      <c r="W3" s="361"/>
      <c r="X3" s="361"/>
      <c r="Y3" s="361"/>
      <c r="Z3" s="361"/>
    </row>
    <row r="4" spans="1:26" s="364" customFormat="1" ht="15.75">
      <c r="A4" s="571"/>
      <c r="B4" s="572"/>
      <c r="C4" s="572"/>
      <c r="D4" s="572"/>
      <c r="E4" s="572"/>
      <c r="F4" s="572"/>
      <c r="G4" s="572"/>
      <c r="H4" s="572"/>
      <c r="I4" s="573"/>
      <c r="V4" s="361"/>
      <c r="W4" s="361"/>
      <c r="X4" s="361"/>
      <c r="Y4" s="361"/>
      <c r="Z4" s="361"/>
    </row>
    <row r="5" spans="1:26" s="364" customFormat="1" ht="15.75">
      <c r="A5" s="538" t="s">
        <v>286</v>
      </c>
      <c r="B5" s="539"/>
      <c r="C5" s="539"/>
      <c r="D5" s="539"/>
      <c r="E5" s="539"/>
      <c r="F5" s="539"/>
      <c r="G5" s="539"/>
      <c r="H5" s="539"/>
      <c r="I5" s="570"/>
      <c r="V5" s="361"/>
      <c r="W5" s="361"/>
      <c r="X5" s="361"/>
      <c r="Y5" s="361"/>
      <c r="Z5" s="361"/>
    </row>
    <row r="6" spans="1:26" s="364" customFormat="1" ht="15.75">
      <c r="A6" s="571" t="s">
        <v>179</v>
      </c>
      <c r="B6" s="572"/>
      <c r="C6" s="572"/>
      <c r="D6" s="572"/>
      <c r="E6" s="572"/>
      <c r="F6" s="572"/>
      <c r="G6" s="572"/>
      <c r="H6" s="572"/>
      <c r="I6" s="573"/>
      <c r="V6" s="361"/>
      <c r="W6" s="361"/>
      <c r="X6" s="361"/>
      <c r="Y6" s="361"/>
      <c r="Z6" s="361"/>
    </row>
    <row r="7" spans="1:26" s="364" customFormat="1" ht="15.75">
      <c r="A7" s="571" t="s">
        <v>15</v>
      </c>
      <c r="B7" s="572"/>
      <c r="C7" s="572"/>
      <c r="D7" s="572"/>
      <c r="E7" s="572"/>
      <c r="F7" s="572"/>
      <c r="G7" s="572"/>
      <c r="H7" s="572"/>
      <c r="I7" s="573"/>
      <c r="V7" s="361"/>
      <c r="W7" s="361"/>
      <c r="X7" s="361"/>
      <c r="Y7" s="361"/>
      <c r="Z7" s="361"/>
    </row>
    <row r="8" spans="1:26" s="364" customFormat="1" ht="4.5" customHeight="1" thickBot="1">
      <c r="A8" s="365"/>
      <c r="B8" s="319"/>
      <c r="C8" s="319"/>
      <c r="D8" s="319"/>
      <c r="E8" s="324"/>
      <c r="F8" s="324"/>
      <c r="G8" s="324"/>
      <c r="H8" s="324"/>
      <c r="I8" s="366"/>
      <c r="V8" s="361"/>
      <c r="W8" s="361"/>
      <c r="X8" s="361"/>
      <c r="Y8" s="361"/>
      <c r="Z8" s="361"/>
    </row>
    <row r="9" spans="1:26" s="364" customFormat="1" ht="18" customHeight="1" thickBot="1">
      <c r="A9" s="682" t="s">
        <v>217</v>
      </c>
      <c r="B9" s="683"/>
      <c r="C9" s="683"/>
      <c r="D9" s="683"/>
      <c r="E9" s="683"/>
      <c r="F9" s="683"/>
      <c r="G9" s="683"/>
      <c r="H9" s="683"/>
      <c r="I9" s="684"/>
      <c r="V9" s="361"/>
      <c r="W9" s="361"/>
      <c r="X9" s="361"/>
      <c r="Y9" s="361"/>
      <c r="Z9" s="361"/>
    </row>
    <row r="10" spans="1:26" s="364" customFormat="1" ht="4.5" customHeight="1">
      <c r="A10" s="371"/>
      <c r="E10" s="336"/>
      <c r="F10" s="336"/>
      <c r="G10" s="336"/>
      <c r="I10" s="372"/>
      <c r="V10" s="361"/>
      <c r="W10" s="361"/>
      <c r="X10" s="361"/>
      <c r="Y10" s="361"/>
      <c r="Z10" s="361"/>
    </row>
    <row r="11" spans="1:26" s="364" customFormat="1" ht="24.75" customHeight="1">
      <c r="A11" s="373" t="s">
        <v>310</v>
      </c>
      <c r="B11" s="619" t="str">
        <f>'[1]RESUMO QUANTITATIVO'!A16</f>
        <v>EXECUÇÃO DOS SERVIÇOS DE PAVIMENTAÇÃO (RECAPEAMENTO ASFÁTICO) NAS RUAS DO PAAR - NO MUNICÍPIO DE ANANINDEUA - PA.</v>
      </c>
      <c r="C11" s="619"/>
      <c r="D11" s="619"/>
      <c r="E11" s="619"/>
      <c r="F11" s="620"/>
      <c r="G11" s="621" t="s">
        <v>287</v>
      </c>
      <c r="H11" s="621" t="s">
        <v>288</v>
      </c>
      <c r="I11" s="623" t="s">
        <v>289</v>
      </c>
      <c r="V11" s="361"/>
      <c r="W11" s="361"/>
      <c r="X11" s="361"/>
      <c r="Y11" s="361"/>
      <c r="Z11" s="361"/>
    </row>
    <row r="12" spans="1:26" s="364" customFormat="1" ht="24.75" customHeight="1">
      <c r="A12" s="374"/>
      <c r="B12" s="619"/>
      <c r="C12" s="619"/>
      <c r="D12" s="619"/>
      <c r="E12" s="619"/>
      <c r="F12" s="620"/>
      <c r="G12" s="622"/>
      <c r="H12" s="622"/>
      <c r="I12" s="624"/>
      <c r="V12" s="361"/>
      <c r="W12" s="361"/>
      <c r="X12" s="361"/>
      <c r="Y12" s="361"/>
      <c r="Z12" s="361"/>
    </row>
    <row r="13" spans="1:26" s="364" customFormat="1" ht="15" customHeight="1">
      <c r="A13" s="375" t="s">
        <v>409</v>
      </c>
      <c r="B13" s="376"/>
      <c r="C13" s="376"/>
      <c r="D13" s="376"/>
      <c r="E13" s="377"/>
      <c r="G13" s="378">
        <v>152.01</v>
      </c>
      <c r="H13" s="378">
        <v>6</v>
      </c>
      <c r="I13" s="379">
        <f>G13*H13</f>
        <v>912.06</v>
      </c>
      <c r="V13" s="361"/>
      <c r="W13" s="361"/>
      <c r="X13" s="361"/>
      <c r="Y13" s="361"/>
      <c r="Z13" s="361"/>
    </row>
    <row r="14" spans="1:26" s="364" customFormat="1" ht="15" customHeight="1">
      <c r="A14" s="380"/>
      <c r="B14" s="417"/>
      <c r="C14" s="336"/>
      <c r="D14" s="336"/>
      <c r="E14" s="336"/>
      <c r="F14" s="336"/>
      <c r="G14" s="378"/>
      <c r="H14" s="378"/>
      <c r="I14" s="379"/>
      <c r="V14" s="361"/>
      <c r="W14" s="361"/>
      <c r="X14" s="361"/>
      <c r="Y14" s="361"/>
      <c r="Z14" s="361"/>
    </row>
    <row r="15" spans="1:26" s="364" customFormat="1" ht="15" customHeight="1">
      <c r="A15" s="625" t="s">
        <v>407</v>
      </c>
      <c r="B15" s="626"/>
      <c r="C15" s="626"/>
      <c r="D15" s="626"/>
      <c r="E15" s="627"/>
      <c r="F15" s="381"/>
      <c r="G15" s="382"/>
      <c r="H15" s="382"/>
      <c r="I15" s="383"/>
      <c r="V15" s="361"/>
      <c r="W15" s="361"/>
      <c r="X15" s="361"/>
      <c r="Y15" s="361"/>
      <c r="Z15" s="361"/>
    </row>
    <row r="16" spans="1:26" s="364" customFormat="1" ht="15" customHeight="1">
      <c r="A16" s="628"/>
      <c r="B16" s="629"/>
      <c r="C16" s="629"/>
      <c r="D16" s="629"/>
      <c r="E16" s="630"/>
      <c r="F16" s="381"/>
      <c r="G16" s="382"/>
      <c r="H16" s="382"/>
      <c r="I16" s="383"/>
      <c r="V16" s="361"/>
      <c r="W16" s="361"/>
      <c r="X16" s="361"/>
      <c r="Y16" s="361"/>
      <c r="Z16" s="361"/>
    </row>
    <row r="17" spans="1:26" s="364" customFormat="1" ht="15" customHeight="1" thickBot="1">
      <c r="A17" s="384"/>
      <c r="G17" s="385">
        <f>SUM(G13:G16)</f>
        <v>152.01</v>
      </c>
      <c r="H17" s="385" t="s">
        <v>311</v>
      </c>
      <c r="I17" s="386">
        <f>SUM(I13:I16)</f>
        <v>912.06</v>
      </c>
      <c r="V17" s="361"/>
      <c r="W17" s="361"/>
      <c r="X17" s="361"/>
      <c r="Y17" s="361"/>
      <c r="Z17" s="361"/>
    </row>
    <row r="18" spans="1:10" ht="22.5" customHeight="1" thickBot="1">
      <c r="A18" s="387" t="s">
        <v>292</v>
      </c>
      <c r="B18" s="631" t="s">
        <v>185</v>
      </c>
      <c r="C18" s="632"/>
      <c r="D18" s="633"/>
      <c r="E18" s="388" t="s">
        <v>20</v>
      </c>
      <c r="F18" s="388" t="s">
        <v>294</v>
      </c>
      <c r="G18" s="388" t="s">
        <v>312</v>
      </c>
      <c r="H18" s="634" t="s">
        <v>313</v>
      </c>
      <c r="I18" s="635"/>
      <c r="J18" s="389"/>
    </row>
    <row r="19" spans="1:26" ht="15" customHeight="1">
      <c r="A19" s="390">
        <v>1</v>
      </c>
      <c r="B19" s="636" t="s">
        <v>314</v>
      </c>
      <c r="C19" s="637"/>
      <c r="D19" s="637"/>
      <c r="E19" s="391"/>
      <c r="F19" s="391"/>
      <c r="G19" s="392"/>
      <c r="H19" s="638">
        <f>H20+H27</f>
        <v>63.44</v>
      </c>
      <c r="I19" s="639"/>
      <c r="V19" s="393"/>
      <c r="W19" s="640"/>
      <c r="X19" s="640"/>
      <c r="Y19" s="640"/>
      <c r="Z19" s="393"/>
    </row>
    <row r="20" spans="1:26" ht="15" customHeight="1">
      <c r="A20" s="394" t="s">
        <v>17</v>
      </c>
      <c r="B20" s="641" t="s">
        <v>315</v>
      </c>
      <c r="C20" s="642"/>
      <c r="D20" s="642"/>
      <c r="E20" s="395"/>
      <c r="F20" s="395"/>
      <c r="G20" s="396"/>
      <c r="H20" s="643">
        <f>SUM(H21:H25)</f>
        <v>25.28</v>
      </c>
      <c r="I20" s="644"/>
      <c r="V20" s="393"/>
      <c r="W20" s="645"/>
      <c r="X20" s="645"/>
      <c r="Y20" s="645"/>
      <c r="Z20" s="393"/>
    </row>
    <row r="21" spans="1:26" ht="15.75">
      <c r="A21" s="397" t="s">
        <v>316</v>
      </c>
      <c r="B21" s="646" t="s">
        <v>386</v>
      </c>
      <c r="C21" s="647"/>
      <c r="D21" s="647"/>
      <c r="E21" s="398" t="s">
        <v>317</v>
      </c>
      <c r="F21" s="399">
        <f>B67*C67</f>
        <v>6</v>
      </c>
      <c r="G21" s="400">
        <f aca="true" t="shared" si="0" ref="G21:H25">D67</f>
        <v>0.4</v>
      </c>
      <c r="H21" s="648">
        <f t="shared" si="0"/>
        <v>2.4</v>
      </c>
      <c r="I21" s="649"/>
      <c r="V21" s="401"/>
      <c r="W21" s="650"/>
      <c r="X21" s="650"/>
      <c r="Y21" s="650"/>
      <c r="Z21" s="393"/>
    </row>
    <row r="22" spans="1:26" ht="15" customHeight="1">
      <c r="A22" s="397" t="s">
        <v>318</v>
      </c>
      <c r="B22" s="646" t="s">
        <v>387</v>
      </c>
      <c r="C22" s="647"/>
      <c r="D22" s="647"/>
      <c r="E22" s="398" t="s">
        <v>319</v>
      </c>
      <c r="F22" s="399">
        <f>B68</f>
        <v>2</v>
      </c>
      <c r="G22" s="400">
        <f t="shared" si="0"/>
        <v>4.64</v>
      </c>
      <c r="H22" s="648">
        <f t="shared" si="0"/>
        <v>9.28</v>
      </c>
      <c r="I22" s="649"/>
      <c r="V22" s="401"/>
      <c r="W22" s="402"/>
      <c r="X22" s="402"/>
      <c r="Y22" s="402"/>
      <c r="Z22" s="393"/>
    </row>
    <row r="23" spans="1:26" ht="15" customHeight="1">
      <c r="A23" s="397" t="s">
        <v>320</v>
      </c>
      <c r="B23" s="646" t="s">
        <v>321</v>
      </c>
      <c r="C23" s="647"/>
      <c r="D23" s="647"/>
      <c r="E23" s="398" t="s">
        <v>319</v>
      </c>
      <c r="F23" s="399">
        <f>B69</f>
        <v>2</v>
      </c>
      <c r="G23" s="400">
        <f t="shared" si="0"/>
        <v>3.2</v>
      </c>
      <c r="H23" s="648">
        <f t="shared" si="0"/>
        <v>6.4</v>
      </c>
      <c r="I23" s="649"/>
      <c r="V23" s="401"/>
      <c r="W23" s="650"/>
      <c r="X23" s="650"/>
      <c r="Y23" s="650"/>
      <c r="Z23" s="393"/>
    </row>
    <row r="24" spans="1:26" ht="15" customHeight="1">
      <c r="A24" s="397" t="s">
        <v>322</v>
      </c>
      <c r="B24" s="646" t="s">
        <v>323</v>
      </c>
      <c r="C24" s="647"/>
      <c r="D24" s="647"/>
      <c r="E24" s="398" t="s">
        <v>319</v>
      </c>
      <c r="F24" s="399">
        <f>B70</f>
        <v>0</v>
      </c>
      <c r="G24" s="400">
        <f t="shared" si="0"/>
        <v>2.19</v>
      </c>
      <c r="H24" s="648">
        <f t="shared" si="0"/>
        <v>0</v>
      </c>
      <c r="I24" s="649"/>
      <c r="V24" s="393"/>
      <c r="W24" s="640"/>
      <c r="X24" s="640"/>
      <c r="Y24" s="640"/>
      <c r="Z24" s="393"/>
    </row>
    <row r="25" spans="1:26" ht="15.75">
      <c r="A25" s="397" t="s">
        <v>324</v>
      </c>
      <c r="B25" s="646" t="s">
        <v>388</v>
      </c>
      <c r="C25" s="647"/>
      <c r="D25" s="647"/>
      <c r="E25" s="398" t="s">
        <v>2</v>
      </c>
      <c r="F25" s="399">
        <f>B71*C71</f>
        <v>18</v>
      </c>
      <c r="G25" s="400">
        <f t="shared" si="0"/>
        <v>0.4</v>
      </c>
      <c r="H25" s="648">
        <f t="shared" si="0"/>
        <v>7.2</v>
      </c>
      <c r="I25" s="649"/>
      <c r="V25" s="393"/>
      <c r="W25" s="651"/>
      <c r="X25" s="651"/>
      <c r="Y25" s="651"/>
      <c r="Z25" s="393"/>
    </row>
    <row r="26" spans="1:26" ht="15" customHeight="1">
      <c r="A26" s="403"/>
      <c r="B26" s="647"/>
      <c r="C26" s="647"/>
      <c r="D26" s="647"/>
      <c r="E26" s="404"/>
      <c r="F26" s="404"/>
      <c r="G26" s="405"/>
      <c r="H26" s="405"/>
      <c r="I26" s="406"/>
      <c r="J26" s="422"/>
      <c r="V26" s="393"/>
      <c r="W26" s="651"/>
      <c r="X26" s="651"/>
      <c r="Y26" s="651"/>
      <c r="Z26" s="393"/>
    </row>
    <row r="27" spans="1:26" ht="15" customHeight="1">
      <c r="A27" s="394" t="s">
        <v>18</v>
      </c>
      <c r="B27" s="641" t="s">
        <v>325</v>
      </c>
      <c r="C27" s="642"/>
      <c r="D27" s="642"/>
      <c r="E27" s="395"/>
      <c r="F27" s="395"/>
      <c r="G27" s="396"/>
      <c r="H27" s="643">
        <f>SUM(H28:H30)</f>
        <v>38.16</v>
      </c>
      <c r="I27" s="644"/>
      <c r="V27" s="393"/>
      <c r="W27" s="645"/>
      <c r="X27" s="645"/>
      <c r="Y27" s="645"/>
      <c r="Z27" s="393"/>
    </row>
    <row r="28" spans="1:26" ht="15.75">
      <c r="A28" s="397" t="s">
        <v>326</v>
      </c>
      <c r="B28" s="646" t="s">
        <v>389</v>
      </c>
      <c r="C28" s="647"/>
      <c r="D28" s="647"/>
      <c r="E28" s="398" t="s">
        <v>317</v>
      </c>
      <c r="F28" s="407">
        <f aca="true" t="shared" si="1" ref="F28:H29">C74</f>
        <v>119.01</v>
      </c>
      <c r="G28" s="400">
        <f t="shared" si="1"/>
        <v>0.04</v>
      </c>
      <c r="H28" s="648">
        <f t="shared" si="1"/>
        <v>4.76</v>
      </c>
      <c r="I28" s="649"/>
      <c r="V28" s="401"/>
      <c r="W28" s="650"/>
      <c r="X28" s="650"/>
      <c r="Y28" s="650"/>
      <c r="Z28" s="393"/>
    </row>
    <row r="29" spans="1:26" ht="15" customHeight="1">
      <c r="A29" s="397" t="s">
        <v>327</v>
      </c>
      <c r="B29" s="646" t="s">
        <v>390</v>
      </c>
      <c r="C29" s="647"/>
      <c r="D29" s="647"/>
      <c r="E29" s="398" t="s">
        <v>317</v>
      </c>
      <c r="F29" s="407">
        <f t="shared" si="1"/>
        <v>15</v>
      </c>
      <c r="G29" s="400">
        <f t="shared" si="1"/>
        <v>0.1</v>
      </c>
      <c r="H29" s="648">
        <f t="shared" si="1"/>
        <v>3</v>
      </c>
      <c r="I29" s="649"/>
      <c r="V29" s="401"/>
      <c r="W29" s="402"/>
      <c r="X29" s="402"/>
      <c r="Y29" s="402"/>
      <c r="Z29" s="393"/>
    </row>
    <row r="30" spans="1:26" ht="15" customHeight="1">
      <c r="A30" s="397" t="s">
        <v>328</v>
      </c>
      <c r="B30" s="646" t="s">
        <v>391</v>
      </c>
      <c r="C30" s="647"/>
      <c r="D30" s="647"/>
      <c r="E30" s="398" t="s">
        <v>317</v>
      </c>
      <c r="F30" s="407">
        <f>B76*C76</f>
        <v>304.02</v>
      </c>
      <c r="G30" s="400">
        <f>D76</f>
        <v>0.1</v>
      </c>
      <c r="H30" s="648">
        <f>E76</f>
        <v>30.4</v>
      </c>
      <c r="I30" s="649"/>
      <c r="V30" s="401"/>
      <c r="W30" s="650"/>
      <c r="X30" s="650"/>
      <c r="Y30" s="650"/>
      <c r="Z30" s="393"/>
    </row>
    <row r="31" spans="1:26" ht="15" customHeight="1">
      <c r="A31" s="403"/>
      <c r="B31" s="647"/>
      <c r="C31" s="647"/>
      <c r="D31" s="647"/>
      <c r="E31" s="404"/>
      <c r="F31" s="404"/>
      <c r="G31" s="405"/>
      <c r="H31" s="405"/>
      <c r="I31" s="406"/>
      <c r="J31" s="422"/>
      <c r="V31" s="393"/>
      <c r="W31" s="651"/>
      <c r="X31" s="651"/>
      <c r="Y31" s="651"/>
      <c r="Z31" s="393"/>
    </row>
    <row r="32" spans="1:26" ht="15" customHeight="1">
      <c r="A32" s="408">
        <v>2</v>
      </c>
      <c r="B32" s="652" t="s">
        <v>329</v>
      </c>
      <c r="C32" s="653"/>
      <c r="D32" s="654"/>
      <c r="E32" s="409"/>
      <c r="F32" s="409"/>
      <c r="G32" s="410"/>
      <c r="H32" s="655">
        <f>H33+H38</f>
        <v>2.48</v>
      </c>
      <c r="I32" s="656"/>
      <c r="V32" s="393"/>
      <c r="W32" s="640"/>
      <c r="X32" s="640"/>
      <c r="Y32" s="640"/>
      <c r="Z32" s="393"/>
    </row>
    <row r="33" spans="1:26" ht="15" customHeight="1">
      <c r="A33" s="394" t="s">
        <v>3</v>
      </c>
      <c r="B33" s="641" t="s">
        <v>330</v>
      </c>
      <c r="C33" s="642"/>
      <c r="D33" s="642"/>
      <c r="E33" s="395"/>
      <c r="F33" s="395"/>
      <c r="G33" s="396"/>
      <c r="H33" s="643">
        <f>SUM(H34:I37)</f>
        <v>1.88</v>
      </c>
      <c r="I33" s="644"/>
      <c r="V33" s="393"/>
      <c r="W33" s="411"/>
      <c r="X33" s="411"/>
      <c r="Y33" s="411"/>
      <c r="Z33" s="393"/>
    </row>
    <row r="34" spans="1:26" ht="15.75">
      <c r="A34" s="397" t="s">
        <v>331</v>
      </c>
      <c r="B34" s="646" t="s">
        <v>392</v>
      </c>
      <c r="C34" s="647"/>
      <c r="D34" s="647"/>
      <c r="E34" s="398" t="s">
        <v>307</v>
      </c>
      <c r="F34" s="407">
        <f>B80</f>
        <v>2</v>
      </c>
      <c r="G34" s="400">
        <v>0.36</v>
      </c>
      <c r="H34" s="657">
        <f>E80</f>
        <v>0.72</v>
      </c>
      <c r="I34" s="658"/>
      <c r="V34" s="401"/>
      <c r="W34" s="650"/>
      <c r="X34" s="650"/>
      <c r="Y34" s="650"/>
      <c r="Z34" s="393"/>
    </row>
    <row r="35" spans="1:26" ht="15.75">
      <c r="A35" s="397" t="s">
        <v>332</v>
      </c>
      <c r="B35" s="646" t="s">
        <v>333</v>
      </c>
      <c r="C35" s="647"/>
      <c r="D35" s="647"/>
      <c r="E35" s="398" t="s">
        <v>307</v>
      </c>
      <c r="F35" s="407">
        <f>B81</f>
        <v>2</v>
      </c>
      <c r="G35" s="400">
        <v>0.2</v>
      </c>
      <c r="H35" s="657">
        <f>E81</f>
        <v>0.4</v>
      </c>
      <c r="I35" s="658"/>
      <c r="V35" s="401"/>
      <c r="W35" s="650"/>
      <c r="X35" s="650"/>
      <c r="Y35" s="650"/>
      <c r="Z35" s="393"/>
    </row>
    <row r="36" spans="1:26" ht="15.75">
      <c r="A36" s="397" t="s">
        <v>334</v>
      </c>
      <c r="B36" s="646" t="s">
        <v>335</v>
      </c>
      <c r="C36" s="647"/>
      <c r="D36" s="647"/>
      <c r="E36" s="398" t="s">
        <v>307</v>
      </c>
      <c r="F36" s="407">
        <f>B82</f>
        <v>0</v>
      </c>
      <c r="G36" s="400">
        <v>0.25</v>
      </c>
      <c r="H36" s="657">
        <f>E82</f>
        <v>0</v>
      </c>
      <c r="I36" s="658"/>
      <c r="V36" s="401"/>
      <c r="W36" s="650"/>
      <c r="X36" s="650"/>
      <c r="Y36" s="650"/>
      <c r="Z36" s="393"/>
    </row>
    <row r="37" spans="1:26" ht="15.75">
      <c r="A37" s="397" t="s">
        <v>336</v>
      </c>
      <c r="B37" s="646" t="s">
        <v>337</v>
      </c>
      <c r="C37" s="647"/>
      <c r="D37" s="647"/>
      <c r="E37" s="398" t="s">
        <v>307</v>
      </c>
      <c r="F37" s="407">
        <f>B83</f>
        <v>2</v>
      </c>
      <c r="G37" s="400">
        <v>0.38</v>
      </c>
      <c r="H37" s="657">
        <f>E83</f>
        <v>0.76</v>
      </c>
      <c r="I37" s="658"/>
      <c r="V37" s="401"/>
      <c r="W37" s="650"/>
      <c r="X37" s="650"/>
      <c r="Y37" s="650"/>
      <c r="Z37" s="393"/>
    </row>
    <row r="38" spans="1:26" ht="15" customHeight="1">
      <c r="A38" s="394" t="s">
        <v>6</v>
      </c>
      <c r="B38" s="641" t="s">
        <v>338</v>
      </c>
      <c r="C38" s="642"/>
      <c r="D38" s="642"/>
      <c r="E38" s="395"/>
      <c r="F38" s="395"/>
      <c r="G38" s="396"/>
      <c r="H38" s="643">
        <f>H39</f>
        <v>0.6</v>
      </c>
      <c r="I38" s="644"/>
      <c r="V38" s="393"/>
      <c r="W38" s="411"/>
      <c r="X38" s="411"/>
      <c r="Y38" s="411"/>
      <c r="Z38" s="393"/>
    </row>
    <row r="39" spans="1:26" ht="15.75">
      <c r="A39" s="397" t="s">
        <v>339</v>
      </c>
      <c r="B39" s="646" t="s">
        <v>340</v>
      </c>
      <c r="C39" s="647"/>
      <c r="D39" s="647"/>
      <c r="E39" s="398" t="s">
        <v>307</v>
      </c>
      <c r="F39" s="407">
        <f>B85</f>
        <v>4</v>
      </c>
      <c r="G39" s="400">
        <v>0.15</v>
      </c>
      <c r="H39" s="657">
        <f>E85</f>
        <v>0.6</v>
      </c>
      <c r="I39" s="658"/>
      <c r="V39" s="401"/>
      <c r="W39" s="650"/>
      <c r="X39" s="650"/>
      <c r="Y39" s="650"/>
      <c r="Z39" s="393"/>
    </row>
    <row r="40" spans="1:26" ht="15" customHeight="1">
      <c r="A40" s="394" t="s">
        <v>7</v>
      </c>
      <c r="B40" s="641" t="s">
        <v>341</v>
      </c>
      <c r="C40" s="642"/>
      <c r="D40" s="642"/>
      <c r="E40" s="395"/>
      <c r="F40" s="395"/>
      <c r="G40" s="396"/>
      <c r="H40" s="643"/>
      <c r="I40" s="644"/>
      <c r="V40" s="393"/>
      <c r="W40" s="411"/>
      <c r="X40" s="411"/>
      <c r="Y40" s="411"/>
      <c r="Z40" s="393"/>
    </row>
    <row r="41" spans="1:26" ht="15" customHeight="1">
      <c r="A41" s="397" t="s">
        <v>342</v>
      </c>
      <c r="B41" s="659" t="s">
        <v>343</v>
      </c>
      <c r="C41" s="660"/>
      <c r="D41" s="661"/>
      <c r="E41" s="398" t="s">
        <v>307</v>
      </c>
      <c r="F41" s="407">
        <f>B87</f>
        <v>6</v>
      </c>
      <c r="G41" s="400" t="s">
        <v>344</v>
      </c>
      <c r="H41" s="648" t="s">
        <v>344</v>
      </c>
      <c r="I41" s="649"/>
      <c r="V41" s="401"/>
      <c r="W41" s="650"/>
      <c r="X41" s="650"/>
      <c r="Y41" s="650"/>
      <c r="Z41" s="393"/>
    </row>
    <row r="42" spans="1:26" ht="48.75" customHeight="1">
      <c r="A42" s="397" t="s">
        <v>345</v>
      </c>
      <c r="B42" s="662" t="s">
        <v>346</v>
      </c>
      <c r="C42" s="663"/>
      <c r="D42" s="664"/>
      <c r="E42" s="398" t="s">
        <v>307</v>
      </c>
      <c r="F42" s="407">
        <f>B88</f>
        <v>2</v>
      </c>
      <c r="G42" s="400" t="s">
        <v>344</v>
      </c>
      <c r="H42" s="648" t="s">
        <v>344</v>
      </c>
      <c r="I42" s="649"/>
      <c r="V42" s="401"/>
      <c r="W42" s="650"/>
      <c r="X42" s="650"/>
      <c r="Y42" s="650"/>
      <c r="Z42" s="393"/>
    </row>
    <row r="43" spans="1:26" ht="15" customHeight="1" thickBot="1">
      <c r="A43" s="412"/>
      <c r="B43" s="665"/>
      <c r="C43" s="665"/>
      <c r="D43" s="665"/>
      <c r="E43" s="413"/>
      <c r="F43" s="413"/>
      <c r="G43" s="414"/>
      <c r="H43" s="414"/>
      <c r="I43" s="415"/>
      <c r="J43" s="422"/>
      <c r="P43" s="422"/>
      <c r="Q43" s="422"/>
      <c r="R43" s="438"/>
      <c r="S43" s="439"/>
      <c r="V43" s="393"/>
      <c r="W43" s="651"/>
      <c r="X43" s="651"/>
      <c r="Y43" s="651"/>
      <c r="Z43" s="393"/>
    </row>
    <row r="44" spans="1:10" ht="15.75">
      <c r="A44" s="416" t="s">
        <v>347</v>
      </c>
      <c r="E44" s="361"/>
      <c r="F44" s="361"/>
      <c r="G44" s="361"/>
      <c r="I44" s="361"/>
      <c r="J44" s="361"/>
    </row>
    <row r="45" spans="1:10" ht="15.75">
      <c r="A45" s="361"/>
      <c r="E45" s="361"/>
      <c r="F45" s="361"/>
      <c r="G45" s="361"/>
      <c r="I45" s="361"/>
      <c r="J45" s="361"/>
    </row>
    <row r="46" spans="1:10" ht="15.75">
      <c r="A46" s="421" t="s">
        <v>393</v>
      </c>
      <c r="B46" s="421"/>
      <c r="C46" s="421"/>
      <c r="D46" s="421"/>
      <c r="E46" s="421"/>
      <c r="F46" s="421"/>
      <c r="G46" s="421"/>
      <c r="H46" s="421"/>
      <c r="I46" s="361"/>
      <c r="J46" s="361"/>
    </row>
    <row r="47" spans="1:11" ht="15.75">
      <c r="A47" s="421" t="s">
        <v>394</v>
      </c>
      <c r="B47" s="421"/>
      <c r="C47" s="421"/>
      <c r="D47" s="421"/>
      <c r="E47" s="421"/>
      <c r="F47" s="421"/>
      <c r="G47" s="421"/>
      <c r="H47" s="421"/>
      <c r="I47" s="421"/>
      <c r="J47" s="421"/>
      <c r="K47" s="421"/>
    </row>
    <row r="48" spans="1:11" ht="15.75">
      <c r="A48" s="421" t="s">
        <v>395</v>
      </c>
      <c r="B48" s="421"/>
      <c r="C48" s="421"/>
      <c r="D48" s="421"/>
      <c r="E48" s="421"/>
      <c r="F48" s="421"/>
      <c r="G48" s="421"/>
      <c r="H48" s="421"/>
      <c r="I48" s="421"/>
      <c r="J48" s="421"/>
      <c r="K48" s="364"/>
    </row>
    <row r="49" spans="1:11" ht="15.75">
      <c r="A49" s="666" t="s">
        <v>396</v>
      </c>
      <c r="B49" s="666"/>
      <c r="C49" s="666"/>
      <c r="D49" s="666"/>
      <c r="E49" s="666"/>
      <c r="F49" s="666"/>
      <c r="G49" s="666"/>
      <c r="H49" s="666"/>
      <c r="I49" s="364"/>
      <c r="K49" s="364"/>
    </row>
    <row r="50" spans="1:11" ht="15.75">
      <c r="A50" s="418" t="s">
        <v>397</v>
      </c>
      <c r="B50" s="364"/>
      <c r="C50" s="364"/>
      <c r="D50" s="364"/>
      <c r="E50" s="364"/>
      <c r="F50" s="364"/>
      <c r="G50" s="364"/>
      <c r="H50" s="364"/>
      <c r="I50" s="364"/>
      <c r="K50" s="364"/>
    </row>
    <row r="51" spans="1:11" ht="15.75">
      <c r="A51" s="364"/>
      <c r="B51" s="364"/>
      <c r="C51" s="364"/>
      <c r="D51" s="364"/>
      <c r="E51" s="364"/>
      <c r="F51" s="364"/>
      <c r="G51" s="364"/>
      <c r="H51" s="364"/>
      <c r="I51" s="364"/>
      <c r="K51" s="364"/>
    </row>
    <row r="52" spans="1:10" ht="15.75">
      <c r="A52" s="361"/>
      <c r="E52" s="361"/>
      <c r="F52" s="361"/>
      <c r="G52" s="361"/>
      <c r="I52" s="361"/>
      <c r="J52" s="361"/>
    </row>
    <row r="53" spans="1:11" ht="15" customHeight="1">
      <c r="A53" s="667" t="s">
        <v>398</v>
      </c>
      <c r="B53" s="667"/>
      <c r="C53" s="667"/>
      <c r="D53" s="667"/>
      <c r="E53" s="667"/>
      <c r="F53" s="667"/>
      <c r="G53" s="667"/>
      <c r="H53" s="667"/>
      <c r="I53" s="667"/>
      <c r="J53" s="419"/>
      <c r="K53" s="419"/>
    </row>
    <row r="54" spans="1:11" ht="15" customHeight="1">
      <c r="A54" s="667"/>
      <c r="B54" s="667"/>
      <c r="C54" s="667"/>
      <c r="D54" s="667"/>
      <c r="E54" s="667"/>
      <c r="F54" s="667"/>
      <c r="G54" s="667"/>
      <c r="H54" s="667"/>
      <c r="I54" s="667"/>
      <c r="J54" s="419"/>
      <c r="K54" s="419"/>
    </row>
    <row r="55" spans="1:11" ht="15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</row>
    <row r="56" spans="1:11" ht="15.75">
      <c r="A56" s="364"/>
      <c r="B56" s="364"/>
      <c r="C56" s="364"/>
      <c r="D56" s="364"/>
      <c r="E56" s="364"/>
      <c r="F56" s="364"/>
      <c r="G56" s="364"/>
      <c r="H56" s="364"/>
      <c r="I56" s="364"/>
      <c r="K56" s="364"/>
    </row>
    <row r="57" spans="1:11" ht="15" customHeight="1">
      <c r="A57" s="668" t="s">
        <v>399</v>
      </c>
      <c r="B57" s="668"/>
      <c r="C57" s="668"/>
      <c r="D57" s="668"/>
      <c r="E57" s="668"/>
      <c r="F57" s="668"/>
      <c r="G57" s="668"/>
      <c r="H57" s="668"/>
      <c r="I57" s="668"/>
      <c r="J57" s="420"/>
      <c r="K57" s="420"/>
    </row>
    <row r="58" spans="1:11" ht="15" customHeight="1">
      <c r="A58" s="668"/>
      <c r="B58" s="668"/>
      <c r="C58" s="668"/>
      <c r="D58" s="668"/>
      <c r="E58" s="668"/>
      <c r="F58" s="668"/>
      <c r="G58" s="668"/>
      <c r="H58" s="668"/>
      <c r="I58" s="668"/>
      <c r="J58" s="420"/>
      <c r="K58" s="420"/>
    </row>
    <row r="59" spans="1:11" ht="15" customHeight="1">
      <c r="A59" s="668" t="s">
        <v>400</v>
      </c>
      <c r="B59" s="668"/>
      <c r="C59" s="668"/>
      <c r="D59" s="668"/>
      <c r="E59" s="668"/>
      <c r="F59" s="668"/>
      <c r="G59" s="668"/>
      <c r="H59" s="668"/>
      <c r="I59" s="668"/>
      <c r="J59" s="420"/>
      <c r="K59" s="420"/>
    </row>
    <row r="60" spans="1:11" ht="15" customHeight="1">
      <c r="A60" s="668"/>
      <c r="B60" s="668"/>
      <c r="C60" s="668"/>
      <c r="D60" s="668"/>
      <c r="E60" s="668"/>
      <c r="F60" s="668"/>
      <c r="G60" s="668"/>
      <c r="H60" s="668"/>
      <c r="I60" s="668"/>
      <c r="J60" s="420"/>
      <c r="K60" s="420"/>
    </row>
    <row r="61" spans="1:10" ht="15.75">
      <c r="A61" s="361"/>
      <c r="E61" s="361"/>
      <c r="F61" s="361"/>
      <c r="G61" s="361"/>
      <c r="I61" s="361"/>
      <c r="J61" s="361"/>
    </row>
    <row r="62" spans="1:11" ht="15.75">
      <c r="A62" s="669" t="s">
        <v>401</v>
      </c>
      <c r="B62" s="669"/>
      <c r="C62" s="669"/>
      <c r="D62" s="669"/>
      <c r="E62" s="669"/>
      <c r="F62" s="669"/>
      <c r="G62" s="669"/>
      <c r="H62" s="669"/>
      <c r="I62" s="669"/>
      <c r="J62" s="669"/>
      <c r="K62" s="669"/>
    </row>
    <row r="63" spans="1:10" ht="16.5" thickBot="1">
      <c r="A63" s="361"/>
      <c r="E63" s="361"/>
      <c r="F63" s="422"/>
      <c r="G63" s="670"/>
      <c r="H63" s="671"/>
      <c r="I63" s="364"/>
      <c r="J63" s="361"/>
    </row>
    <row r="64" spans="1:10" ht="15.75">
      <c r="A64" s="423" t="s">
        <v>5</v>
      </c>
      <c r="B64" s="424" t="s">
        <v>294</v>
      </c>
      <c r="C64" s="424" t="s">
        <v>348</v>
      </c>
      <c r="D64" s="424" t="s">
        <v>312</v>
      </c>
      <c r="E64" s="425" t="s">
        <v>313</v>
      </c>
      <c r="F64" s="422"/>
      <c r="G64" s="670"/>
      <c r="H64" s="671"/>
      <c r="I64" s="364"/>
      <c r="J64" s="361"/>
    </row>
    <row r="65" spans="1:10" ht="15.75">
      <c r="A65" s="672" t="s">
        <v>349</v>
      </c>
      <c r="B65" s="673"/>
      <c r="C65" s="673"/>
      <c r="D65" s="673"/>
      <c r="E65" s="426">
        <f>E73+E66</f>
        <v>63.44</v>
      </c>
      <c r="F65" s="422"/>
      <c r="G65" s="427"/>
      <c r="H65" s="428"/>
      <c r="I65" s="364"/>
      <c r="J65" s="361"/>
    </row>
    <row r="66" spans="1:10" ht="15.75">
      <c r="A66" s="674" t="s">
        <v>350</v>
      </c>
      <c r="B66" s="675"/>
      <c r="C66" s="675"/>
      <c r="D66" s="675"/>
      <c r="E66" s="429">
        <f>SUM(E67:E71)</f>
        <v>25.28</v>
      </c>
      <c r="F66" s="422"/>
      <c r="G66" s="427"/>
      <c r="H66" s="428"/>
      <c r="I66" s="364"/>
      <c r="J66" s="361"/>
    </row>
    <row r="67" spans="1:10" ht="15.75">
      <c r="A67" s="430" t="s">
        <v>351</v>
      </c>
      <c r="B67" s="431">
        <v>2</v>
      </c>
      <c r="C67" s="431">
        <f>H13/2</f>
        <v>3</v>
      </c>
      <c r="D67" s="431">
        <v>0.4</v>
      </c>
      <c r="E67" s="432">
        <f>ROUND(D67*C67*B67,2)</f>
        <v>2.4</v>
      </c>
      <c r="F67" s="433"/>
      <c r="G67" s="434"/>
      <c r="H67" s="433"/>
      <c r="I67" s="364"/>
      <c r="J67" s="361"/>
    </row>
    <row r="68" spans="1:10" ht="15.75">
      <c r="A68" s="430" t="s">
        <v>352</v>
      </c>
      <c r="B68" s="431">
        <v>2</v>
      </c>
      <c r="C68" s="435"/>
      <c r="D68" s="435">
        <v>4.64</v>
      </c>
      <c r="E68" s="432">
        <f>ROUND(D68*B68,2)</f>
        <v>9.28</v>
      </c>
      <c r="F68" s="433"/>
      <c r="G68" s="434"/>
      <c r="H68" s="433"/>
      <c r="I68" s="364"/>
      <c r="J68" s="361"/>
    </row>
    <row r="69" spans="1:10" ht="15.75">
      <c r="A69" s="430" t="s">
        <v>353</v>
      </c>
      <c r="B69" s="436">
        <v>2</v>
      </c>
      <c r="C69" s="436"/>
      <c r="D69" s="436">
        <v>3.2</v>
      </c>
      <c r="E69" s="432">
        <f>ROUND(D69*B69,2)</f>
        <v>6.4</v>
      </c>
      <c r="F69" s="433"/>
      <c r="G69" s="433"/>
      <c r="H69" s="433"/>
      <c r="I69" s="364"/>
      <c r="J69" s="437"/>
    </row>
    <row r="70" spans="1:10" ht="15.75">
      <c r="A70" s="430" t="s">
        <v>354</v>
      </c>
      <c r="B70" s="436">
        <v>0</v>
      </c>
      <c r="C70" s="436"/>
      <c r="D70" s="436">
        <v>2.19</v>
      </c>
      <c r="E70" s="432">
        <f>ROUND(D70*B70,2)</f>
        <v>0</v>
      </c>
      <c r="F70" s="433"/>
      <c r="G70" s="433"/>
      <c r="H70" s="433"/>
      <c r="I70" s="364"/>
      <c r="J70" s="361"/>
    </row>
    <row r="71" spans="1:10" ht="15.75">
      <c r="A71" s="430" t="s">
        <v>355</v>
      </c>
      <c r="B71" s="436">
        <v>2</v>
      </c>
      <c r="C71" s="436">
        <f>(H13*1.5)</f>
        <v>9</v>
      </c>
      <c r="D71" s="436">
        <v>0.4</v>
      </c>
      <c r="E71" s="432">
        <f>ROUND(D71*C71*B71,2)</f>
        <v>7.2</v>
      </c>
      <c r="F71" s="433"/>
      <c r="G71" s="433"/>
      <c r="H71" s="433"/>
      <c r="I71" s="364"/>
      <c r="J71" s="361"/>
    </row>
    <row r="72" spans="1:10" ht="15.75">
      <c r="A72" s="674"/>
      <c r="B72" s="675"/>
      <c r="C72" s="675"/>
      <c r="D72" s="675"/>
      <c r="E72" s="676"/>
      <c r="F72" s="422"/>
      <c r="G72" s="422"/>
      <c r="H72" s="438"/>
      <c r="I72" s="439"/>
      <c r="J72" s="361"/>
    </row>
    <row r="73" spans="1:10" ht="15.75">
      <c r="A73" s="674" t="s">
        <v>356</v>
      </c>
      <c r="B73" s="675"/>
      <c r="C73" s="675"/>
      <c r="D73" s="675"/>
      <c r="E73" s="429">
        <f>SUM(E74:E76)</f>
        <v>38.16</v>
      </c>
      <c r="F73" s="422"/>
      <c r="G73" s="427"/>
      <c r="H73" s="428"/>
      <c r="I73" s="364"/>
      <c r="J73" s="361"/>
    </row>
    <row r="74" spans="1:10" ht="15.75">
      <c r="A74" s="430" t="s">
        <v>357</v>
      </c>
      <c r="B74" s="436"/>
      <c r="C74" s="435">
        <f>C76-(B75*C75)-(B71*1.5)</f>
        <v>119.01</v>
      </c>
      <c r="D74" s="435">
        <v>0.04</v>
      </c>
      <c r="E74" s="432">
        <f>ROUND(D74*C74,2)</f>
        <v>4.76</v>
      </c>
      <c r="F74" s="433"/>
      <c r="G74" s="434"/>
      <c r="H74" s="433"/>
      <c r="I74" s="364"/>
      <c r="J74" s="361"/>
    </row>
    <row r="75" spans="1:10" ht="15.75">
      <c r="A75" s="430" t="s">
        <v>358</v>
      </c>
      <c r="B75" s="431">
        <v>2</v>
      </c>
      <c r="C75" s="431">
        <v>15</v>
      </c>
      <c r="D75" s="436">
        <v>0.1</v>
      </c>
      <c r="E75" s="432">
        <f>ROUND(B75*D75*C75,2)</f>
        <v>3</v>
      </c>
      <c r="F75" s="433"/>
      <c r="G75" s="434"/>
      <c r="H75" s="433"/>
      <c r="I75" s="364"/>
      <c r="J75" s="361"/>
    </row>
    <row r="76" spans="1:10" ht="15.75">
      <c r="A76" s="430" t="s">
        <v>359</v>
      </c>
      <c r="B76" s="436">
        <v>2</v>
      </c>
      <c r="C76" s="436">
        <f>G17</f>
        <v>152.01</v>
      </c>
      <c r="D76" s="436">
        <v>0.1</v>
      </c>
      <c r="E76" s="432">
        <f>B76*C76*D76</f>
        <v>30.4</v>
      </c>
      <c r="F76" s="433"/>
      <c r="G76" s="433"/>
      <c r="H76" s="433"/>
      <c r="I76" s="364"/>
      <c r="J76" s="437"/>
    </row>
    <row r="77" spans="1:10" ht="15.75">
      <c r="A77" s="672"/>
      <c r="B77" s="675"/>
      <c r="C77" s="675"/>
      <c r="D77" s="675"/>
      <c r="E77" s="676"/>
      <c r="F77" s="422"/>
      <c r="G77" s="422"/>
      <c r="H77" s="438"/>
      <c r="I77" s="439"/>
      <c r="J77" s="361"/>
    </row>
    <row r="78" spans="1:10" ht="15.75">
      <c r="A78" s="672" t="s">
        <v>360</v>
      </c>
      <c r="B78" s="673"/>
      <c r="C78" s="673"/>
      <c r="D78" s="673"/>
      <c r="E78" s="440">
        <f>E79+E84</f>
        <v>2.48</v>
      </c>
      <c r="F78" s="422"/>
      <c r="G78" s="427"/>
      <c r="H78" s="428"/>
      <c r="I78" s="364"/>
      <c r="J78" s="361"/>
    </row>
    <row r="79" spans="1:10" ht="15.75">
      <c r="A79" s="677" t="s">
        <v>361</v>
      </c>
      <c r="B79" s="678"/>
      <c r="C79" s="678"/>
      <c r="D79" s="678"/>
      <c r="E79" s="429">
        <f>SUM(E80:E83)</f>
        <v>1.88</v>
      </c>
      <c r="F79" s="422"/>
      <c r="G79" s="427"/>
      <c r="H79" s="428"/>
      <c r="I79" s="364"/>
      <c r="J79" s="361"/>
    </row>
    <row r="80" spans="1:10" ht="15.75">
      <c r="A80" s="430" t="s">
        <v>362</v>
      </c>
      <c r="B80" s="436">
        <v>2</v>
      </c>
      <c r="C80" s="435"/>
      <c r="D80" s="441">
        <v>0.36</v>
      </c>
      <c r="E80" s="442">
        <f>ROUND(B80*D80,2)</f>
        <v>0.72</v>
      </c>
      <c r="F80" s="433"/>
      <c r="G80" s="434"/>
      <c r="H80" s="433"/>
      <c r="I80" s="364"/>
      <c r="J80" s="361"/>
    </row>
    <row r="81" spans="1:10" ht="15.75">
      <c r="A81" s="430" t="s">
        <v>363</v>
      </c>
      <c r="B81" s="436">
        <v>2</v>
      </c>
      <c r="C81" s="435"/>
      <c r="D81" s="441">
        <v>0.2</v>
      </c>
      <c r="E81" s="442">
        <f>ROUND(B81*D81,2)</f>
        <v>0.4</v>
      </c>
      <c r="F81" s="433"/>
      <c r="G81" s="434"/>
      <c r="H81" s="433"/>
      <c r="I81" s="364"/>
      <c r="J81" s="361"/>
    </row>
    <row r="82" spans="1:10" ht="15.75">
      <c r="A82" s="430" t="s">
        <v>364</v>
      </c>
      <c r="B82" s="436">
        <v>0</v>
      </c>
      <c r="C82" s="435"/>
      <c r="D82" s="441">
        <v>0.25</v>
      </c>
      <c r="E82" s="442">
        <f>ROUND(B82*D82,2)</f>
        <v>0</v>
      </c>
      <c r="F82" s="433"/>
      <c r="G82" s="434"/>
      <c r="H82" s="433"/>
      <c r="I82" s="364"/>
      <c r="J82" s="361"/>
    </row>
    <row r="83" spans="1:10" ht="15.75">
      <c r="A83" s="430" t="s">
        <v>365</v>
      </c>
      <c r="B83" s="436">
        <v>2</v>
      </c>
      <c r="C83" s="435"/>
      <c r="D83" s="441">
        <v>0.38</v>
      </c>
      <c r="E83" s="442">
        <f>ROUND(B83*D83,2)</f>
        <v>0.76</v>
      </c>
      <c r="F83" s="433"/>
      <c r="G83" s="434"/>
      <c r="H83" s="433"/>
      <c r="I83" s="364"/>
      <c r="J83" s="361"/>
    </row>
    <row r="84" spans="1:10" ht="15.75">
      <c r="A84" s="677" t="s">
        <v>366</v>
      </c>
      <c r="B84" s="678"/>
      <c r="C84" s="678"/>
      <c r="D84" s="678"/>
      <c r="E84" s="429">
        <f>E85</f>
        <v>0.6</v>
      </c>
      <c r="F84" s="422"/>
      <c r="G84" s="427"/>
      <c r="H84" s="428"/>
      <c r="I84" s="364"/>
      <c r="J84" s="361"/>
    </row>
    <row r="85" spans="1:10" ht="15.75">
      <c r="A85" s="430" t="s">
        <v>367</v>
      </c>
      <c r="B85" s="436">
        <v>4</v>
      </c>
      <c r="C85" s="435"/>
      <c r="D85" s="441">
        <v>0.15</v>
      </c>
      <c r="E85" s="442">
        <f>ROUND(B85*D85,2)</f>
        <v>0.6</v>
      </c>
      <c r="F85" s="433"/>
      <c r="G85" s="434"/>
      <c r="H85" s="433"/>
      <c r="I85" s="364"/>
      <c r="J85" s="361"/>
    </row>
    <row r="86" spans="1:10" ht="15.75">
      <c r="A86" s="677" t="s">
        <v>341</v>
      </c>
      <c r="B86" s="678"/>
      <c r="C86" s="678"/>
      <c r="D86" s="678"/>
      <c r="E86" s="429">
        <f>E87+E88</f>
        <v>7</v>
      </c>
      <c r="F86" s="422"/>
      <c r="G86" s="427"/>
      <c r="H86" s="428"/>
      <c r="I86" s="364"/>
      <c r="J86" s="361"/>
    </row>
    <row r="87" spans="1:10" ht="15.75">
      <c r="A87" s="430" t="s">
        <v>368</v>
      </c>
      <c r="B87" s="436">
        <f>B80+B81+B82+B83</f>
        <v>6</v>
      </c>
      <c r="C87" s="435"/>
      <c r="D87" s="441"/>
      <c r="E87" s="442">
        <v>6</v>
      </c>
      <c r="F87" s="433"/>
      <c r="G87" s="434"/>
      <c r="H87" s="433"/>
      <c r="I87" s="364"/>
      <c r="J87" s="361"/>
    </row>
    <row r="88" spans="1:10" ht="16.5" thickBot="1">
      <c r="A88" s="443" t="s">
        <v>369</v>
      </c>
      <c r="B88" s="444">
        <f>B85/2</f>
        <v>2</v>
      </c>
      <c r="C88" s="445"/>
      <c r="D88" s="446"/>
      <c r="E88" s="447">
        <v>1</v>
      </c>
      <c r="F88" s="433"/>
      <c r="G88" s="434"/>
      <c r="H88" s="433"/>
      <c r="I88" s="364"/>
      <c r="J88" s="361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1">
      <selection activeCell="A1" sqref="A1:K88"/>
    </sheetView>
  </sheetViews>
  <sheetFormatPr defaultColWidth="9.140625" defaultRowHeight="12.75"/>
  <cols>
    <col min="1" max="1" width="14.421875" style="448" customWidth="1"/>
    <col min="2" max="2" width="15.57421875" style="361" bestFit="1" customWidth="1"/>
    <col min="3" max="3" width="22.28125" style="361" customWidth="1"/>
    <col min="4" max="4" width="35.7109375" style="361" customWidth="1"/>
    <col min="5" max="5" width="10.7109375" style="448" customWidth="1"/>
    <col min="6" max="6" width="16.00390625" style="448" customWidth="1"/>
    <col min="7" max="7" width="11.7109375" style="448" customWidth="1"/>
    <col min="8" max="8" width="11.8515625" style="361" customWidth="1"/>
    <col min="9" max="9" width="13.57421875" style="449" customWidth="1"/>
    <col min="10" max="10" width="14.7109375" style="364" bestFit="1" customWidth="1"/>
    <col min="11" max="11" width="24.57421875" style="361" bestFit="1" customWidth="1"/>
    <col min="12" max="12" width="14.57421875" style="361" bestFit="1" customWidth="1"/>
    <col min="13" max="13" width="12.28125" style="361" bestFit="1" customWidth="1"/>
    <col min="14" max="14" width="8.00390625" style="361" bestFit="1" customWidth="1"/>
    <col min="15" max="15" width="10.57421875" style="361" bestFit="1" customWidth="1"/>
    <col min="16" max="16" width="10.28125" style="361" customWidth="1"/>
    <col min="17" max="17" width="9.140625" style="361" customWidth="1"/>
    <col min="18" max="18" width="11.7109375" style="361" bestFit="1" customWidth="1"/>
    <col min="19" max="19" width="10.8515625" style="361" bestFit="1" customWidth="1"/>
    <col min="20" max="21" width="9.140625" style="361" customWidth="1"/>
    <col min="22" max="22" width="9.8515625" style="361" bestFit="1" customWidth="1"/>
    <col min="23" max="26" width="9.140625" style="361" customWidth="1"/>
    <col min="27" max="16384" width="9.140625" style="361" customWidth="1"/>
  </cols>
  <sheetData>
    <row r="1" spans="1:26" s="364" customFormat="1" ht="15.75" customHeight="1">
      <c r="A1" s="613"/>
      <c r="B1" s="614"/>
      <c r="C1" s="614"/>
      <c r="D1" s="614"/>
      <c r="E1" s="614"/>
      <c r="F1" s="614"/>
      <c r="G1" s="614"/>
      <c r="H1" s="614"/>
      <c r="I1" s="615"/>
      <c r="V1" s="361"/>
      <c r="W1" s="361"/>
      <c r="X1" s="361"/>
      <c r="Y1" s="361"/>
      <c r="Z1" s="361"/>
    </row>
    <row r="2" spans="1:26" s="364" customFormat="1" ht="15.75">
      <c r="A2" s="571"/>
      <c r="B2" s="572"/>
      <c r="C2" s="572"/>
      <c r="D2" s="572"/>
      <c r="E2" s="572"/>
      <c r="F2" s="572"/>
      <c r="G2" s="572"/>
      <c r="H2" s="572"/>
      <c r="I2" s="573"/>
      <c r="V2" s="361"/>
      <c r="W2" s="361"/>
      <c r="X2" s="361"/>
      <c r="Y2" s="361"/>
      <c r="Z2" s="361"/>
    </row>
    <row r="3" spans="1:26" s="364" customFormat="1" ht="15.75">
      <c r="A3" s="571"/>
      <c r="B3" s="572"/>
      <c r="C3" s="572"/>
      <c r="D3" s="572"/>
      <c r="E3" s="572"/>
      <c r="F3" s="572"/>
      <c r="G3" s="572"/>
      <c r="H3" s="572"/>
      <c r="I3" s="573"/>
      <c r="V3" s="361"/>
      <c r="W3" s="361"/>
      <c r="X3" s="361"/>
      <c r="Y3" s="361"/>
      <c r="Z3" s="361"/>
    </row>
    <row r="4" spans="1:26" s="364" customFormat="1" ht="15.75">
      <c r="A4" s="571"/>
      <c r="B4" s="572"/>
      <c r="C4" s="572"/>
      <c r="D4" s="572"/>
      <c r="E4" s="572"/>
      <c r="F4" s="572"/>
      <c r="G4" s="572"/>
      <c r="H4" s="572"/>
      <c r="I4" s="573"/>
      <c r="V4" s="361"/>
      <c r="W4" s="361"/>
      <c r="X4" s="361"/>
      <c r="Y4" s="361"/>
      <c r="Z4" s="361"/>
    </row>
    <row r="5" spans="1:26" s="364" customFormat="1" ht="15.75">
      <c r="A5" s="538" t="s">
        <v>286</v>
      </c>
      <c r="B5" s="539"/>
      <c r="C5" s="539"/>
      <c r="D5" s="539"/>
      <c r="E5" s="539"/>
      <c r="F5" s="539"/>
      <c r="G5" s="539"/>
      <c r="H5" s="539"/>
      <c r="I5" s="570"/>
      <c r="V5" s="361"/>
      <c r="W5" s="361"/>
      <c r="X5" s="361"/>
      <c r="Y5" s="361"/>
      <c r="Z5" s="361"/>
    </row>
    <row r="6" spans="1:26" s="364" customFormat="1" ht="15.75">
      <c r="A6" s="571" t="s">
        <v>179</v>
      </c>
      <c r="B6" s="572"/>
      <c r="C6" s="572"/>
      <c r="D6" s="572"/>
      <c r="E6" s="572"/>
      <c r="F6" s="572"/>
      <c r="G6" s="572"/>
      <c r="H6" s="572"/>
      <c r="I6" s="573"/>
      <c r="V6" s="361"/>
      <c r="W6" s="361"/>
      <c r="X6" s="361"/>
      <c r="Y6" s="361"/>
      <c r="Z6" s="361"/>
    </row>
    <row r="7" spans="1:26" s="364" customFormat="1" ht="15.75">
      <c r="A7" s="571" t="s">
        <v>15</v>
      </c>
      <c r="B7" s="572"/>
      <c r="C7" s="572"/>
      <c r="D7" s="572"/>
      <c r="E7" s="572"/>
      <c r="F7" s="572"/>
      <c r="G7" s="572"/>
      <c r="H7" s="572"/>
      <c r="I7" s="573"/>
      <c r="V7" s="361"/>
      <c r="W7" s="361"/>
      <c r="X7" s="361"/>
      <c r="Y7" s="361"/>
      <c r="Z7" s="361"/>
    </row>
    <row r="8" spans="1:26" s="364" customFormat="1" ht="4.5" customHeight="1" thickBot="1">
      <c r="A8" s="365"/>
      <c r="B8" s="319"/>
      <c r="C8" s="319"/>
      <c r="D8" s="319"/>
      <c r="E8" s="324"/>
      <c r="F8" s="324"/>
      <c r="G8" s="324"/>
      <c r="H8" s="324"/>
      <c r="I8" s="366"/>
      <c r="V8" s="361"/>
      <c r="W8" s="361"/>
      <c r="X8" s="361"/>
      <c r="Y8" s="361"/>
      <c r="Z8" s="361"/>
    </row>
    <row r="9" spans="1:26" s="364" customFormat="1" ht="18" customHeight="1" thickBot="1">
      <c r="A9" s="682" t="s">
        <v>217</v>
      </c>
      <c r="B9" s="683"/>
      <c r="C9" s="683"/>
      <c r="D9" s="683"/>
      <c r="E9" s="683"/>
      <c r="F9" s="683"/>
      <c r="G9" s="683"/>
      <c r="H9" s="683"/>
      <c r="I9" s="684"/>
      <c r="V9" s="361"/>
      <c r="W9" s="361"/>
      <c r="X9" s="361"/>
      <c r="Y9" s="361"/>
      <c r="Z9" s="361"/>
    </row>
    <row r="10" spans="1:26" s="364" customFormat="1" ht="4.5" customHeight="1">
      <c r="A10" s="371"/>
      <c r="E10" s="336"/>
      <c r="F10" s="336"/>
      <c r="G10" s="336"/>
      <c r="I10" s="372"/>
      <c r="V10" s="361"/>
      <c r="W10" s="361"/>
      <c r="X10" s="361"/>
      <c r="Y10" s="361"/>
      <c r="Z10" s="361"/>
    </row>
    <row r="11" spans="1:26" s="364" customFormat="1" ht="24.75" customHeight="1">
      <c r="A11" s="373" t="s">
        <v>310</v>
      </c>
      <c r="B11" s="619" t="str">
        <f>'[1]RESUMO QUANTITATIVO'!A16</f>
        <v>EXECUÇÃO DOS SERVIÇOS DE PAVIMENTAÇÃO (RECAPEAMENTO ASFÁTICO) NAS RUAS DO PAAR - NO MUNICÍPIO DE ANANINDEUA - PA.</v>
      </c>
      <c r="C11" s="619"/>
      <c r="D11" s="619"/>
      <c r="E11" s="619"/>
      <c r="F11" s="620"/>
      <c r="G11" s="621" t="s">
        <v>287</v>
      </c>
      <c r="H11" s="621" t="s">
        <v>288</v>
      </c>
      <c r="I11" s="623" t="s">
        <v>289</v>
      </c>
      <c r="V11" s="361"/>
      <c r="W11" s="361"/>
      <c r="X11" s="361"/>
      <c r="Y11" s="361"/>
      <c r="Z11" s="361"/>
    </row>
    <row r="12" spans="1:26" s="364" customFormat="1" ht="24.75" customHeight="1">
      <c r="A12" s="374"/>
      <c r="B12" s="619"/>
      <c r="C12" s="619"/>
      <c r="D12" s="619"/>
      <c r="E12" s="619"/>
      <c r="F12" s="620"/>
      <c r="G12" s="622"/>
      <c r="H12" s="622"/>
      <c r="I12" s="624"/>
      <c r="V12" s="361"/>
      <c r="W12" s="361"/>
      <c r="X12" s="361"/>
      <c r="Y12" s="361"/>
      <c r="Z12" s="361"/>
    </row>
    <row r="13" spans="1:26" s="364" customFormat="1" ht="15" customHeight="1">
      <c r="A13" s="375" t="s">
        <v>410</v>
      </c>
      <c r="B13" s="376"/>
      <c r="C13" s="376"/>
      <c r="D13" s="376"/>
      <c r="E13" s="377"/>
      <c r="G13" s="378">
        <v>635</v>
      </c>
      <c r="H13" s="378">
        <v>6</v>
      </c>
      <c r="I13" s="379">
        <f>G13*H13</f>
        <v>3810</v>
      </c>
      <c r="V13" s="361"/>
      <c r="W13" s="361"/>
      <c r="X13" s="361"/>
      <c r="Y13" s="361"/>
      <c r="Z13" s="361"/>
    </row>
    <row r="14" spans="1:26" s="364" customFormat="1" ht="15" customHeight="1">
      <c r="A14" s="380"/>
      <c r="B14" s="417"/>
      <c r="C14" s="336"/>
      <c r="D14" s="336"/>
      <c r="E14" s="336"/>
      <c r="F14" s="336"/>
      <c r="G14" s="378"/>
      <c r="H14" s="378"/>
      <c r="I14" s="379"/>
      <c r="V14" s="361"/>
      <c r="W14" s="361"/>
      <c r="X14" s="361"/>
      <c r="Y14" s="361"/>
      <c r="Z14" s="361"/>
    </row>
    <row r="15" spans="1:26" s="364" customFormat="1" ht="15" customHeight="1">
      <c r="A15" s="625" t="s">
        <v>411</v>
      </c>
      <c r="B15" s="626"/>
      <c r="C15" s="626"/>
      <c r="D15" s="626"/>
      <c r="E15" s="627"/>
      <c r="F15" s="381"/>
      <c r="G15" s="382"/>
      <c r="H15" s="382"/>
      <c r="I15" s="383"/>
      <c r="V15" s="361"/>
      <c r="W15" s="361"/>
      <c r="X15" s="361"/>
      <c r="Y15" s="361"/>
      <c r="Z15" s="361"/>
    </row>
    <row r="16" spans="1:26" s="364" customFormat="1" ht="15" customHeight="1">
      <c r="A16" s="628"/>
      <c r="B16" s="629"/>
      <c r="C16" s="629"/>
      <c r="D16" s="629"/>
      <c r="E16" s="630"/>
      <c r="F16" s="381"/>
      <c r="G16" s="382"/>
      <c r="H16" s="382"/>
      <c r="I16" s="383"/>
      <c r="V16" s="361"/>
      <c r="W16" s="361"/>
      <c r="X16" s="361"/>
      <c r="Y16" s="361"/>
      <c r="Z16" s="361"/>
    </row>
    <row r="17" spans="1:26" s="364" customFormat="1" ht="15" customHeight="1" thickBot="1">
      <c r="A17" s="384"/>
      <c r="G17" s="385">
        <f>SUM(G13:G16)</f>
        <v>635</v>
      </c>
      <c r="H17" s="385" t="s">
        <v>311</v>
      </c>
      <c r="I17" s="386">
        <f>SUM(I13:I16)</f>
        <v>3810</v>
      </c>
      <c r="V17" s="361"/>
      <c r="W17" s="361"/>
      <c r="X17" s="361"/>
      <c r="Y17" s="361"/>
      <c r="Z17" s="361"/>
    </row>
    <row r="18" spans="1:10" ht="22.5" customHeight="1" thickBot="1">
      <c r="A18" s="387" t="s">
        <v>292</v>
      </c>
      <c r="B18" s="631" t="s">
        <v>185</v>
      </c>
      <c r="C18" s="632"/>
      <c r="D18" s="633"/>
      <c r="E18" s="388" t="s">
        <v>20</v>
      </c>
      <c r="F18" s="388" t="s">
        <v>294</v>
      </c>
      <c r="G18" s="388" t="s">
        <v>312</v>
      </c>
      <c r="H18" s="634" t="s">
        <v>313</v>
      </c>
      <c r="I18" s="635"/>
      <c r="J18" s="389"/>
    </row>
    <row r="19" spans="1:26" ht="15" customHeight="1">
      <c r="A19" s="390">
        <v>1</v>
      </c>
      <c r="B19" s="636" t="s">
        <v>314</v>
      </c>
      <c r="C19" s="637"/>
      <c r="D19" s="637"/>
      <c r="E19" s="391"/>
      <c r="F19" s="391"/>
      <c r="G19" s="392"/>
      <c r="H19" s="638">
        <f>H20+H27</f>
        <v>175.82</v>
      </c>
      <c r="I19" s="639"/>
      <c r="V19" s="393"/>
      <c r="W19" s="640"/>
      <c r="X19" s="640"/>
      <c r="Y19" s="640"/>
      <c r="Z19" s="393"/>
    </row>
    <row r="20" spans="1:26" ht="15" customHeight="1">
      <c r="A20" s="394" t="s">
        <v>17</v>
      </c>
      <c r="B20" s="641" t="s">
        <v>315</v>
      </c>
      <c r="C20" s="642"/>
      <c r="D20" s="642"/>
      <c r="E20" s="395"/>
      <c r="F20" s="395"/>
      <c r="G20" s="396"/>
      <c r="H20" s="643">
        <f>SUM(H21:H25)</f>
        <v>21.68</v>
      </c>
      <c r="I20" s="644"/>
      <c r="V20" s="393"/>
      <c r="W20" s="645"/>
      <c r="X20" s="645"/>
      <c r="Y20" s="645"/>
      <c r="Z20" s="393"/>
    </row>
    <row r="21" spans="1:26" ht="15.75">
      <c r="A21" s="397" t="s">
        <v>316</v>
      </c>
      <c r="B21" s="646" t="s">
        <v>386</v>
      </c>
      <c r="C21" s="647"/>
      <c r="D21" s="647"/>
      <c r="E21" s="398" t="s">
        <v>317</v>
      </c>
      <c r="F21" s="399">
        <f>B67*C67</f>
        <v>6</v>
      </c>
      <c r="G21" s="400">
        <f aca="true" t="shared" si="0" ref="G21:H25">D67</f>
        <v>0.4</v>
      </c>
      <c r="H21" s="648">
        <f t="shared" si="0"/>
        <v>2.4</v>
      </c>
      <c r="I21" s="649"/>
      <c r="V21" s="401"/>
      <c r="W21" s="650"/>
      <c r="X21" s="650"/>
      <c r="Y21" s="650"/>
      <c r="Z21" s="393"/>
    </row>
    <row r="22" spans="1:26" ht="15" customHeight="1">
      <c r="A22" s="397" t="s">
        <v>318</v>
      </c>
      <c r="B22" s="646" t="s">
        <v>387</v>
      </c>
      <c r="C22" s="647"/>
      <c r="D22" s="647"/>
      <c r="E22" s="398" t="s">
        <v>319</v>
      </c>
      <c r="F22" s="399">
        <f>B68</f>
        <v>2</v>
      </c>
      <c r="G22" s="400">
        <f t="shared" si="0"/>
        <v>4.64</v>
      </c>
      <c r="H22" s="648">
        <f t="shared" si="0"/>
        <v>9.28</v>
      </c>
      <c r="I22" s="649"/>
      <c r="V22" s="401"/>
      <c r="W22" s="402"/>
      <c r="X22" s="402"/>
      <c r="Y22" s="402"/>
      <c r="Z22" s="393"/>
    </row>
    <row r="23" spans="1:26" ht="15" customHeight="1">
      <c r="A23" s="397" t="s">
        <v>320</v>
      </c>
      <c r="B23" s="646" t="s">
        <v>321</v>
      </c>
      <c r="C23" s="647"/>
      <c r="D23" s="647"/>
      <c r="E23" s="398" t="s">
        <v>319</v>
      </c>
      <c r="F23" s="399">
        <f>B69</f>
        <v>2</v>
      </c>
      <c r="G23" s="400">
        <f t="shared" si="0"/>
        <v>3.2</v>
      </c>
      <c r="H23" s="648">
        <f t="shared" si="0"/>
        <v>6.4</v>
      </c>
      <c r="I23" s="649"/>
      <c r="V23" s="401"/>
      <c r="W23" s="650"/>
      <c r="X23" s="650"/>
      <c r="Y23" s="650"/>
      <c r="Z23" s="393"/>
    </row>
    <row r="24" spans="1:26" ht="15" customHeight="1">
      <c r="A24" s="397" t="s">
        <v>322</v>
      </c>
      <c r="B24" s="646" t="s">
        <v>323</v>
      </c>
      <c r="C24" s="647"/>
      <c r="D24" s="647"/>
      <c r="E24" s="398" t="s">
        <v>319</v>
      </c>
      <c r="F24" s="399">
        <f>B70</f>
        <v>0</v>
      </c>
      <c r="G24" s="400">
        <f t="shared" si="0"/>
        <v>2.19</v>
      </c>
      <c r="H24" s="648">
        <f t="shared" si="0"/>
        <v>0</v>
      </c>
      <c r="I24" s="649"/>
      <c r="V24" s="393"/>
      <c r="W24" s="640"/>
      <c r="X24" s="640"/>
      <c r="Y24" s="640"/>
      <c r="Z24" s="393"/>
    </row>
    <row r="25" spans="1:26" ht="15.75">
      <c r="A25" s="397" t="s">
        <v>324</v>
      </c>
      <c r="B25" s="646" t="s">
        <v>388</v>
      </c>
      <c r="C25" s="647"/>
      <c r="D25" s="647"/>
      <c r="E25" s="398" t="s">
        <v>2</v>
      </c>
      <c r="F25" s="399">
        <f>B71*C71</f>
        <v>9</v>
      </c>
      <c r="G25" s="400">
        <f t="shared" si="0"/>
        <v>0.4</v>
      </c>
      <c r="H25" s="648">
        <f t="shared" si="0"/>
        <v>3.6</v>
      </c>
      <c r="I25" s="649"/>
      <c r="V25" s="393"/>
      <c r="W25" s="651"/>
      <c r="X25" s="651"/>
      <c r="Y25" s="651"/>
      <c r="Z25" s="393"/>
    </row>
    <row r="26" spans="1:26" ht="15" customHeight="1">
      <c r="A26" s="403"/>
      <c r="B26" s="647"/>
      <c r="C26" s="647"/>
      <c r="D26" s="647"/>
      <c r="E26" s="404"/>
      <c r="F26" s="404"/>
      <c r="G26" s="405"/>
      <c r="H26" s="405"/>
      <c r="I26" s="406"/>
      <c r="J26" s="422"/>
      <c r="V26" s="393"/>
      <c r="W26" s="651"/>
      <c r="X26" s="651"/>
      <c r="Y26" s="651"/>
      <c r="Z26" s="393"/>
    </row>
    <row r="27" spans="1:26" ht="15" customHeight="1">
      <c r="A27" s="394" t="s">
        <v>18</v>
      </c>
      <c r="B27" s="641" t="s">
        <v>325</v>
      </c>
      <c r="C27" s="642"/>
      <c r="D27" s="642"/>
      <c r="E27" s="395"/>
      <c r="F27" s="395"/>
      <c r="G27" s="396"/>
      <c r="H27" s="643">
        <f>SUM(H28:H30)</f>
        <v>154.14</v>
      </c>
      <c r="I27" s="644"/>
      <c r="V27" s="393"/>
      <c r="W27" s="645"/>
      <c r="X27" s="645"/>
      <c r="Y27" s="645"/>
      <c r="Z27" s="393"/>
    </row>
    <row r="28" spans="1:26" ht="15.75">
      <c r="A28" s="397" t="s">
        <v>326</v>
      </c>
      <c r="B28" s="646" t="s">
        <v>389</v>
      </c>
      <c r="C28" s="647"/>
      <c r="D28" s="647"/>
      <c r="E28" s="398" t="s">
        <v>317</v>
      </c>
      <c r="F28" s="407">
        <f aca="true" t="shared" si="1" ref="F28:H29">C74</f>
        <v>603.5</v>
      </c>
      <c r="G28" s="400">
        <f t="shared" si="1"/>
        <v>0.04</v>
      </c>
      <c r="H28" s="648">
        <f t="shared" si="1"/>
        <v>24.14</v>
      </c>
      <c r="I28" s="649"/>
      <c r="V28" s="401"/>
      <c r="W28" s="650"/>
      <c r="X28" s="650"/>
      <c r="Y28" s="650"/>
      <c r="Z28" s="393"/>
    </row>
    <row r="29" spans="1:26" ht="15" customHeight="1">
      <c r="A29" s="397" t="s">
        <v>327</v>
      </c>
      <c r="B29" s="646" t="s">
        <v>390</v>
      </c>
      <c r="C29" s="647"/>
      <c r="D29" s="647"/>
      <c r="E29" s="398" t="s">
        <v>317</v>
      </c>
      <c r="F29" s="407">
        <f t="shared" si="1"/>
        <v>15</v>
      </c>
      <c r="G29" s="400">
        <f t="shared" si="1"/>
        <v>0.1</v>
      </c>
      <c r="H29" s="648">
        <f t="shared" si="1"/>
        <v>3</v>
      </c>
      <c r="I29" s="649"/>
      <c r="V29" s="401"/>
      <c r="W29" s="402"/>
      <c r="X29" s="402"/>
      <c r="Y29" s="402"/>
      <c r="Z29" s="393"/>
    </row>
    <row r="30" spans="1:26" ht="15" customHeight="1">
      <c r="A30" s="397" t="s">
        <v>328</v>
      </c>
      <c r="B30" s="646" t="s">
        <v>391</v>
      </c>
      <c r="C30" s="647"/>
      <c r="D30" s="647"/>
      <c r="E30" s="398" t="s">
        <v>317</v>
      </c>
      <c r="F30" s="407">
        <f>B76*C76</f>
        <v>1270</v>
      </c>
      <c r="G30" s="400">
        <f>D76</f>
        <v>0.1</v>
      </c>
      <c r="H30" s="648">
        <f>E76</f>
        <v>127</v>
      </c>
      <c r="I30" s="649"/>
      <c r="V30" s="401"/>
      <c r="W30" s="650"/>
      <c r="X30" s="650"/>
      <c r="Y30" s="650"/>
      <c r="Z30" s="393"/>
    </row>
    <row r="31" spans="1:26" ht="15" customHeight="1">
      <c r="A31" s="403"/>
      <c r="B31" s="647"/>
      <c r="C31" s="647"/>
      <c r="D31" s="647"/>
      <c r="E31" s="404"/>
      <c r="F31" s="404"/>
      <c r="G31" s="405"/>
      <c r="H31" s="405"/>
      <c r="I31" s="406"/>
      <c r="J31" s="422"/>
      <c r="V31" s="393"/>
      <c r="W31" s="651"/>
      <c r="X31" s="651"/>
      <c r="Y31" s="651"/>
      <c r="Z31" s="393"/>
    </row>
    <row r="32" spans="1:26" ht="15" customHeight="1">
      <c r="A32" s="408">
        <v>2</v>
      </c>
      <c r="B32" s="652" t="s">
        <v>329</v>
      </c>
      <c r="C32" s="653"/>
      <c r="D32" s="654"/>
      <c r="E32" s="409"/>
      <c r="F32" s="409"/>
      <c r="G32" s="410"/>
      <c r="H32" s="655">
        <f>H33+H38</f>
        <v>2.48</v>
      </c>
      <c r="I32" s="656"/>
      <c r="V32" s="393"/>
      <c r="W32" s="640"/>
      <c r="X32" s="640"/>
      <c r="Y32" s="640"/>
      <c r="Z32" s="393"/>
    </row>
    <row r="33" spans="1:26" ht="15" customHeight="1">
      <c r="A33" s="394" t="s">
        <v>3</v>
      </c>
      <c r="B33" s="641" t="s">
        <v>330</v>
      </c>
      <c r="C33" s="642"/>
      <c r="D33" s="642"/>
      <c r="E33" s="395"/>
      <c r="F33" s="395"/>
      <c r="G33" s="396"/>
      <c r="H33" s="643">
        <f>SUM(H34:I37)</f>
        <v>1.88</v>
      </c>
      <c r="I33" s="644"/>
      <c r="V33" s="393"/>
      <c r="W33" s="411"/>
      <c r="X33" s="411"/>
      <c r="Y33" s="411"/>
      <c r="Z33" s="393"/>
    </row>
    <row r="34" spans="1:26" ht="15.75">
      <c r="A34" s="397" t="s">
        <v>331</v>
      </c>
      <c r="B34" s="646" t="s">
        <v>392</v>
      </c>
      <c r="C34" s="647"/>
      <c r="D34" s="647"/>
      <c r="E34" s="398" t="s">
        <v>307</v>
      </c>
      <c r="F34" s="407">
        <f>B80</f>
        <v>2</v>
      </c>
      <c r="G34" s="400">
        <v>0.36</v>
      </c>
      <c r="H34" s="657">
        <f>E80</f>
        <v>0.72</v>
      </c>
      <c r="I34" s="658"/>
      <c r="V34" s="401"/>
      <c r="W34" s="650"/>
      <c r="X34" s="650"/>
      <c r="Y34" s="650"/>
      <c r="Z34" s="393"/>
    </row>
    <row r="35" spans="1:26" ht="15.75">
      <c r="A35" s="397" t="s">
        <v>332</v>
      </c>
      <c r="B35" s="646" t="s">
        <v>333</v>
      </c>
      <c r="C35" s="647"/>
      <c r="D35" s="647"/>
      <c r="E35" s="398" t="s">
        <v>307</v>
      </c>
      <c r="F35" s="407">
        <f>B81</f>
        <v>2</v>
      </c>
      <c r="G35" s="400">
        <v>0.2</v>
      </c>
      <c r="H35" s="657">
        <f>E81</f>
        <v>0.4</v>
      </c>
      <c r="I35" s="658"/>
      <c r="V35" s="401"/>
      <c r="W35" s="650"/>
      <c r="X35" s="650"/>
      <c r="Y35" s="650"/>
      <c r="Z35" s="393"/>
    </row>
    <row r="36" spans="1:26" ht="15.75">
      <c r="A36" s="397" t="s">
        <v>334</v>
      </c>
      <c r="B36" s="646" t="s">
        <v>335</v>
      </c>
      <c r="C36" s="647"/>
      <c r="D36" s="647"/>
      <c r="E36" s="398" t="s">
        <v>307</v>
      </c>
      <c r="F36" s="407">
        <f>B82</f>
        <v>0</v>
      </c>
      <c r="G36" s="400">
        <v>0.25</v>
      </c>
      <c r="H36" s="657">
        <f>E82</f>
        <v>0</v>
      </c>
      <c r="I36" s="658"/>
      <c r="V36" s="401"/>
      <c r="W36" s="650"/>
      <c r="X36" s="650"/>
      <c r="Y36" s="650"/>
      <c r="Z36" s="393"/>
    </row>
    <row r="37" spans="1:26" ht="15.75">
      <c r="A37" s="397" t="s">
        <v>336</v>
      </c>
      <c r="B37" s="646" t="s">
        <v>337</v>
      </c>
      <c r="C37" s="647"/>
      <c r="D37" s="647"/>
      <c r="E37" s="398" t="s">
        <v>307</v>
      </c>
      <c r="F37" s="407">
        <f>B83</f>
        <v>2</v>
      </c>
      <c r="G37" s="400">
        <v>0.38</v>
      </c>
      <c r="H37" s="657">
        <f>E83</f>
        <v>0.76</v>
      </c>
      <c r="I37" s="658"/>
      <c r="V37" s="401"/>
      <c r="W37" s="650"/>
      <c r="X37" s="650"/>
      <c r="Y37" s="650"/>
      <c r="Z37" s="393"/>
    </row>
    <row r="38" spans="1:26" ht="15" customHeight="1">
      <c r="A38" s="394" t="s">
        <v>6</v>
      </c>
      <c r="B38" s="641" t="s">
        <v>338</v>
      </c>
      <c r="C38" s="642"/>
      <c r="D38" s="642"/>
      <c r="E38" s="395"/>
      <c r="F38" s="395"/>
      <c r="G38" s="396"/>
      <c r="H38" s="643">
        <f>H39</f>
        <v>0.6</v>
      </c>
      <c r="I38" s="644"/>
      <c r="V38" s="393"/>
      <c r="W38" s="411"/>
      <c r="X38" s="411"/>
      <c r="Y38" s="411"/>
      <c r="Z38" s="393"/>
    </row>
    <row r="39" spans="1:26" ht="15.75">
      <c r="A39" s="397" t="s">
        <v>339</v>
      </c>
      <c r="B39" s="646" t="s">
        <v>340</v>
      </c>
      <c r="C39" s="647"/>
      <c r="D39" s="647"/>
      <c r="E39" s="398" t="s">
        <v>307</v>
      </c>
      <c r="F39" s="407">
        <f>B85</f>
        <v>4</v>
      </c>
      <c r="G39" s="400">
        <v>0.15</v>
      </c>
      <c r="H39" s="657">
        <f>E85</f>
        <v>0.6</v>
      </c>
      <c r="I39" s="658"/>
      <c r="V39" s="401"/>
      <c r="W39" s="650"/>
      <c r="X39" s="650"/>
      <c r="Y39" s="650"/>
      <c r="Z39" s="393"/>
    </row>
    <row r="40" spans="1:26" ht="15" customHeight="1">
      <c r="A40" s="394" t="s">
        <v>7</v>
      </c>
      <c r="B40" s="641" t="s">
        <v>341</v>
      </c>
      <c r="C40" s="642"/>
      <c r="D40" s="642"/>
      <c r="E40" s="395"/>
      <c r="F40" s="395"/>
      <c r="G40" s="396"/>
      <c r="H40" s="643"/>
      <c r="I40" s="644"/>
      <c r="V40" s="393"/>
      <c r="W40" s="411"/>
      <c r="X40" s="411"/>
      <c r="Y40" s="411"/>
      <c r="Z40" s="393"/>
    </row>
    <row r="41" spans="1:26" ht="15" customHeight="1">
      <c r="A41" s="397" t="s">
        <v>342</v>
      </c>
      <c r="B41" s="659" t="s">
        <v>343</v>
      </c>
      <c r="C41" s="660"/>
      <c r="D41" s="661"/>
      <c r="E41" s="398" t="s">
        <v>307</v>
      </c>
      <c r="F41" s="407">
        <f>B87</f>
        <v>6</v>
      </c>
      <c r="G41" s="400" t="s">
        <v>344</v>
      </c>
      <c r="H41" s="648" t="s">
        <v>344</v>
      </c>
      <c r="I41" s="649"/>
      <c r="V41" s="401"/>
      <c r="W41" s="650"/>
      <c r="X41" s="650"/>
      <c r="Y41" s="650"/>
      <c r="Z41" s="393"/>
    </row>
    <row r="42" spans="1:26" ht="48.75" customHeight="1">
      <c r="A42" s="397" t="s">
        <v>345</v>
      </c>
      <c r="B42" s="662" t="s">
        <v>346</v>
      </c>
      <c r="C42" s="663"/>
      <c r="D42" s="664"/>
      <c r="E42" s="398" t="s">
        <v>307</v>
      </c>
      <c r="F42" s="407">
        <f>B88</f>
        <v>2</v>
      </c>
      <c r="G42" s="400" t="s">
        <v>344</v>
      </c>
      <c r="H42" s="648" t="s">
        <v>344</v>
      </c>
      <c r="I42" s="649"/>
      <c r="V42" s="401"/>
      <c r="W42" s="650"/>
      <c r="X42" s="650"/>
      <c r="Y42" s="650"/>
      <c r="Z42" s="393"/>
    </row>
    <row r="43" spans="1:26" ht="15" customHeight="1" thickBot="1">
      <c r="A43" s="412"/>
      <c r="B43" s="665"/>
      <c r="C43" s="665"/>
      <c r="D43" s="665"/>
      <c r="E43" s="413"/>
      <c r="F43" s="413"/>
      <c r="G43" s="414"/>
      <c r="H43" s="414"/>
      <c r="I43" s="415"/>
      <c r="J43" s="422"/>
      <c r="P43" s="422"/>
      <c r="Q43" s="422"/>
      <c r="R43" s="438"/>
      <c r="S43" s="439"/>
      <c r="V43" s="393"/>
      <c r="W43" s="651"/>
      <c r="X43" s="651"/>
      <c r="Y43" s="651"/>
      <c r="Z43" s="393"/>
    </row>
    <row r="44" spans="1:10" ht="15.75">
      <c r="A44" s="416" t="s">
        <v>347</v>
      </c>
      <c r="E44" s="361"/>
      <c r="F44" s="361"/>
      <c r="G44" s="361"/>
      <c r="I44" s="361"/>
      <c r="J44" s="361"/>
    </row>
    <row r="45" spans="1:10" ht="15.75">
      <c r="A45" s="361"/>
      <c r="E45" s="361"/>
      <c r="F45" s="361"/>
      <c r="G45" s="361"/>
      <c r="I45" s="361"/>
      <c r="J45" s="361"/>
    </row>
    <row r="46" spans="1:10" ht="15.75">
      <c r="A46" s="421" t="s">
        <v>393</v>
      </c>
      <c r="B46" s="421"/>
      <c r="C46" s="421"/>
      <c r="D46" s="421"/>
      <c r="E46" s="421"/>
      <c r="F46" s="421"/>
      <c r="G46" s="421"/>
      <c r="H46" s="421"/>
      <c r="I46" s="361"/>
      <c r="J46" s="361"/>
    </row>
    <row r="47" spans="1:11" ht="15.75">
      <c r="A47" s="421" t="s">
        <v>394</v>
      </c>
      <c r="B47" s="421"/>
      <c r="C47" s="421"/>
      <c r="D47" s="421"/>
      <c r="E47" s="421"/>
      <c r="F47" s="421"/>
      <c r="G47" s="421"/>
      <c r="H47" s="421"/>
      <c r="I47" s="421"/>
      <c r="J47" s="421"/>
      <c r="K47" s="421"/>
    </row>
    <row r="48" spans="1:11" ht="15.75">
      <c r="A48" s="421" t="s">
        <v>395</v>
      </c>
      <c r="B48" s="421"/>
      <c r="C48" s="421"/>
      <c r="D48" s="421"/>
      <c r="E48" s="421"/>
      <c r="F48" s="421"/>
      <c r="G48" s="421"/>
      <c r="H48" s="421"/>
      <c r="I48" s="421"/>
      <c r="J48" s="421"/>
      <c r="K48" s="364"/>
    </row>
    <row r="49" spans="1:11" ht="15.75">
      <c r="A49" s="666" t="s">
        <v>396</v>
      </c>
      <c r="B49" s="666"/>
      <c r="C49" s="666"/>
      <c r="D49" s="666"/>
      <c r="E49" s="666"/>
      <c r="F49" s="666"/>
      <c r="G49" s="666"/>
      <c r="H49" s="666"/>
      <c r="I49" s="364"/>
      <c r="K49" s="364"/>
    </row>
    <row r="50" spans="1:11" ht="15.75">
      <c r="A50" s="418" t="s">
        <v>397</v>
      </c>
      <c r="B50" s="364"/>
      <c r="C50" s="364"/>
      <c r="D50" s="364"/>
      <c r="E50" s="364"/>
      <c r="F50" s="364"/>
      <c r="G50" s="364"/>
      <c r="H50" s="364"/>
      <c r="I50" s="364"/>
      <c r="K50" s="364"/>
    </row>
    <row r="51" spans="1:11" ht="15.75">
      <c r="A51" s="364"/>
      <c r="B51" s="364"/>
      <c r="C51" s="364"/>
      <c r="D51" s="364"/>
      <c r="E51" s="364"/>
      <c r="F51" s="364"/>
      <c r="G51" s="364"/>
      <c r="H51" s="364"/>
      <c r="I51" s="364"/>
      <c r="K51" s="364"/>
    </row>
    <row r="52" spans="1:10" ht="15.75">
      <c r="A52" s="361"/>
      <c r="E52" s="361"/>
      <c r="F52" s="361"/>
      <c r="G52" s="361"/>
      <c r="I52" s="361"/>
      <c r="J52" s="361"/>
    </row>
    <row r="53" spans="1:11" ht="15" customHeight="1">
      <c r="A53" s="667" t="s">
        <v>398</v>
      </c>
      <c r="B53" s="667"/>
      <c r="C53" s="667"/>
      <c r="D53" s="667"/>
      <c r="E53" s="667"/>
      <c r="F53" s="667"/>
      <c r="G53" s="667"/>
      <c r="H53" s="667"/>
      <c r="I53" s="667"/>
      <c r="J53" s="419"/>
      <c r="K53" s="419"/>
    </row>
    <row r="54" spans="1:11" ht="15" customHeight="1">
      <c r="A54" s="667"/>
      <c r="B54" s="667"/>
      <c r="C54" s="667"/>
      <c r="D54" s="667"/>
      <c r="E54" s="667"/>
      <c r="F54" s="667"/>
      <c r="G54" s="667"/>
      <c r="H54" s="667"/>
      <c r="I54" s="667"/>
      <c r="J54" s="419"/>
      <c r="K54" s="419"/>
    </row>
    <row r="55" spans="1:11" ht="15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</row>
    <row r="56" spans="1:11" ht="15.75">
      <c r="A56" s="364"/>
      <c r="B56" s="364"/>
      <c r="C56" s="364"/>
      <c r="D56" s="364"/>
      <c r="E56" s="364"/>
      <c r="F56" s="364"/>
      <c r="G56" s="364"/>
      <c r="H56" s="364"/>
      <c r="I56" s="364"/>
      <c r="K56" s="364"/>
    </row>
    <row r="57" spans="1:11" ht="15" customHeight="1">
      <c r="A57" s="668" t="s">
        <v>399</v>
      </c>
      <c r="B57" s="668"/>
      <c r="C57" s="668"/>
      <c r="D57" s="668"/>
      <c r="E57" s="668"/>
      <c r="F57" s="668"/>
      <c r="G57" s="668"/>
      <c r="H57" s="668"/>
      <c r="I57" s="668"/>
      <c r="J57" s="420"/>
      <c r="K57" s="420"/>
    </row>
    <row r="58" spans="1:11" ht="15" customHeight="1">
      <c r="A58" s="668"/>
      <c r="B58" s="668"/>
      <c r="C58" s="668"/>
      <c r="D58" s="668"/>
      <c r="E58" s="668"/>
      <c r="F58" s="668"/>
      <c r="G58" s="668"/>
      <c r="H58" s="668"/>
      <c r="I58" s="668"/>
      <c r="J58" s="420"/>
      <c r="K58" s="420"/>
    </row>
    <row r="59" spans="1:11" ht="15" customHeight="1">
      <c r="A59" s="668" t="s">
        <v>400</v>
      </c>
      <c r="B59" s="668"/>
      <c r="C59" s="668"/>
      <c r="D59" s="668"/>
      <c r="E59" s="668"/>
      <c r="F59" s="668"/>
      <c r="G59" s="668"/>
      <c r="H59" s="668"/>
      <c r="I59" s="668"/>
      <c r="J59" s="420"/>
      <c r="K59" s="420"/>
    </row>
    <row r="60" spans="1:11" ht="15" customHeight="1">
      <c r="A60" s="668"/>
      <c r="B60" s="668"/>
      <c r="C60" s="668"/>
      <c r="D60" s="668"/>
      <c r="E60" s="668"/>
      <c r="F60" s="668"/>
      <c r="G60" s="668"/>
      <c r="H60" s="668"/>
      <c r="I60" s="668"/>
      <c r="J60" s="420"/>
      <c r="K60" s="420"/>
    </row>
    <row r="61" spans="1:10" ht="15.75">
      <c r="A61" s="361"/>
      <c r="E61" s="361"/>
      <c r="F61" s="361"/>
      <c r="G61" s="361"/>
      <c r="I61" s="361"/>
      <c r="J61" s="361"/>
    </row>
    <row r="62" spans="1:11" ht="15.75">
      <c r="A62" s="669" t="s">
        <v>401</v>
      </c>
      <c r="B62" s="669"/>
      <c r="C62" s="669"/>
      <c r="D62" s="669"/>
      <c r="E62" s="669"/>
      <c r="F62" s="669"/>
      <c r="G62" s="669"/>
      <c r="H62" s="669"/>
      <c r="I62" s="669"/>
      <c r="J62" s="669"/>
      <c r="K62" s="669"/>
    </row>
    <row r="63" spans="1:10" ht="16.5" thickBot="1">
      <c r="A63" s="361"/>
      <c r="E63" s="361"/>
      <c r="F63" s="422"/>
      <c r="G63" s="670"/>
      <c r="H63" s="671"/>
      <c r="I63" s="364"/>
      <c r="J63" s="361"/>
    </row>
    <row r="64" spans="1:10" ht="15.75">
      <c r="A64" s="423" t="s">
        <v>5</v>
      </c>
      <c r="B64" s="424" t="s">
        <v>294</v>
      </c>
      <c r="C64" s="424" t="s">
        <v>348</v>
      </c>
      <c r="D64" s="424" t="s">
        <v>312</v>
      </c>
      <c r="E64" s="425" t="s">
        <v>313</v>
      </c>
      <c r="F64" s="422"/>
      <c r="G64" s="670"/>
      <c r="H64" s="671"/>
      <c r="I64" s="364"/>
      <c r="J64" s="361"/>
    </row>
    <row r="65" spans="1:10" ht="15.75">
      <c r="A65" s="672" t="s">
        <v>349</v>
      </c>
      <c r="B65" s="673"/>
      <c r="C65" s="673"/>
      <c r="D65" s="673"/>
      <c r="E65" s="426">
        <f>E73+E66</f>
        <v>175.82</v>
      </c>
      <c r="F65" s="422"/>
      <c r="G65" s="427"/>
      <c r="H65" s="428"/>
      <c r="I65" s="364"/>
      <c r="J65" s="361"/>
    </row>
    <row r="66" spans="1:10" ht="15.75">
      <c r="A66" s="674" t="s">
        <v>350</v>
      </c>
      <c r="B66" s="675"/>
      <c r="C66" s="675"/>
      <c r="D66" s="675"/>
      <c r="E66" s="429">
        <f>SUM(E67:E71)</f>
        <v>21.68</v>
      </c>
      <c r="F66" s="422"/>
      <c r="G66" s="427"/>
      <c r="H66" s="428"/>
      <c r="I66" s="364"/>
      <c r="J66" s="361"/>
    </row>
    <row r="67" spans="1:10" ht="15.75">
      <c r="A67" s="430" t="s">
        <v>351</v>
      </c>
      <c r="B67" s="431">
        <v>2</v>
      </c>
      <c r="C67" s="431">
        <f>H13/2</f>
        <v>3</v>
      </c>
      <c r="D67" s="431">
        <v>0.4</v>
      </c>
      <c r="E67" s="432">
        <f>ROUND(D67*C67*B67,2)</f>
        <v>2.4</v>
      </c>
      <c r="F67" s="433"/>
      <c r="G67" s="434"/>
      <c r="H67" s="433"/>
      <c r="I67" s="364"/>
      <c r="J67" s="361"/>
    </row>
    <row r="68" spans="1:10" ht="15.75">
      <c r="A68" s="430" t="s">
        <v>352</v>
      </c>
      <c r="B68" s="431">
        <v>2</v>
      </c>
      <c r="C68" s="435"/>
      <c r="D68" s="435">
        <v>4.64</v>
      </c>
      <c r="E68" s="432">
        <f>ROUND(D68*B68,2)</f>
        <v>9.28</v>
      </c>
      <c r="F68" s="433"/>
      <c r="G68" s="434"/>
      <c r="H68" s="433"/>
      <c r="I68" s="364"/>
      <c r="J68" s="361"/>
    </row>
    <row r="69" spans="1:10" ht="15.75">
      <c r="A69" s="430" t="s">
        <v>353</v>
      </c>
      <c r="B69" s="436">
        <v>2</v>
      </c>
      <c r="C69" s="436"/>
      <c r="D69" s="436">
        <v>3.2</v>
      </c>
      <c r="E69" s="432">
        <f>ROUND(D69*B69,2)</f>
        <v>6.4</v>
      </c>
      <c r="F69" s="433"/>
      <c r="G69" s="433"/>
      <c r="H69" s="433"/>
      <c r="I69" s="364"/>
      <c r="J69" s="437"/>
    </row>
    <row r="70" spans="1:10" ht="15.75">
      <c r="A70" s="430" t="s">
        <v>354</v>
      </c>
      <c r="B70" s="436">
        <v>0</v>
      </c>
      <c r="C70" s="436"/>
      <c r="D70" s="436">
        <v>2.19</v>
      </c>
      <c r="E70" s="432">
        <f>ROUND(D70*B70,2)</f>
        <v>0</v>
      </c>
      <c r="F70" s="433"/>
      <c r="G70" s="433"/>
      <c r="H70" s="433"/>
      <c r="I70" s="364"/>
      <c r="J70" s="361"/>
    </row>
    <row r="71" spans="1:10" ht="15.75">
      <c r="A71" s="430" t="s">
        <v>355</v>
      </c>
      <c r="B71" s="436">
        <v>1</v>
      </c>
      <c r="C71" s="436">
        <f>(H13*1.5)</f>
        <v>9</v>
      </c>
      <c r="D71" s="436">
        <v>0.4</v>
      </c>
      <c r="E71" s="432">
        <f>ROUND(D71*C71*B71,2)</f>
        <v>3.6</v>
      </c>
      <c r="F71" s="433"/>
      <c r="G71" s="433"/>
      <c r="H71" s="433"/>
      <c r="I71" s="364"/>
      <c r="J71" s="361"/>
    </row>
    <row r="72" spans="1:10" ht="15.75">
      <c r="A72" s="674"/>
      <c r="B72" s="675"/>
      <c r="C72" s="675"/>
      <c r="D72" s="675"/>
      <c r="E72" s="676"/>
      <c r="F72" s="422"/>
      <c r="G72" s="422"/>
      <c r="H72" s="438"/>
      <c r="I72" s="439"/>
      <c r="J72" s="361"/>
    </row>
    <row r="73" spans="1:10" ht="15.75">
      <c r="A73" s="674" t="s">
        <v>356</v>
      </c>
      <c r="B73" s="675"/>
      <c r="C73" s="675"/>
      <c r="D73" s="675"/>
      <c r="E73" s="429">
        <f>SUM(E74:E76)</f>
        <v>154.14</v>
      </c>
      <c r="F73" s="422"/>
      <c r="G73" s="427"/>
      <c r="H73" s="428"/>
      <c r="I73" s="364"/>
      <c r="J73" s="361"/>
    </row>
    <row r="74" spans="1:10" ht="15.75">
      <c r="A74" s="430" t="s">
        <v>357</v>
      </c>
      <c r="B74" s="436"/>
      <c r="C74" s="435">
        <f>C76-(B75*C75)-(B71*1.5)</f>
        <v>603.5</v>
      </c>
      <c r="D74" s="435">
        <v>0.04</v>
      </c>
      <c r="E74" s="432">
        <f>ROUND(D74*C74,2)</f>
        <v>24.14</v>
      </c>
      <c r="F74" s="433"/>
      <c r="G74" s="434"/>
      <c r="H74" s="433"/>
      <c r="I74" s="364"/>
      <c r="J74" s="361"/>
    </row>
    <row r="75" spans="1:10" ht="15.75">
      <c r="A75" s="430" t="s">
        <v>358</v>
      </c>
      <c r="B75" s="431">
        <v>2</v>
      </c>
      <c r="C75" s="431">
        <v>15</v>
      </c>
      <c r="D75" s="436">
        <v>0.1</v>
      </c>
      <c r="E75" s="432">
        <f>ROUND(B75*D75*C75,2)</f>
        <v>3</v>
      </c>
      <c r="F75" s="433"/>
      <c r="G75" s="434"/>
      <c r="H75" s="433"/>
      <c r="I75" s="364"/>
      <c r="J75" s="361"/>
    </row>
    <row r="76" spans="1:10" ht="15.75">
      <c r="A76" s="430" t="s">
        <v>359</v>
      </c>
      <c r="B76" s="436">
        <v>2</v>
      </c>
      <c r="C76" s="436">
        <f>G17</f>
        <v>635</v>
      </c>
      <c r="D76" s="436">
        <v>0.1</v>
      </c>
      <c r="E76" s="432">
        <f>B76*C76*D76</f>
        <v>127</v>
      </c>
      <c r="F76" s="433"/>
      <c r="G76" s="433"/>
      <c r="H76" s="433"/>
      <c r="I76" s="364"/>
      <c r="J76" s="437"/>
    </row>
    <row r="77" spans="1:10" ht="15.75">
      <c r="A77" s="672"/>
      <c r="B77" s="675"/>
      <c r="C77" s="675"/>
      <c r="D77" s="675"/>
      <c r="E77" s="676"/>
      <c r="F77" s="422"/>
      <c r="G77" s="422"/>
      <c r="H77" s="438"/>
      <c r="I77" s="439"/>
      <c r="J77" s="361"/>
    </row>
    <row r="78" spans="1:10" ht="15.75">
      <c r="A78" s="672" t="s">
        <v>360</v>
      </c>
      <c r="B78" s="673"/>
      <c r="C78" s="673"/>
      <c r="D78" s="673"/>
      <c r="E78" s="440">
        <f>E79+E84</f>
        <v>2.48</v>
      </c>
      <c r="F78" s="422"/>
      <c r="G78" s="427"/>
      <c r="H78" s="428"/>
      <c r="I78" s="364"/>
      <c r="J78" s="361"/>
    </row>
    <row r="79" spans="1:10" ht="15.75">
      <c r="A79" s="677" t="s">
        <v>361</v>
      </c>
      <c r="B79" s="678"/>
      <c r="C79" s="678"/>
      <c r="D79" s="678"/>
      <c r="E79" s="429">
        <f>SUM(E80:E83)</f>
        <v>1.88</v>
      </c>
      <c r="F79" s="422"/>
      <c r="G79" s="427"/>
      <c r="H79" s="428"/>
      <c r="I79" s="364"/>
      <c r="J79" s="361"/>
    </row>
    <row r="80" spans="1:10" ht="15.75">
      <c r="A80" s="430" t="s">
        <v>362</v>
      </c>
      <c r="B80" s="436">
        <v>2</v>
      </c>
      <c r="C80" s="435"/>
      <c r="D80" s="441">
        <v>0.36</v>
      </c>
      <c r="E80" s="442">
        <f>ROUND(B80*D80,2)</f>
        <v>0.72</v>
      </c>
      <c r="F80" s="433"/>
      <c r="G80" s="434"/>
      <c r="H80" s="433"/>
      <c r="I80" s="364"/>
      <c r="J80" s="361"/>
    </row>
    <row r="81" spans="1:10" ht="15.75">
      <c r="A81" s="430" t="s">
        <v>363</v>
      </c>
      <c r="B81" s="436">
        <v>2</v>
      </c>
      <c r="C81" s="435"/>
      <c r="D81" s="441">
        <v>0.2</v>
      </c>
      <c r="E81" s="442">
        <f>ROUND(B81*D81,2)</f>
        <v>0.4</v>
      </c>
      <c r="F81" s="433"/>
      <c r="G81" s="434"/>
      <c r="H81" s="433"/>
      <c r="I81" s="364"/>
      <c r="J81" s="361"/>
    </row>
    <row r="82" spans="1:10" ht="15.75">
      <c r="A82" s="430" t="s">
        <v>364</v>
      </c>
      <c r="B82" s="436">
        <v>0</v>
      </c>
      <c r="C82" s="435"/>
      <c r="D82" s="441">
        <v>0.25</v>
      </c>
      <c r="E82" s="442">
        <f>ROUND(B82*D82,2)</f>
        <v>0</v>
      </c>
      <c r="F82" s="433"/>
      <c r="G82" s="434"/>
      <c r="H82" s="433"/>
      <c r="I82" s="364"/>
      <c r="J82" s="361"/>
    </row>
    <row r="83" spans="1:10" ht="15.75">
      <c r="A83" s="430" t="s">
        <v>365</v>
      </c>
      <c r="B83" s="436">
        <v>2</v>
      </c>
      <c r="C83" s="435"/>
      <c r="D83" s="441">
        <v>0.38</v>
      </c>
      <c r="E83" s="442">
        <f>ROUND(B83*D83,2)</f>
        <v>0.76</v>
      </c>
      <c r="F83" s="433"/>
      <c r="G83" s="434"/>
      <c r="H83" s="433"/>
      <c r="I83" s="364"/>
      <c r="J83" s="361"/>
    </row>
    <row r="84" spans="1:10" ht="15.75">
      <c r="A84" s="677" t="s">
        <v>366</v>
      </c>
      <c r="B84" s="678"/>
      <c r="C84" s="678"/>
      <c r="D84" s="678"/>
      <c r="E84" s="429">
        <f>E85</f>
        <v>0.6</v>
      </c>
      <c r="F84" s="422"/>
      <c r="G84" s="427"/>
      <c r="H84" s="428"/>
      <c r="I84" s="364"/>
      <c r="J84" s="361"/>
    </row>
    <row r="85" spans="1:10" ht="15.75">
      <c r="A85" s="430" t="s">
        <v>367</v>
      </c>
      <c r="B85" s="436">
        <v>4</v>
      </c>
      <c r="C85" s="435"/>
      <c r="D85" s="441">
        <v>0.15</v>
      </c>
      <c r="E85" s="442">
        <f>ROUND(B85*D85,2)</f>
        <v>0.6</v>
      </c>
      <c r="F85" s="433"/>
      <c r="G85" s="434"/>
      <c r="H85" s="433"/>
      <c r="I85" s="364"/>
      <c r="J85" s="361"/>
    </row>
    <row r="86" spans="1:10" ht="15.75">
      <c r="A86" s="677" t="s">
        <v>341</v>
      </c>
      <c r="B86" s="678"/>
      <c r="C86" s="678"/>
      <c r="D86" s="678"/>
      <c r="E86" s="429">
        <f>E87+E88</f>
        <v>7</v>
      </c>
      <c r="F86" s="422"/>
      <c r="G86" s="427"/>
      <c r="H86" s="428"/>
      <c r="I86" s="364"/>
      <c r="J86" s="361"/>
    </row>
    <row r="87" spans="1:10" ht="15.75">
      <c r="A87" s="430" t="s">
        <v>368</v>
      </c>
      <c r="B87" s="436">
        <f>B80+B81+B82+B83</f>
        <v>6</v>
      </c>
      <c r="C87" s="435"/>
      <c r="D87" s="441"/>
      <c r="E87" s="442">
        <v>6</v>
      </c>
      <c r="F87" s="433"/>
      <c r="G87" s="434"/>
      <c r="H87" s="433"/>
      <c r="I87" s="364"/>
      <c r="J87" s="361"/>
    </row>
    <row r="88" spans="1:10" ht="16.5" thickBot="1">
      <c r="A88" s="443" t="s">
        <v>369</v>
      </c>
      <c r="B88" s="444">
        <f>B85/2</f>
        <v>2</v>
      </c>
      <c r="C88" s="445"/>
      <c r="D88" s="446"/>
      <c r="E88" s="447">
        <v>1</v>
      </c>
      <c r="F88" s="433"/>
      <c r="G88" s="434"/>
      <c r="H88" s="433"/>
      <c r="I88" s="364"/>
      <c r="J88" s="361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1">
      <selection activeCell="A1" sqref="A1:K88"/>
    </sheetView>
  </sheetViews>
  <sheetFormatPr defaultColWidth="9.140625" defaultRowHeight="12.75"/>
  <cols>
    <col min="1" max="1" width="14.421875" style="448" customWidth="1"/>
    <col min="2" max="2" width="15.57421875" style="361" bestFit="1" customWidth="1"/>
    <col min="3" max="3" width="22.28125" style="361" customWidth="1"/>
    <col min="4" max="4" width="35.7109375" style="361" customWidth="1"/>
    <col min="5" max="5" width="10.7109375" style="448" customWidth="1"/>
    <col min="6" max="6" width="16.00390625" style="448" customWidth="1"/>
    <col min="7" max="7" width="11.7109375" style="448" customWidth="1"/>
    <col min="8" max="8" width="11.8515625" style="361" customWidth="1"/>
    <col min="9" max="9" width="13.57421875" style="449" customWidth="1"/>
    <col min="10" max="10" width="14.7109375" style="364" bestFit="1" customWidth="1"/>
    <col min="11" max="11" width="24.57421875" style="361" bestFit="1" customWidth="1"/>
    <col min="12" max="12" width="14.57421875" style="361" bestFit="1" customWidth="1"/>
    <col min="13" max="13" width="12.28125" style="361" bestFit="1" customWidth="1"/>
    <col min="14" max="14" width="8.00390625" style="361" bestFit="1" customWidth="1"/>
    <col min="15" max="15" width="10.57421875" style="361" bestFit="1" customWidth="1"/>
    <col min="16" max="16" width="10.28125" style="361" customWidth="1"/>
    <col min="17" max="17" width="9.140625" style="361" customWidth="1"/>
    <col min="18" max="18" width="11.7109375" style="361" bestFit="1" customWidth="1"/>
    <col min="19" max="19" width="10.8515625" style="361" bestFit="1" customWidth="1"/>
    <col min="20" max="21" width="9.140625" style="361" customWidth="1"/>
    <col min="22" max="22" width="9.8515625" style="361" bestFit="1" customWidth="1"/>
    <col min="23" max="26" width="9.140625" style="361" customWidth="1"/>
    <col min="27" max="16384" width="9.140625" style="361" customWidth="1"/>
  </cols>
  <sheetData>
    <row r="1" spans="1:26" s="364" customFormat="1" ht="15.75" customHeight="1">
      <c r="A1" s="613"/>
      <c r="B1" s="614"/>
      <c r="C1" s="614"/>
      <c r="D1" s="614"/>
      <c r="E1" s="614"/>
      <c r="F1" s="614"/>
      <c r="G1" s="614"/>
      <c r="H1" s="614"/>
      <c r="I1" s="615"/>
      <c r="V1" s="361"/>
      <c r="W1" s="361"/>
      <c r="X1" s="361"/>
      <c r="Y1" s="361"/>
      <c r="Z1" s="361"/>
    </row>
    <row r="2" spans="1:26" s="364" customFormat="1" ht="15.75">
      <c r="A2" s="571"/>
      <c r="B2" s="572"/>
      <c r="C2" s="572"/>
      <c r="D2" s="572"/>
      <c r="E2" s="572"/>
      <c r="F2" s="572"/>
      <c r="G2" s="572"/>
      <c r="H2" s="572"/>
      <c r="I2" s="573"/>
      <c r="V2" s="361"/>
      <c r="W2" s="361"/>
      <c r="X2" s="361"/>
      <c r="Y2" s="361"/>
      <c r="Z2" s="361"/>
    </row>
    <row r="3" spans="1:26" s="364" customFormat="1" ht="15.75">
      <c r="A3" s="571"/>
      <c r="B3" s="572"/>
      <c r="C3" s="572"/>
      <c r="D3" s="572"/>
      <c r="E3" s="572"/>
      <c r="F3" s="572"/>
      <c r="G3" s="572"/>
      <c r="H3" s="572"/>
      <c r="I3" s="573"/>
      <c r="V3" s="361"/>
      <c r="W3" s="361"/>
      <c r="X3" s="361"/>
      <c r="Y3" s="361"/>
      <c r="Z3" s="361"/>
    </row>
    <row r="4" spans="1:26" s="364" customFormat="1" ht="15.75">
      <c r="A4" s="571"/>
      <c r="B4" s="572"/>
      <c r="C4" s="572"/>
      <c r="D4" s="572"/>
      <c r="E4" s="572"/>
      <c r="F4" s="572"/>
      <c r="G4" s="572"/>
      <c r="H4" s="572"/>
      <c r="I4" s="573"/>
      <c r="V4" s="361"/>
      <c r="W4" s="361"/>
      <c r="X4" s="361"/>
      <c r="Y4" s="361"/>
      <c r="Z4" s="361"/>
    </row>
    <row r="5" spans="1:26" s="364" customFormat="1" ht="15.75">
      <c r="A5" s="538" t="s">
        <v>286</v>
      </c>
      <c r="B5" s="539"/>
      <c r="C5" s="539"/>
      <c r="D5" s="539"/>
      <c r="E5" s="539"/>
      <c r="F5" s="539"/>
      <c r="G5" s="539"/>
      <c r="H5" s="539"/>
      <c r="I5" s="570"/>
      <c r="V5" s="361"/>
      <c r="W5" s="361"/>
      <c r="X5" s="361"/>
      <c r="Y5" s="361"/>
      <c r="Z5" s="361"/>
    </row>
    <row r="6" spans="1:26" s="364" customFormat="1" ht="15.75">
      <c r="A6" s="571" t="s">
        <v>179</v>
      </c>
      <c r="B6" s="572"/>
      <c r="C6" s="572"/>
      <c r="D6" s="572"/>
      <c r="E6" s="572"/>
      <c r="F6" s="572"/>
      <c r="G6" s="572"/>
      <c r="H6" s="572"/>
      <c r="I6" s="573"/>
      <c r="V6" s="361"/>
      <c r="W6" s="361"/>
      <c r="X6" s="361"/>
      <c r="Y6" s="361"/>
      <c r="Z6" s="361"/>
    </row>
    <row r="7" spans="1:26" s="364" customFormat="1" ht="15.75">
      <c r="A7" s="571" t="s">
        <v>15</v>
      </c>
      <c r="B7" s="572"/>
      <c r="C7" s="572"/>
      <c r="D7" s="572"/>
      <c r="E7" s="572"/>
      <c r="F7" s="572"/>
      <c r="G7" s="572"/>
      <c r="H7" s="572"/>
      <c r="I7" s="573"/>
      <c r="V7" s="361"/>
      <c r="W7" s="361"/>
      <c r="X7" s="361"/>
      <c r="Y7" s="361"/>
      <c r="Z7" s="361"/>
    </row>
    <row r="8" spans="1:26" s="364" customFormat="1" ht="4.5" customHeight="1" thickBot="1">
      <c r="A8" s="365"/>
      <c r="B8" s="319"/>
      <c r="C8" s="319"/>
      <c r="D8" s="319"/>
      <c r="E8" s="324"/>
      <c r="F8" s="324"/>
      <c r="G8" s="324"/>
      <c r="H8" s="324"/>
      <c r="I8" s="366"/>
      <c r="V8" s="361"/>
      <c r="W8" s="361"/>
      <c r="X8" s="361"/>
      <c r="Y8" s="361"/>
      <c r="Z8" s="361"/>
    </row>
    <row r="9" spans="1:26" s="364" customFormat="1" ht="18" customHeight="1" thickBot="1">
      <c r="A9" s="682" t="s">
        <v>217</v>
      </c>
      <c r="B9" s="683"/>
      <c r="C9" s="683"/>
      <c r="D9" s="683"/>
      <c r="E9" s="683"/>
      <c r="F9" s="683"/>
      <c r="G9" s="683"/>
      <c r="H9" s="683"/>
      <c r="I9" s="684"/>
      <c r="V9" s="361"/>
      <c r="W9" s="361"/>
      <c r="X9" s="361"/>
      <c r="Y9" s="361"/>
      <c r="Z9" s="361"/>
    </row>
    <row r="10" spans="1:26" s="364" customFormat="1" ht="4.5" customHeight="1">
      <c r="A10" s="371"/>
      <c r="E10" s="336"/>
      <c r="F10" s="336"/>
      <c r="G10" s="336"/>
      <c r="I10" s="372"/>
      <c r="V10" s="361"/>
      <c r="W10" s="361"/>
      <c r="X10" s="361"/>
      <c r="Y10" s="361"/>
      <c r="Z10" s="361"/>
    </row>
    <row r="11" spans="1:26" s="364" customFormat="1" ht="24.75" customHeight="1">
      <c r="A11" s="373" t="s">
        <v>310</v>
      </c>
      <c r="B11" s="619" t="str">
        <f>'[1]RESUMO QUANTITATIVO'!A16</f>
        <v>EXECUÇÃO DOS SERVIÇOS DE PAVIMENTAÇÃO (RECAPEAMENTO ASFÁTICO) NAS RUAS DO PAAR - NO MUNICÍPIO DE ANANINDEUA - PA.</v>
      </c>
      <c r="C11" s="619"/>
      <c r="D11" s="619"/>
      <c r="E11" s="619"/>
      <c r="F11" s="620"/>
      <c r="G11" s="621" t="s">
        <v>287</v>
      </c>
      <c r="H11" s="621" t="s">
        <v>288</v>
      </c>
      <c r="I11" s="623" t="s">
        <v>289</v>
      </c>
      <c r="V11" s="361"/>
      <c r="W11" s="361"/>
      <c r="X11" s="361"/>
      <c r="Y11" s="361"/>
      <c r="Z11" s="361"/>
    </row>
    <row r="12" spans="1:26" s="364" customFormat="1" ht="24.75" customHeight="1">
      <c r="A12" s="374"/>
      <c r="B12" s="619"/>
      <c r="C12" s="619"/>
      <c r="D12" s="619"/>
      <c r="E12" s="619"/>
      <c r="F12" s="620"/>
      <c r="G12" s="622"/>
      <c r="H12" s="622"/>
      <c r="I12" s="624"/>
      <c r="V12" s="361"/>
      <c r="W12" s="361"/>
      <c r="X12" s="361"/>
      <c r="Y12" s="361"/>
      <c r="Z12" s="361"/>
    </row>
    <row r="13" spans="1:26" s="364" customFormat="1" ht="15" customHeight="1">
      <c r="A13" s="375" t="s">
        <v>412</v>
      </c>
      <c r="B13" s="376"/>
      <c r="C13" s="376"/>
      <c r="D13" s="376"/>
      <c r="E13" s="377"/>
      <c r="G13" s="378">
        <v>96</v>
      </c>
      <c r="H13" s="378">
        <v>6</v>
      </c>
      <c r="I13" s="379">
        <f>G13*H13</f>
        <v>576</v>
      </c>
      <c r="V13" s="361"/>
      <c r="W13" s="361"/>
      <c r="X13" s="361"/>
      <c r="Y13" s="361"/>
      <c r="Z13" s="361"/>
    </row>
    <row r="14" spans="1:26" s="364" customFormat="1" ht="15" customHeight="1">
      <c r="A14" s="380"/>
      <c r="B14" s="417"/>
      <c r="C14" s="336"/>
      <c r="D14" s="336"/>
      <c r="E14" s="336"/>
      <c r="F14" s="336"/>
      <c r="G14" s="378"/>
      <c r="H14" s="378"/>
      <c r="I14" s="379"/>
      <c r="V14" s="361"/>
      <c r="W14" s="361"/>
      <c r="X14" s="361"/>
      <c r="Y14" s="361"/>
      <c r="Z14" s="361"/>
    </row>
    <row r="15" spans="1:26" s="364" customFormat="1" ht="15" customHeight="1">
      <c r="A15" s="625" t="s">
        <v>413</v>
      </c>
      <c r="B15" s="626"/>
      <c r="C15" s="626"/>
      <c r="D15" s="626"/>
      <c r="E15" s="627"/>
      <c r="F15" s="381"/>
      <c r="G15" s="382"/>
      <c r="H15" s="382"/>
      <c r="I15" s="383"/>
      <c r="V15" s="361"/>
      <c r="W15" s="361"/>
      <c r="X15" s="361"/>
      <c r="Y15" s="361"/>
      <c r="Z15" s="361"/>
    </row>
    <row r="16" spans="1:26" s="364" customFormat="1" ht="15" customHeight="1">
      <c r="A16" s="628"/>
      <c r="B16" s="629"/>
      <c r="C16" s="629"/>
      <c r="D16" s="629"/>
      <c r="E16" s="630"/>
      <c r="F16" s="381"/>
      <c r="G16" s="382"/>
      <c r="H16" s="382"/>
      <c r="I16" s="383"/>
      <c r="V16" s="361"/>
      <c r="W16" s="361"/>
      <c r="X16" s="361"/>
      <c r="Y16" s="361"/>
      <c r="Z16" s="361"/>
    </row>
    <row r="17" spans="1:26" s="364" customFormat="1" ht="15" customHeight="1" thickBot="1">
      <c r="A17" s="384"/>
      <c r="G17" s="385">
        <f>SUM(G13:G16)</f>
        <v>96</v>
      </c>
      <c r="H17" s="385" t="s">
        <v>311</v>
      </c>
      <c r="I17" s="386">
        <f>SUM(I13:I16)</f>
        <v>576</v>
      </c>
      <c r="V17" s="361"/>
      <c r="W17" s="361"/>
      <c r="X17" s="361"/>
      <c r="Y17" s="361"/>
      <c r="Z17" s="361"/>
    </row>
    <row r="18" spans="1:10" ht="22.5" customHeight="1" thickBot="1">
      <c r="A18" s="387" t="s">
        <v>292</v>
      </c>
      <c r="B18" s="631" t="s">
        <v>185</v>
      </c>
      <c r="C18" s="632"/>
      <c r="D18" s="633"/>
      <c r="E18" s="388" t="s">
        <v>20</v>
      </c>
      <c r="F18" s="388" t="s">
        <v>294</v>
      </c>
      <c r="G18" s="388" t="s">
        <v>312</v>
      </c>
      <c r="H18" s="634" t="s">
        <v>313</v>
      </c>
      <c r="I18" s="635"/>
      <c r="J18" s="389"/>
    </row>
    <row r="19" spans="1:26" ht="15" customHeight="1">
      <c r="A19" s="390">
        <v>1</v>
      </c>
      <c r="B19" s="636" t="s">
        <v>314</v>
      </c>
      <c r="C19" s="637"/>
      <c r="D19" s="637"/>
      <c r="E19" s="391"/>
      <c r="F19" s="391"/>
      <c r="G19" s="392"/>
      <c r="H19" s="638">
        <f>H20+H27</f>
        <v>46.46</v>
      </c>
      <c r="I19" s="639"/>
      <c r="V19" s="393"/>
      <c r="W19" s="640"/>
      <c r="X19" s="640"/>
      <c r="Y19" s="640"/>
      <c r="Z19" s="393"/>
    </row>
    <row r="20" spans="1:26" ht="15" customHeight="1">
      <c r="A20" s="394" t="s">
        <v>17</v>
      </c>
      <c r="B20" s="641" t="s">
        <v>315</v>
      </c>
      <c r="C20" s="642"/>
      <c r="D20" s="642"/>
      <c r="E20" s="395"/>
      <c r="F20" s="395"/>
      <c r="G20" s="396"/>
      <c r="H20" s="643">
        <f>SUM(H21:H25)</f>
        <v>21.68</v>
      </c>
      <c r="I20" s="644"/>
      <c r="V20" s="393"/>
      <c r="W20" s="645"/>
      <c r="X20" s="645"/>
      <c r="Y20" s="645"/>
      <c r="Z20" s="393"/>
    </row>
    <row r="21" spans="1:26" ht="15.75">
      <c r="A21" s="397" t="s">
        <v>316</v>
      </c>
      <c r="B21" s="646" t="s">
        <v>386</v>
      </c>
      <c r="C21" s="647"/>
      <c r="D21" s="647"/>
      <c r="E21" s="398" t="s">
        <v>317</v>
      </c>
      <c r="F21" s="399">
        <f>B67*C67</f>
        <v>6</v>
      </c>
      <c r="G21" s="400">
        <f aca="true" t="shared" si="0" ref="G21:H25">D67</f>
        <v>0.4</v>
      </c>
      <c r="H21" s="648">
        <f t="shared" si="0"/>
        <v>2.4</v>
      </c>
      <c r="I21" s="649"/>
      <c r="V21" s="401"/>
      <c r="W21" s="650"/>
      <c r="X21" s="650"/>
      <c r="Y21" s="650"/>
      <c r="Z21" s="393"/>
    </row>
    <row r="22" spans="1:26" ht="15" customHeight="1">
      <c r="A22" s="397" t="s">
        <v>318</v>
      </c>
      <c r="B22" s="646" t="s">
        <v>387</v>
      </c>
      <c r="C22" s="647"/>
      <c r="D22" s="647"/>
      <c r="E22" s="398" t="s">
        <v>319</v>
      </c>
      <c r="F22" s="399">
        <f>B68</f>
        <v>2</v>
      </c>
      <c r="G22" s="400">
        <f t="shared" si="0"/>
        <v>4.64</v>
      </c>
      <c r="H22" s="648">
        <f t="shared" si="0"/>
        <v>9.28</v>
      </c>
      <c r="I22" s="649"/>
      <c r="V22" s="401"/>
      <c r="W22" s="402"/>
      <c r="X22" s="402"/>
      <c r="Y22" s="402"/>
      <c r="Z22" s="393"/>
    </row>
    <row r="23" spans="1:26" ht="15" customHeight="1">
      <c r="A23" s="397" t="s">
        <v>320</v>
      </c>
      <c r="B23" s="646" t="s">
        <v>321</v>
      </c>
      <c r="C23" s="647"/>
      <c r="D23" s="647"/>
      <c r="E23" s="398" t="s">
        <v>319</v>
      </c>
      <c r="F23" s="399">
        <f>B69</f>
        <v>2</v>
      </c>
      <c r="G23" s="400">
        <f t="shared" si="0"/>
        <v>3.2</v>
      </c>
      <c r="H23" s="648">
        <f t="shared" si="0"/>
        <v>6.4</v>
      </c>
      <c r="I23" s="649"/>
      <c r="V23" s="401"/>
      <c r="W23" s="650"/>
      <c r="X23" s="650"/>
      <c r="Y23" s="650"/>
      <c r="Z23" s="393"/>
    </row>
    <row r="24" spans="1:26" ht="15" customHeight="1">
      <c r="A24" s="397" t="s">
        <v>322</v>
      </c>
      <c r="B24" s="646" t="s">
        <v>323</v>
      </c>
      <c r="C24" s="647"/>
      <c r="D24" s="647"/>
      <c r="E24" s="398" t="s">
        <v>319</v>
      </c>
      <c r="F24" s="399">
        <f>B70</f>
        <v>0</v>
      </c>
      <c r="G24" s="400">
        <f t="shared" si="0"/>
        <v>2.19</v>
      </c>
      <c r="H24" s="648">
        <f t="shared" si="0"/>
        <v>0</v>
      </c>
      <c r="I24" s="649"/>
      <c r="V24" s="393"/>
      <c r="W24" s="640"/>
      <c r="X24" s="640"/>
      <c r="Y24" s="640"/>
      <c r="Z24" s="393"/>
    </row>
    <row r="25" spans="1:26" ht="15.75">
      <c r="A25" s="397" t="s">
        <v>324</v>
      </c>
      <c r="B25" s="646" t="s">
        <v>388</v>
      </c>
      <c r="C25" s="647"/>
      <c r="D25" s="647"/>
      <c r="E25" s="398" t="s">
        <v>2</v>
      </c>
      <c r="F25" s="399">
        <f>B71*C71</f>
        <v>9</v>
      </c>
      <c r="G25" s="400">
        <f t="shared" si="0"/>
        <v>0.4</v>
      </c>
      <c r="H25" s="648">
        <f t="shared" si="0"/>
        <v>3.6</v>
      </c>
      <c r="I25" s="649"/>
      <c r="V25" s="393"/>
      <c r="W25" s="651"/>
      <c r="X25" s="651"/>
      <c r="Y25" s="651"/>
      <c r="Z25" s="393"/>
    </row>
    <row r="26" spans="1:26" ht="15" customHeight="1">
      <c r="A26" s="403"/>
      <c r="B26" s="647"/>
      <c r="C26" s="647"/>
      <c r="D26" s="647"/>
      <c r="E26" s="404"/>
      <c r="F26" s="404"/>
      <c r="G26" s="405"/>
      <c r="H26" s="405"/>
      <c r="I26" s="406"/>
      <c r="J26" s="422"/>
      <c r="V26" s="393"/>
      <c r="W26" s="651"/>
      <c r="X26" s="651"/>
      <c r="Y26" s="651"/>
      <c r="Z26" s="393"/>
    </row>
    <row r="27" spans="1:26" ht="15" customHeight="1">
      <c r="A27" s="394" t="s">
        <v>18</v>
      </c>
      <c r="B27" s="641" t="s">
        <v>325</v>
      </c>
      <c r="C27" s="642"/>
      <c r="D27" s="642"/>
      <c r="E27" s="395"/>
      <c r="F27" s="395"/>
      <c r="G27" s="396"/>
      <c r="H27" s="643">
        <f>SUM(H28:H30)</f>
        <v>24.78</v>
      </c>
      <c r="I27" s="644"/>
      <c r="V27" s="393"/>
      <c r="W27" s="645"/>
      <c r="X27" s="645"/>
      <c r="Y27" s="645"/>
      <c r="Z27" s="393"/>
    </row>
    <row r="28" spans="1:26" ht="15.75">
      <c r="A28" s="397" t="s">
        <v>326</v>
      </c>
      <c r="B28" s="646" t="s">
        <v>389</v>
      </c>
      <c r="C28" s="647"/>
      <c r="D28" s="647"/>
      <c r="E28" s="398" t="s">
        <v>317</v>
      </c>
      <c r="F28" s="407">
        <f aca="true" t="shared" si="1" ref="F28:H29">C74</f>
        <v>64.5</v>
      </c>
      <c r="G28" s="400">
        <f t="shared" si="1"/>
        <v>0.04</v>
      </c>
      <c r="H28" s="648">
        <f t="shared" si="1"/>
        <v>2.58</v>
      </c>
      <c r="I28" s="649"/>
      <c r="V28" s="401"/>
      <c r="W28" s="650"/>
      <c r="X28" s="650"/>
      <c r="Y28" s="650"/>
      <c r="Z28" s="393"/>
    </row>
    <row r="29" spans="1:26" ht="15" customHeight="1">
      <c r="A29" s="397" t="s">
        <v>327</v>
      </c>
      <c r="B29" s="646" t="s">
        <v>390</v>
      </c>
      <c r="C29" s="647"/>
      <c r="D29" s="647"/>
      <c r="E29" s="398" t="s">
        <v>317</v>
      </c>
      <c r="F29" s="407">
        <f t="shared" si="1"/>
        <v>15</v>
      </c>
      <c r="G29" s="400">
        <f t="shared" si="1"/>
        <v>0.1</v>
      </c>
      <c r="H29" s="648">
        <f t="shared" si="1"/>
        <v>3</v>
      </c>
      <c r="I29" s="649"/>
      <c r="V29" s="401"/>
      <c r="W29" s="402"/>
      <c r="X29" s="402"/>
      <c r="Y29" s="402"/>
      <c r="Z29" s="393"/>
    </row>
    <row r="30" spans="1:26" ht="15" customHeight="1">
      <c r="A30" s="397" t="s">
        <v>328</v>
      </c>
      <c r="B30" s="646" t="s">
        <v>391</v>
      </c>
      <c r="C30" s="647"/>
      <c r="D30" s="647"/>
      <c r="E30" s="398" t="s">
        <v>317</v>
      </c>
      <c r="F30" s="407">
        <f>B76*C76</f>
        <v>192</v>
      </c>
      <c r="G30" s="400">
        <f>D76</f>
        <v>0.1</v>
      </c>
      <c r="H30" s="648">
        <f>E76</f>
        <v>19.2</v>
      </c>
      <c r="I30" s="649"/>
      <c r="V30" s="401"/>
      <c r="W30" s="650"/>
      <c r="X30" s="650"/>
      <c r="Y30" s="650"/>
      <c r="Z30" s="393"/>
    </row>
    <row r="31" spans="1:26" ht="15" customHeight="1">
      <c r="A31" s="403"/>
      <c r="B31" s="647"/>
      <c r="C31" s="647"/>
      <c r="D31" s="647"/>
      <c r="E31" s="404"/>
      <c r="F31" s="404"/>
      <c r="G31" s="405"/>
      <c r="H31" s="405"/>
      <c r="I31" s="406"/>
      <c r="J31" s="422"/>
      <c r="V31" s="393"/>
      <c r="W31" s="651"/>
      <c r="X31" s="651"/>
      <c r="Y31" s="651"/>
      <c r="Z31" s="393"/>
    </row>
    <row r="32" spans="1:26" ht="15" customHeight="1">
      <c r="A32" s="408">
        <v>2</v>
      </c>
      <c r="B32" s="652" t="s">
        <v>329</v>
      </c>
      <c r="C32" s="653"/>
      <c r="D32" s="654"/>
      <c r="E32" s="409"/>
      <c r="F32" s="409"/>
      <c r="G32" s="410"/>
      <c r="H32" s="655">
        <f>H33+H38</f>
        <v>2.48</v>
      </c>
      <c r="I32" s="656"/>
      <c r="V32" s="393"/>
      <c r="W32" s="640"/>
      <c r="X32" s="640"/>
      <c r="Y32" s="640"/>
      <c r="Z32" s="393"/>
    </row>
    <row r="33" spans="1:26" ht="15" customHeight="1">
      <c r="A33" s="394" t="s">
        <v>3</v>
      </c>
      <c r="B33" s="641" t="s">
        <v>330</v>
      </c>
      <c r="C33" s="642"/>
      <c r="D33" s="642"/>
      <c r="E33" s="395"/>
      <c r="F33" s="395"/>
      <c r="G33" s="396"/>
      <c r="H33" s="643">
        <f>SUM(H34:I37)</f>
        <v>1.88</v>
      </c>
      <c r="I33" s="644"/>
      <c r="V33" s="393"/>
      <c r="W33" s="411"/>
      <c r="X33" s="411"/>
      <c r="Y33" s="411"/>
      <c r="Z33" s="393"/>
    </row>
    <row r="34" spans="1:26" ht="15.75">
      <c r="A34" s="397" t="s">
        <v>331</v>
      </c>
      <c r="B34" s="646" t="s">
        <v>392</v>
      </c>
      <c r="C34" s="647"/>
      <c r="D34" s="647"/>
      <c r="E34" s="398" t="s">
        <v>307</v>
      </c>
      <c r="F34" s="407">
        <f>B80</f>
        <v>2</v>
      </c>
      <c r="G34" s="400">
        <v>0.36</v>
      </c>
      <c r="H34" s="657">
        <f>E80</f>
        <v>0.72</v>
      </c>
      <c r="I34" s="658"/>
      <c r="V34" s="401"/>
      <c r="W34" s="650"/>
      <c r="X34" s="650"/>
      <c r="Y34" s="650"/>
      <c r="Z34" s="393"/>
    </row>
    <row r="35" spans="1:26" ht="15.75">
      <c r="A35" s="397" t="s">
        <v>332</v>
      </c>
      <c r="B35" s="646" t="s">
        <v>333</v>
      </c>
      <c r="C35" s="647"/>
      <c r="D35" s="647"/>
      <c r="E35" s="398" t="s">
        <v>307</v>
      </c>
      <c r="F35" s="407">
        <f>B81</f>
        <v>2</v>
      </c>
      <c r="G35" s="400">
        <v>0.2</v>
      </c>
      <c r="H35" s="657">
        <f>E81</f>
        <v>0.4</v>
      </c>
      <c r="I35" s="658"/>
      <c r="V35" s="401"/>
      <c r="W35" s="650"/>
      <c r="X35" s="650"/>
      <c r="Y35" s="650"/>
      <c r="Z35" s="393"/>
    </row>
    <row r="36" spans="1:26" ht="15.75">
      <c r="A36" s="397" t="s">
        <v>334</v>
      </c>
      <c r="B36" s="646" t="s">
        <v>335</v>
      </c>
      <c r="C36" s="647"/>
      <c r="D36" s="647"/>
      <c r="E36" s="398" t="s">
        <v>307</v>
      </c>
      <c r="F36" s="407">
        <f>B82</f>
        <v>0</v>
      </c>
      <c r="G36" s="400">
        <v>0.25</v>
      </c>
      <c r="H36" s="657">
        <f>E82</f>
        <v>0</v>
      </c>
      <c r="I36" s="658"/>
      <c r="V36" s="401"/>
      <c r="W36" s="650"/>
      <c r="X36" s="650"/>
      <c r="Y36" s="650"/>
      <c r="Z36" s="393"/>
    </row>
    <row r="37" spans="1:26" ht="15.75">
      <c r="A37" s="397" t="s">
        <v>336</v>
      </c>
      <c r="B37" s="646" t="s">
        <v>337</v>
      </c>
      <c r="C37" s="647"/>
      <c r="D37" s="647"/>
      <c r="E37" s="398" t="s">
        <v>307</v>
      </c>
      <c r="F37" s="407">
        <f>B83</f>
        <v>2</v>
      </c>
      <c r="G37" s="400">
        <v>0.38</v>
      </c>
      <c r="H37" s="657">
        <f>E83</f>
        <v>0.76</v>
      </c>
      <c r="I37" s="658"/>
      <c r="V37" s="401"/>
      <c r="W37" s="650"/>
      <c r="X37" s="650"/>
      <c r="Y37" s="650"/>
      <c r="Z37" s="393"/>
    </row>
    <row r="38" spans="1:26" ht="15" customHeight="1">
      <c r="A38" s="394" t="s">
        <v>6</v>
      </c>
      <c r="B38" s="641" t="s">
        <v>338</v>
      </c>
      <c r="C38" s="642"/>
      <c r="D38" s="642"/>
      <c r="E38" s="395"/>
      <c r="F38" s="395"/>
      <c r="G38" s="396"/>
      <c r="H38" s="643">
        <f>H39</f>
        <v>0.6</v>
      </c>
      <c r="I38" s="644"/>
      <c r="V38" s="393"/>
      <c r="W38" s="411"/>
      <c r="X38" s="411"/>
      <c r="Y38" s="411"/>
      <c r="Z38" s="393"/>
    </row>
    <row r="39" spans="1:26" ht="15.75">
      <c r="A39" s="397" t="s">
        <v>339</v>
      </c>
      <c r="B39" s="646" t="s">
        <v>340</v>
      </c>
      <c r="C39" s="647"/>
      <c r="D39" s="647"/>
      <c r="E39" s="398" t="s">
        <v>307</v>
      </c>
      <c r="F39" s="407">
        <f>B85</f>
        <v>4</v>
      </c>
      <c r="G39" s="400">
        <v>0.15</v>
      </c>
      <c r="H39" s="657">
        <f>E85</f>
        <v>0.6</v>
      </c>
      <c r="I39" s="658"/>
      <c r="V39" s="401"/>
      <c r="W39" s="650"/>
      <c r="X39" s="650"/>
      <c r="Y39" s="650"/>
      <c r="Z39" s="393"/>
    </row>
    <row r="40" spans="1:26" ht="15" customHeight="1">
      <c r="A40" s="394" t="s">
        <v>7</v>
      </c>
      <c r="B40" s="641" t="s">
        <v>341</v>
      </c>
      <c r="C40" s="642"/>
      <c r="D40" s="642"/>
      <c r="E40" s="395"/>
      <c r="F40" s="395"/>
      <c r="G40" s="396"/>
      <c r="H40" s="643"/>
      <c r="I40" s="644"/>
      <c r="V40" s="393"/>
      <c r="W40" s="411"/>
      <c r="X40" s="411"/>
      <c r="Y40" s="411"/>
      <c r="Z40" s="393"/>
    </row>
    <row r="41" spans="1:26" ht="15" customHeight="1">
      <c r="A41" s="397" t="s">
        <v>342</v>
      </c>
      <c r="B41" s="659" t="s">
        <v>343</v>
      </c>
      <c r="C41" s="660"/>
      <c r="D41" s="661"/>
      <c r="E41" s="398" t="s">
        <v>307</v>
      </c>
      <c r="F41" s="407">
        <f>B87</f>
        <v>6</v>
      </c>
      <c r="G41" s="400" t="s">
        <v>344</v>
      </c>
      <c r="H41" s="648" t="s">
        <v>344</v>
      </c>
      <c r="I41" s="649"/>
      <c r="V41" s="401"/>
      <c r="W41" s="650"/>
      <c r="X41" s="650"/>
      <c r="Y41" s="650"/>
      <c r="Z41" s="393"/>
    </row>
    <row r="42" spans="1:26" ht="48.75" customHeight="1">
      <c r="A42" s="397" t="s">
        <v>345</v>
      </c>
      <c r="B42" s="662" t="s">
        <v>346</v>
      </c>
      <c r="C42" s="663"/>
      <c r="D42" s="664"/>
      <c r="E42" s="398" t="s">
        <v>307</v>
      </c>
      <c r="F42" s="407">
        <f>B88</f>
        <v>2</v>
      </c>
      <c r="G42" s="400" t="s">
        <v>344</v>
      </c>
      <c r="H42" s="648" t="s">
        <v>344</v>
      </c>
      <c r="I42" s="649"/>
      <c r="V42" s="401"/>
      <c r="W42" s="650"/>
      <c r="X42" s="650"/>
      <c r="Y42" s="650"/>
      <c r="Z42" s="393"/>
    </row>
    <row r="43" spans="1:26" ht="15" customHeight="1" thickBot="1">
      <c r="A43" s="412"/>
      <c r="B43" s="665"/>
      <c r="C43" s="665"/>
      <c r="D43" s="665"/>
      <c r="E43" s="413"/>
      <c r="F43" s="413"/>
      <c r="G43" s="414"/>
      <c r="H43" s="414"/>
      <c r="I43" s="415"/>
      <c r="J43" s="422"/>
      <c r="P43" s="422"/>
      <c r="Q43" s="422"/>
      <c r="R43" s="438"/>
      <c r="S43" s="439"/>
      <c r="V43" s="393"/>
      <c r="W43" s="651"/>
      <c r="X43" s="651"/>
      <c r="Y43" s="651"/>
      <c r="Z43" s="393"/>
    </row>
    <row r="44" spans="1:10" ht="15.75">
      <c r="A44" s="416" t="s">
        <v>347</v>
      </c>
      <c r="E44" s="361"/>
      <c r="F44" s="361"/>
      <c r="G44" s="361"/>
      <c r="I44" s="361"/>
      <c r="J44" s="361"/>
    </row>
    <row r="45" spans="1:10" ht="15.75">
      <c r="A45" s="361"/>
      <c r="E45" s="361"/>
      <c r="F45" s="361"/>
      <c r="G45" s="361"/>
      <c r="I45" s="361"/>
      <c r="J45" s="361"/>
    </row>
    <row r="46" spans="1:10" ht="15.75">
      <c r="A46" s="421" t="s">
        <v>393</v>
      </c>
      <c r="B46" s="421"/>
      <c r="C46" s="421"/>
      <c r="D46" s="421"/>
      <c r="E46" s="421"/>
      <c r="F46" s="421"/>
      <c r="G46" s="421"/>
      <c r="H46" s="421"/>
      <c r="I46" s="361"/>
      <c r="J46" s="361"/>
    </row>
    <row r="47" spans="1:11" ht="15.75">
      <c r="A47" s="421" t="s">
        <v>394</v>
      </c>
      <c r="B47" s="421"/>
      <c r="C47" s="421"/>
      <c r="D47" s="421"/>
      <c r="E47" s="421"/>
      <c r="F47" s="421"/>
      <c r="G47" s="421"/>
      <c r="H47" s="421"/>
      <c r="I47" s="421"/>
      <c r="J47" s="421"/>
      <c r="K47" s="421"/>
    </row>
    <row r="48" spans="1:11" ht="15.75">
      <c r="A48" s="421" t="s">
        <v>395</v>
      </c>
      <c r="B48" s="421"/>
      <c r="C48" s="421"/>
      <c r="D48" s="421"/>
      <c r="E48" s="421"/>
      <c r="F48" s="421"/>
      <c r="G48" s="421"/>
      <c r="H48" s="421"/>
      <c r="I48" s="421"/>
      <c r="J48" s="421"/>
      <c r="K48" s="364"/>
    </row>
    <row r="49" spans="1:11" ht="15.75">
      <c r="A49" s="666" t="s">
        <v>396</v>
      </c>
      <c r="B49" s="666"/>
      <c r="C49" s="666"/>
      <c r="D49" s="666"/>
      <c r="E49" s="666"/>
      <c r="F49" s="666"/>
      <c r="G49" s="666"/>
      <c r="H49" s="666"/>
      <c r="I49" s="364"/>
      <c r="K49" s="364"/>
    </row>
    <row r="50" spans="1:11" ht="15.75">
      <c r="A50" s="418" t="s">
        <v>397</v>
      </c>
      <c r="B50" s="364"/>
      <c r="C50" s="364"/>
      <c r="D50" s="364"/>
      <c r="E50" s="364"/>
      <c r="F50" s="364"/>
      <c r="G50" s="364"/>
      <c r="H50" s="364"/>
      <c r="I50" s="364"/>
      <c r="K50" s="364"/>
    </row>
    <row r="51" spans="1:11" ht="15.75">
      <c r="A51" s="364"/>
      <c r="B51" s="364"/>
      <c r="C51" s="364"/>
      <c r="D51" s="364"/>
      <c r="E51" s="364"/>
      <c r="F51" s="364"/>
      <c r="G51" s="364"/>
      <c r="H51" s="364"/>
      <c r="I51" s="364"/>
      <c r="K51" s="364"/>
    </row>
    <row r="52" spans="1:10" ht="15.75">
      <c r="A52" s="361"/>
      <c r="E52" s="361"/>
      <c r="F52" s="361"/>
      <c r="G52" s="361"/>
      <c r="I52" s="361"/>
      <c r="J52" s="361"/>
    </row>
    <row r="53" spans="1:11" ht="15" customHeight="1">
      <c r="A53" s="667" t="s">
        <v>398</v>
      </c>
      <c r="B53" s="667"/>
      <c r="C53" s="667"/>
      <c r="D53" s="667"/>
      <c r="E53" s="667"/>
      <c r="F53" s="667"/>
      <c r="G53" s="667"/>
      <c r="H53" s="667"/>
      <c r="I53" s="667"/>
      <c r="J53" s="419"/>
      <c r="K53" s="419"/>
    </row>
    <row r="54" spans="1:11" ht="15" customHeight="1">
      <c r="A54" s="667"/>
      <c r="B54" s="667"/>
      <c r="C54" s="667"/>
      <c r="D54" s="667"/>
      <c r="E54" s="667"/>
      <c r="F54" s="667"/>
      <c r="G54" s="667"/>
      <c r="H54" s="667"/>
      <c r="I54" s="667"/>
      <c r="J54" s="419"/>
      <c r="K54" s="419"/>
    </row>
    <row r="55" spans="1:11" ht="15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</row>
    <row r="56" spans="1:11" ht="15.75">
      <c r="A56" s="364"/>
      <c r="B56" s="364"/>
      <c r="C56" s="364"/>
      <c r="D56" s="364"/>
      <c r="E56" s="364"/>
      <c r="F56" s="364"/>
      <c r="G56" s="364"/>
      <c r="H56" s="364"/>
      <c r="I56" s="364"/>
      <c r="K56" s="364"/>
    </row>
    <row r="57" spans="1:11" ht="15" customHeight="1">
      <c r="A57" s="668" t="s">
        <v>399</v>
      </c>
      <c r="B57" s="668"/>
      <c r="C57" s="668"/>
      <c r="D57" s="668"/>
      <c r="E57" s="668"/>
      <c r="F57" s="668"/>
      <c r="G57" s="668"/>
      <c r="H57" s="668"/>
      <c r="I57" s="668"/>
      <c r="J57" s="420"/>
      <c r="K57" s="420"/>
    </row>
    <row r="58" spans="1:11" ht="15" customHeight="1">
      <c r="A58" s="668"/>
      <c r="B58" s="668"/>
      <c r="C58" s="668"/>
      <c r="D58" s="668"/>
      <c r="E58" s="668"/>
      <c r="F58" s="668"/>
      <c r="G58" s="668"/>
      <c r="H58" s="668"/>
      <c r="I58" s="668"/>
      <c r="J58" s="420"/>
      <c r="K58" s="420"/>
    </row>
    <row r="59" spans="1:11" ht="15" customHeight="1">
      <c r="A59" s="668" t="s">
        <v>400</v>
      </c>
      <c r="B59" s="668"/>
      <c r="C59" s="668"/>
      <c r="D59" s="668"/>
      <c r="E59" s="668"/>
      <c r="F59" s="668"/>
      <c r="G59" s="668"/>
      <c r="H59" s="668"/>
      <c r="I59" s="668"/>
      <c r="J59" s="420"/>
      <c r="K59" s="420"/>
    </row>
    <row r="60" spans="1:11" ht="15" customHeight="1">
      <c r="A60" s="668"/>
      <c r="B60" s="668"/>
      <c r="C60" s="668"/>
      <c r="D60" s="668"/>
      <c r="E60" s="668"/>
      <c r="F60" s="668"/>
      <c r="G60" s="668"/>
      <c r="H60" s="668"/>
      <c r="I60" s="668"/>
      <c r="J60" s="420"/>
      <c r="K60" s="420"/>
    </row>
    <row r="61" spans="1:10" ht="15.75">
      <c r="A61" s="361"/>
      <c r="E61" s="361"/>
      <c r="F61" s="361"/>
      <c r="G61" s="361"/>
      <c r="I61" s="361"/>
      <c r="J61" s="361"/>
    </row>
    <row r="62" spans="1:11" ht="15.75">
      <c r="A62" s="669" t="s">
        <v>401</v>
      </c>
      <c r="B62" s="669"/>
      <c r="C62" s="669"/>
      <c r="D62" s="669"/>
      <c r="E62" s="669"/>
      <c r="F62" s="669"/>
      <c r="G62" s="669"/>
      <c r="H62" s="669"/>
      <c r="I62" s="669"/>
      <c r="J62" s="669"/>
      <c r="K62" s="669"/>
    </row>
    <row r="63" spans="1:10" ht="16.5" thickBot="1">
      <c r="A63" s="361"/>
      <c r="E63" s="361"/>
      <c r="F63" s="422"/>
      <c r="G63" s="670"/>
      <c r="H63" s="671"/>
      <c r="I63" s="364"/>
      <c r="J63" s="361"/>
    </row>
    <row r="64" spans="1:10" ht="15.75">
      <c r="A64" s="423" t="s">
        <v>5</v>
      </c>
      <c r="B64" s="424" t="s">
        <v>294</v>
      </c>
      <c r="C64" s="424" t="s">
        <v>348</v>
      </c>
      <c r="D64" s="424" t="s">
        <v>312</v>
      </c>
      <c r="E64" s="425" t="s">
        <v>313</v>
      </c>
      <c r="F64" s="422"/>
      <c r="G64" s="670"/>
      <c r="H64" s="671"/>
      <c r="I64" s="364"/>
      <c r="J64" s="361"/>
    </row>
    <row r="65" spans="1:10" ht="15.75">
      <c r="A65" s="672" t="s">
        <v>349</v>
      </c>
      <c r="B65" s="673"/>
      <c r="C65" s="673"/>
      <c r="D65" s="673"/>
      <c r="E65" s="426">
        <f>E73+E66</f>
        <v>46.46</v>
      </c>
      <c r="F65" s="422"/>
      <c r="G65" s="427"/>
      <c r="H65" s="428"/>
      <c r="I65" s="364"/>
      <c r="J65" s="361"/>
    </row>
    <row r="66" spans="1:10" ht="15.75">
      <c r="A66" s="674" t="s">
        <v>350</v>
      </c>
      <c r="B66" s="675"/>
      <c r="C66" s="675"/>
      <c r="D66" s="675"/>
      <c r="E66" s="429">
        <f>SUM(E67:E71)</f>
        <v>21.68</v>
      </c>
      <c r="F66" s="422"/>
      <c r="G66" s="427"/>
      <c r="H66" s="428"/>
      <c r="I66" s="364"/>
      <c r="J66" s="361"/>
    </row>
    <row r="67" spans="1:10" ht="15.75">
      <c r="A67" s="430" t="s">
        <v>351</v>
      </c>
      <c r="B67" s="431">
        <v>2</v>
      </c>
      <c r="C67" s="431">
        <f>H13/2</f>
        <v>3</v>
      </c>
      <c r="D67" s="431">
        <v>0.4</v>
      </c>
      <c r="E67" s="432">
        <f>ROUND(D67*C67*B67,2)</f>
        <v>2.4</v>
      </c>
      <c r="F67" s="433"/>
      <c r="G67" s="434"/>
      <c r="H67" s="433"/>
      <c r="I67" s="364"/>
      <c r="J67" s="361"/>
    </row>
    <row r="68" spans="1:10" ht="15.75">
      <c r="A68" s="430" t="s">
        <v>352</v>
      </c>
      <c r="B68" s="431">
        <v>2</v>
      </c>
      <c r="C68" s="435"/>
      <c r="D68" s="435">
        <v>4.64</v>
      </c>
      <c r="E68" s="432">
        <f>ROUND(D68*B68,2)</f>
        <v>9.28</v>
      </c>
      <c r="F68" s="433"/>
      <c r="G68" s="434"/>
      <c r="H68" s="433"/>
      <c r="I68" s="364"/>
      <c r="J68" s="361"/>
    </row>
    <row r="69" spans="1:10" ht="15.75">
      <c r="A69" s="430" t="s">
        <v>353</v>
      </c>
      <c r="B69" s="436">
        <v>2</v>
      </c>
      <c r="C69" s="436"/>
      <c r="D69" s="436">
        <v>3.2</v>
      </c>
      <c r="E69" s="432">
        <f>ROUND(D69*B69,2)</f>
        <v>6.4</v>
      </c>
      <c r="F69" s="433"/>
      <c r="G69" s="433"/>
      <c r="H69" s="433"/>
      <c r="I69" s="364"/>
      <c r="J69" s="437"/>
    </row>
    <row r="70" spans="1:10" ht="15.75">
      <c r="A70" s="430" t="s">
        <v>354</v>
      </c>
      <c r="B70" s="436">
        <v>0</v>
      </c>
      <c r="C70" s="436"/>
      <c r="D70" s="436">
        <v>2.19</v>
      </c>
      <c r="E70" s="432">
        <f>ROUND(D70*B70,2)</f>
        <v>0</v>
      </c>
      <c r="F70" s="433"/>
      <c r="G70" s="433"/>
      <c r="H70" s="433"/>
      <c r="I70" s="364"/>
      <c r="J70" s="361"/>
    </row>
    <row r="71" spans="1:10" ht="15.75">
      <c r="A71" s="430" t="s">
        <v>355</v>
      </c>
      <c r="B71" s="436">
        <v>1</v>
      </c>
      <c r="C71" s="436">
        <f>(H13*1.5)</f>
        <v>9</v>
      </c>
      <c r="D71" s="436">
        <v>0.4</v>
      </c>
      <c r="E71" s="432">
        <f>ROUND(D71*C71*B71,2)</f>
        <v>3.6</v>
      </c>
      <c r="F71" s="433"/>
      <c r="G71" s="433"/>
      <c r="H71" s="433"/>
      <c r="I71" s="364"/>
      <c r="J71" s="361"/>
    </row>
    <row r="72" spans="1:10" ht="15.75">
      <c r="A72" s="674"/>
      <c r="B72" s="675"/>
      <c r="C72" s="675"/>
      <c r="D72" s="675"/>
      <c r="E72" s="676"/>
      <c r="F72" s="422"/>
      <c r="G72" s="422"/>
      <c r="H72" s="438"/>
      <c r="I72" s="439"/>
      <c r="J72" s="361"/>
    </row>
    <row r="73" spans="1:10" ht="15.75">
      <c r="A73" s="674" t="s">
        <v>356</v>
      </c>
      <c r="B73" s="675"/>
      <c r="C73" s="675"/>
      <c r="D73" s="675"/>
      <c r="E73" s="429">
        <f>SUM(E74:E76)</f>
        <v>24.78</v>
      </c>
      <c r="F73" s="422"/>
      <c r="G73" s="427"/>
      <c r="H73" s="428"/>
      <c r="I73" s="364"/>
      <c r="J73" s="361"/>
    </row>
    <row r="74" spans="1:10" ht="15.75">
      <c r="A74" s="430" t="s">
        <v>357</v>
      </c>
      <c r="B74" s="436"/>
      <c r="C74" s="435">
        <f>C76-(B75*C75)-(B71*1.5)</f>
        <v>64.5</v>
      </c>
      <c r="D74" s="435">
        <v>0.04</v>
      </c>
      <c r="E74" s="432">
        <f>ROUND(D74*C74,2)</f>
        <v>2.58</v>
      </c>
      <c r="F74" s="433"/>
      <c r="G74" s="434"/>
      <c r="H74" s="433"/>
      <c r="I74" s="364"/>
      <c r="J74" s="361"/>
    </row>
    <row r="75" spans="1:10" ht="15.75">
      <c r="A75" s="430" t="s">
        <v>358</v>
      </c>
      <c r="B75" s="431">
        <v>2</v>
      </c>
      <c r="C75" s="431">
        <v>15</v>
      </c>
      <c r="D75" s="436">
        <v>0.1</v>
      </c>
      <c r="E75" s="432">
        <f>ROUND(B75*D75*C75,2)</f>
        <v>3</v>
      </c>
      <c r="F75" s="433"/>
      <c r="G75" s="434"/>
      <c r="H75" s="433"/>
      <c r="I75" s="364"/>
      <c r="J75" s="361"/>
    </row>
    <row r="76" spans="1:10" ht="15.75">
      <c r="A76" s="430" t="s">
        <v>359</v>
      </c>
      <c r="B76" s="436">
        <v>2</v>
      </c>
      <c r="C76" s="436">
        <f>G17</f>
        <v>96</v>
      </c>
      <c r="D76" s="436">
        <v>0.1</v>
      </c>
      <c r="E76" s="432">
        <f>B76*C76*D76</f>
        <v>19.2</v>
      </c>
      <c r="F76" s="433"/>
      <c r="G76" s="433"/>
      <c r="H76" s="433"/>
      <c r="I76" s="364"/>
      <c r="J76" s="437"/>
    </row>
    <row r="77" spans="1:10" ht="15.75">
      <c r="A77" s="672"/>
      <c r="B77" s="675"/>
      <c r="C77" s="675"/>
      <c r="D77" s="675"/>
      <c r="E77" s="676"/>
      <c r="F77" s="422"/>
      <c r="G77" s="422"/>
      <c r="H77" s="438"/>
      <c r="I77" s="439"/>
      <c r="J77" s="361"/>
    </row>
    <row r="78" spans="1:10" ht="15.75">
      <c r="A78" s="672" t="s">
        <v>360</v>
      </c>
      <c r="B78" s="673"/>
      <c r="C78" s="673"/>
      <c r="D78" s="673"/>
      <c r="E78" s="440">
        <f>E79+E84</f>
        <v>2.48</v>
      </c>
      <c r="F78" s="422"/>
      <c r="G78" s="427"/>
      <c r="H78" s="428"/>
      <c r="I78" s="364"/>
      <c r="J78" s="361"/>
    </row>
    <row r="79" spans="1:10" ht="15.75">
      <c r="A79" s="677" t="s">
        <v>361</v>
      </c>
      <c r="B79" s="678"/>
      <c r="C79" s="678"/>
      <c r="D79" s="678"/>
      <c r="E79" s="429">
        <f>SUM(E80:E83)</f>
        <v>1.88</v>
      </c>
      <c r="F79" s="422"/>
      <c r="G79" s="427"/>
      <c r="H79" s="428"/>
      <c r="I79" s="364"/>
      <c r="J79" s="361"/>
    </row>
    <row r="80" spans="1:10" ht="15.75">
      <c r="A80" s="430" t="s">
        <v>362</v>
      </c>
      <c r="B80" s="436">
        <v>2</v>
      </c>
      <c r="C80" s="435"/>
      <c r="D80" s="441">
        <v>0.36</v>
      </c>
      <c r="E80" s="442">
        <f>ROUND(B80*D80,2)</f>
        <v>0.72</v>
      </c>
      <c r="F80" s="433"/>
      <c r="G80" s="434"/>
      <c r="H80" s="433"/>
      <c r="I80" s="364"/>
      <c r="J80" s="361"/>
    </row>
    <row r="81" spans="1:10" ht="15.75">
      <c r="A81" s="430" t="s">
        <v>363</v>
      </c>
      <c r="B81" s="436">
        <v>2</v>
      </c>
      <c r="C81" s="435"/>
      <c r="D81" s="441">
        <v>0.2</v>
      </c>
      <c r="E81" s="442">
        <f>ROUND(B81*D81,2)</f>
        <v>0.4</v>
      </c>
      <c r="F81" s="433"/>
      <c r="G81" s="434"/>
      <c r="H81" s="433"/>
      <c r="I81" s="364"/>
      <c r="J81" s="361"/>
    </row>
    <row r="82" spans="1:10" ht="15.75">
      <c r="A82" s="430" t="s">
        <v>364</v>
      </c>
      <c r="B82" s="436">
        <v>0</v>
      </c>
      <c r="C82" s="435"/>
      <c r="D82" s="441">
        <v>0.25</v>
      </c>
      <c r="E82" s="442">
        <f>ROUND(B82*D82,2)</f>
        <v>0</v>
      </c>
      <c r="F82" s="433"/>
      <c r="G82" s="434"/>
      <c r="H82" s="433"/>
      <c r="I82" s="364"/>
      <c r="J82" s="361"/>
    </row>
    <row r="83" spans="1:10" ht="15.75">
      <c r="A83" s="430" t="s">
        <v>365</v>
      </c>
      <c r="B83" s="436">
        <v>2</v>
      </c>
      <c r="C83" s="435"/>
      <c r="D83" s="441">
        <v>0.38</v>
      </c>
      <c r="E83" s="442">
        <f>ROUND(B83*D83,2)</f>
        <v>0.76</v>
      </c>
      <c r="F83" s="433"/>
      <c r="G83" s="434"/>
      <c r="H83" s="433"/>
      <c r="I83" s="364"/>
      <c r="J83" s="361"/>
    </row>
    <row r="84" spans="1:10" ht="15.75">
      <c r="A84" s="677" t="s">
        <v>366</v>
      </c>
      <c r="B84" s="678"/>
      <c r="C84" s="678"/>
      <c r="D84" s="678"/>
      <c r="E84" s="429">
        <f>E85</f>
        <v>0.6</v>
      </c>
      <c r="F84" s="422"/>
      <c r="G84" s="427"/>
      <c r="H84" s="428"/>
      <c r="I84" s="364"/>
      <c r="J84" s="361"/>
    </row>
    <row r="85" spans="1:10" ht="15.75">
      <c r="A85" s="430" t="s">
        <v>367</v>
      </c>
      <c r="B85" s="436">
        <v>4</v>
      </c>
      <c r="C85" s="435"/>
      <c r="D85" s="441">
        <v>0.15</v>
      </c>
      <c r="E85" s="442">
        <f>ROUND(B85*D85,2)</f>
        <v>0.6</v>
      </c>
      <c r="F85" s="433"/>
      <c r="G85" s="434"/>
      <c r="H85" s="433"/>
      <c r="I85" s="364"/>
      <c r="J85" s="361"/>
    </row>
    <row r="86" spans="1:10" ht="15.75">
      <c r="A86" s="677" t="s">
        <v>341</v>
      </c>
      <c r="B86" s="678"/>
      <c r="C86" s="678"/>
      <c r="D86" s="678"/>
      <c r="E86" s="429">
        <f>E87+E88</f>
        <v>7</v>
      </c>
      <c r="F86" s="422"/>
      <c r="G86" s="427"/>
      <c r="H86" s="428"/>
      <c r="I86" s="364"/>
      <c r="J86" s="361"/>
    </row>
    <row r="87" spans="1:10" ht="15.75">
      <c r="A87" s="430" t="s">
        <v>368</v>
      </c>
      <c r="B87" s="436">
        <f>B80+B81+B82+B83</f>
        <v>6</v>
      </c>
      <c r="C87" s="435"/>
      <c r="D87" s="441"/>
      <c r="E87" s="442">
        <v>6</v>
      </c>
      <c r="F87" s="433"/>
      <c r="G87" s="434"/>
      <c r="H87" s="433"/>
      <c r="I87" s="364"/>
      <c r="J87" s="361"/>
    </row>
    <row r="88" spans="1:10" ht="16.5" thickBot="1">
      <c r="A88" s="443" t="s">
        <v>369</v>
      </c>
      <c r="B88" s="444">
        <f>B85/2</f>
        <v>2</v>
      </c>
      <c r="C88" s="445"/>
      <c r="D88" s="446"/>
      <c r="E88" s="447">
        <v>1</v>
      </c>
      <c r="F88" s="433"/>
      <c r="G88" s="434"/>
      <c r="H88" s="433"/>
      <c r="I88" s="364"/>
      <c r="J88" s="361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1">
      <selection activeCell="A1" sqref="A1:K88"/>
    </sheetView>
  </sheetViews>
  <sheetFormatPr defaultColWidth="9.140625" defaultRowHeight="12.75"/>
  <cols>
    <col min="1" max="1" width="14.421875" style="448" customWidth="1"/>
    <col min="2" max="2" width="15.57421875" style="361" bestFit="1" customWidth="1"/>
    <col min="3" max="3" width="22.28125" style="361" customWidth="1"/>
    <col min="4" max="4" width="35.7109375" style="361" customWidth="1"/>
    <col min="5" max="5" width="10.7109375" style="448" customWidth="1"/>
    <col min="6" max="6" width="16.00390625" style="448" customWidth="1"/>
    <col min="7" max="7" width="11.7109375" style="448" customWidth="1"/>
    <col min="8" max="8" width="11.8515625" style="361" customWidth="1"/>
    <col min="9" max="9" width="13.57421875" style="449" customWidth="1"/>
    <col min="10" max="10" width="14.7109375" style="364" bestFit="1" customWidth="1"/>
    <col min="11" max="11" width="24.57421875" style="361" bestFit="1" customWidth="1"/>
    <col min="12" max="12" width="14.57421875" style="361" bestFit="1" customWidth="1"/>
    <col min="13" max="13" width="12.28125" style="361" bestFit="1" customWidth="1"/>
    <col min="14" max="14" width="8.00390625" style="361" bestFit="1" customWidth="1"/>
    <col min="15" max="15" width="10.57421875" style="361" bestFit="1" customWidth="1"/>
    <col min="16" max="16" width="10.28125" style="361" customWidth="1"/>
    <col min="17" max="17" width="9.140625" style="361" customWidth="1"/>
    <col min="18" max="18" width="11.7109375" style="361" bestFit="1" customWidth="1"/>
    <col min="19" max="19" width="10.8515625" style="361" bestFit="1" customWidth="1"/>
    <col min="20" max="21" width="9.140625" style="361" customWidth="1"/>
    <col min="22" max="22" width="9.8515625" style="361" bestFit="1" customWidth="1"/>
    <col min="23" max="26" width="9.140625" style="361" customWidth="1"/>
    <col min="27" max="16384" width="9.140625" style="361" customWidth="1"/>
  </cols>
  <sheetData>
    <row r="1" spans="1:26" s="364" customFormat="1" ht="15.75" customHeight="1">
      <c r="A1" s="613"/>
      <c r="B1" s="614"/>
      <c r="C1" s="614"/>
      <c r="D1" s="614"/>
      <c r="E1" s="614"/>
      <c r="F1" s="614"/>
      <c r="G1" s="614"/>
      <c r="H1" s="614"/>
      <c r="I1" s="615"/>
      <c r="V1" s="361"/>
      <c r="W1" s="361"/>
      <c r="X1" s="361"/>
      <c r="Y1" s="361"/>
      <c r="Z1" s="361"/>
    </row>
    <row r="2" spans="1:26" s="364" customFormat="1" ht="15.75">
      <c r="A2" s="571"/>
      <c r="B2" s="572"/>
      <c r="C2" s="572"/>
      <c r="D2" s="572"/>
      <c r="E2" s="572"/>
      <c r="F2" s="572"/>
      <c r="G2" s="572"/>
      <c r="H2" s="572"/>
      <c r="I2" s="573"/>
      <c r="V2" s="361"/>
      <c r="W2" s="361"/>
      <c r="X2" s="361"/>
      <c r="Y2" s="361"/>
      <c r="Z2" s="361"/>
    </row>
    <row r="3" spans="1:26" s="364" customFormat="1" ht="15.75">
      <c r="A3" s="571"/>
      <c r="B3" s="572"/>
      <c r="C3" s="572"/>
      <c r="D3" s="572"/>
      <c r="E3" s="572"/>
      <c r="F3" s="572"/>
      <c r="G3" s="572"/>
      <c r="H3" s="572"/>
      <c r="I3" s="573"/>
      <c r="V3" s="361"/>
      <c r="W3" s="361"/>
      <c r="X3" s="361"/>
      <c r="Y3" s="361"/>
      <c r="Z3" s="361"/>
    </row>
    <row r="4" spans="1:26" s="364" customFormat="1" ht="15.75">
      <c r="A4" s="571"/>
      <c r="B4" s="572"/>
      <c r="C4" s="572"/>
      <c r="D4" s="572"/>
      <c r="E4" s="572"/>
      <c r="F4" s="572"/>
      <c r="G4" s="572"/>
      <c r="H4" s="572"/>
      <c r="I4" s="573"/>
      <c r="V4" s="361"/>
      <c r="W4" s="361"/>
      <c r="X4" s="361"/>
      <c r="Y4" s="361"/>
      <c r="Z4" s="361"/>
    </row>
    <row r="5" spans="1:26" s="364" customFormat="1" ht="15.75">
      <c r="A5" s="538" t="s">
        <v>286</v>
      </c>
      <c r="B5" s="539"/>
      <c r="C5" s="539"/>
      <c r="D5" s="539"/>
      <c r="E5" s="539"/>
      <c r="F5" s="539"/>
      <c r="G5" s="539"/>
      <c r="H5" s="539"/>
      <c r="I5" s="570"/>
      <c r="V5" s="361"/>
      <c r="W5" s="361"/>
      <c r="X5" s="361"/>
      <c r="Y5" s="361"/>
      <c r="Z5" s="361"/>
    </row>
    <row r="6" spans="1:26" s="364" customFormat="1" ht="15.75">
      <c r="A6" s="571" t="s">
        <v>179</v>
      </c>
      <c r="B6" s="572"/>
      <c r="C6" s="572"/>
      <c r="D6" s="572"/>
      <c r="E6" s="572"/>
      <c r="F6" s="572"/>
      <c r="G6" s="572"/>
      <c r="H6" s="572"/>
      <c r="I6" s="573"/>
      <c r="V6" s="361"/>
      <c r="W6" s="361"/>
      <c r="X6" s="361"/>
      <c r="Y6" s="361"/>
      <c r="Z6" s="361"/>
    </row>
    <row r="7" spans="1:26" s="364" customFormat="1" ht="15.75">
      <c r="A7" s="571" t="s">
        <v>15</v>
      </c>
      <c r="B7" s="572"/>
      <c r="C7" s="572"/>
      <c r="D7" s="572"/>
      <c r="E7" s="572"/>
      <c r="F7" s="572"/>
      <c r="G7" s="572"/>
      <c r="H7" s="572"/>
      <c r="I7" s="573"/>
      <c r="V7" s="361"/>
      <c r="W7" s="361"/>
      <c r="X7" s="361"/>
      <c r="Y7" s="361"/>
      <c r="Z7" s="361"/>
    </row>
    <row r="8" spans="1:26" s="364" customFormat="1" ht="4.5" customHeight="1" thickBot="1">
      <c r="A8" s="365"/>
      <c r="B8" s="319"/>
      <c r="C8" s="319"/>
      <c r="D8" s="319"/>
      <c r="E8" s="324"/>
      <c r="F8" s="324"/>
      <c r="G8" s="324"/>
      <c r="H8" s="324"/>
      <c r="I8" s="366"/>
      <c r="V8" s="361"/>
      <c r="W8" s="361"/>
      <c r="X8" s="361"/>
      <c r="Y8" s="361"/>
      <c r="Z8" s="361"/>
    </row>
    <row r="9" spans="1:26" s="364" customFormat="1" ht="18" customHeight="1" thickBot="1">
      <c r="A9" s="682" t="s">
        <v>217</v>
      </c>
      <c r="B9" s="683"/>
      <c r="C9" s="683"/>
      <c r="D9" s="683"/>
      <c r="E9" s="683"/>
      <c r="F9" s="683"/>
      <c r="G9" s="683"/>
      <c r="H9" s="683"/>
      <c r="I9" s="684"/>
      <c r="V9" s="361"/>
      <c r="W9" s="361"/>
      <c r="X9" s="361"/>
      <c r="Y9" s="361"/>
      <c r="Z9" s="361"/>
    </row>
    <row r="10" spans="1:26" s="364" customFormat="1" ht="4.5" customHeight="1">
      <c r="A10" s="371"/>
      <c r="E10" s="336"/>
      <c r="F10" s="336"/>
      <c r="G10" s="336"/>
      <c r="I10" s="372"/>
      <c r="V10" s="361"/>
      <c r="W10" s="361"/>
      <c r="X10" s="361"/>
      <c r="Y10" s="361"/>
      <c r="Z10" s="361"/>
    </row>
    <row r="11" spans="1:26" s="364" customFormat="1" ht="24.75" customHeight="1">
      <c r="A11" s="373" t="s">
        <v>310</v>
      </c>
      <c r="B11" s="619" t="str">
        <f>'[1]RESUMO QUANTITATIVO'!A16</f>
        <v>EXECUÇÃO DOS SERVIÇOS DE PAVIMENTAÇÃO (RECAPEAMENTO ASFÁTICO) NAS RUAS DO PAAR - NO MUNICÍPIO DE ANANINDEUA - PA.</v>
      </c>
      <c r="C11" s="619"/>
      <c r="D11" s="619"/>
      <c r="E11" s="619"/>
      <c r="F11" s="620"/>
      <c r="G11" s="621" t="s">
        <v>287</v>
      </c>
      <c r="H11" s="621" t="s">
        <v>288</v>
      </c>
      <c r="I11" s="623" t="s">
        <v>289</v>
      </c>
      <c r="V11" s="361"/>
      <c r="W11" s="361"/>
      <c r="X11" s="361"/>
      <c r="Y11" s="361"/>
      <c r="Z11" s="361"/>
    </row>
    <row r="12" spans="1:26" s="364" customFormat="1" ht="24.75" customHeight="1">
      <c r="A12" s="374"/>
      <c r="B12" s="619"/>
      <c r="C12" s="619"/>
      <c r="D12" s="619"/>
      <c r="E12" s="619"/>
      <c r="F12" s="620"/>
      <c r="G12" s="622"/>
      <c r="H12" s="622"/>
      <c r="I12" s="624"/>
      <c r="V12" s="361"/>
      <c r="W12" s="361"/>
      <c r="X12" s="361"/>
      <c r="Y12" s="361"/>
      <c r="Z12" s="361"/>
    </row>
    <row r="13" spans="1:26" s="364" customFormat="1" ht="15" customHeight="1">
      <c r="A13" s="375" t="s">
        <v>414</v>
      </c>
      <c r="B13" s="376"/>
      <c r="C13" s="376"/>
      <c r="D13" s="376"/>
      <c r="E13" s="377"/>
      <c r="G13" s="378">
        <v>162.77</v>
      </c>
      <c r="H13" s="378">
        <v>6</v>
      </c>
      <c r="I13" s="379">
        <f>G13*H13</f>
        <v>976.62</v>
      </c>
      <c r="V13" s="361"/>
      <c r="W13" s="361"/>
      <c r="X13" s="361"/>
      <c r="Y13" s="361"/>
      <c r="Z13" s="361"/>
    </row>
    <row r="14" spans="1:26" s="364" customFormat="1" ht="15" customHeight="1">
      <c r="A14" s="380"/>
      <c r="B14" s="417"/>
      <c r="C14" s="336"/>
      <c r="D14" s="336"/>
      <c r="E14" s="336"/>
      <c r="F14" s="336"/>
      <c r="G14" s="378"/>
      <c r="H14" s="378"/>
      <c r="I14" s="379"/>
      <c r="V14" s="361"/>
      <c r="W14" s="361"/>
      <c r="X14" s="361"/>
      <c r="Y14" s="361"/>
      <c r="Z14" s="361"/>
    </row>
    <row r="15" spans="1:26" s="364" customFormat="1" ht="15" customHeight="1">
      <c r="A15" s="625" t="s">
        <v>413</v>
      </c>
      <c r="B15" s="626"/>
      <c r="C15" s="626"/>
      <c r="D15" s="626"/>
      <c r="E15" s="627"/>
      <c r="F15" s="381"/>
      <c r="G15" s="382"/>
      <c r="H15" s="382"/>
      <c r="I15" s="383"/>
      <c r="V15" s="361"/>
      <c r="W15" s="361"/>
      <c r="X15" s="361"/>
      <c r="Y15" s="361"/>
      <c r="Z15" s="361"/>
    </row>
    <row r="16" spans="1:26" s="364" customFormat="1" ht="15" customHeight="1">
      <c r="A16" s="628"/>
      <c r="B16" s="629"/>
      <c r="C16" s="629"/>
      <c r="D16" s="629"/>
      <c r="E16" s="630"/>
      <c r="F16" s="381"/>
      <c r="G16" s="382"/>
      <c r="H16" s="382"/>
      <c r="I16" s="383"/>
      <c r="V16" s="361"/>
      <c r="W16" s="361"/>
      <c r="X16" s="361"/>
      <c r="Y16" s="361"/>
      <c r="Z16" s="361"/>
    </row>
    <row r="17" spans="1:26" s="364" customFormat="1" ht="15" customHeight="1" thickBot="1">
      <c r="A17" s="384"/>
      <c r="G17" s="385">
        <f>SUM(G13:G16)</f>
        <v>162.77</v>
      </c>
      <c r="H17" s="385" t="s">
        <v>311</v>
      </c>
      <c r="I17" s="386">
        <f>SUM(I13:I16)</f>
        <v>976.62</v>
      </c>
      <c r="V17" s="361"/>
      <c r="W17" s="361"/>
      <c r="X17" s="361"/>
      <c r="Y17" s="361"/>
      <c r="Z17" s="361"/>
    </row>
    <row r="18" spans="1:10" ht="22.5" customHeight="1" thickBot="1">
      <c r="A18" s="387" t="s">
        <v>292</v>
      </c>
      <c r="B18" s="631" t="s">
        <v>185</v>
      </c>
      <c r="C18" s="632"/>
      <c r="D18" s="633"/>
      <c r="E18" s="388" t="s">
        <v>20</v>
      </c>
      <c r="F18" s="388" t="s">
        <v>294</v>
      </c>
      <c r="G18" s="388" t="s">
        <v>312</v>
      </c>
      <c r="H18" s="634" t="s">
        <v>313</v>
      </c>
      <c r="I18" s="635"/>
      <c r="J18" s="389"/>
    </row>
    <row r="19" spans="1:26" ht="15" customHeight="1">
      <c r="A19" s="390">
        <v>1</v>
      </c>
      <c r="B19" s="636" t="s">
        <v>314</v>
      </c>
      <c r="C19" s="637"/>
      <c r="D19" s="637"/>
      <c r="E19" s="391"/>
      <c r="F19" s="391"/>
      <c r="G19" s="392"/>
      <c r="H19" s="638">
        <f>H20+H27</f>
        <v>62.48</v>
      </c>
      <c r="I19" s="639"/>
      <c r="V19" s="393"/>
      <c r="W19" s="640"/>
      <c r="X19" s="640"/>
      <c r="Y19" s="640"/>
      <c r="Z19" s="393"/>
    </row>
    <row r="20" spans="1:26" ht="15" customHeight="1">
      <c r="A20" s="394" t="s">
        <v>17</v>
      </c>
      <c r="B20" s="641" t="s">
        <v>315</v>
      </c>
      <c r="C20" s="642"/>
      <c r="D20" s="642"/>
      <c r="E20" s="395"/>
      <c r="F20" s="395"/>
      <c r="G20" s="396"/>
      <c r="H20" s="643">
        <f>SUM(H21:H25)</f>
        <v>21.68</v>
      </c>
      <c r="I20" s="644"/>
      <c r="V20" s="393"/>
      <c r="W20" s="645"/>
      <c r="X20" s="645"/>
      <c r="Y20" s="645"/>
      <c r="Z20" s="393"/>
    </row>
    <row r="21" spans="1:26" ht="15.75">
      <c r="A21" s="397" t="s">
        <v>316</v>
      </c>
      <c r="B21" s="646" t="s">
        <v>386</v>
      </c>
      <c r="C21" s="647"/>
      <c r="D21" s="647"/>
      <c r="E21" s="398" t="s">
        <v>317</v>
      </c>
      <c r="F21" s="399">
        <f>B67*C67</f>
        <v>6</v>
      </c>
      <c r="G21" s="400">
        <f aca="true" t="shared" si="0" ref="G21:H25">D67</f>
        <v>0.4</v>
      </c>
      <c r="H21" s="648">
        <f t="shared" si="0"/>
        <v>2.4</v>
      </c>
      <c r="I21" s="649"/>
      <c r="V21" s="401"/>
      <c r="W21" s="650"/>
      <c r="X21" s="650"/>
      <c r="Y21" s="650"/>
      <c r="Z21" s="393"/>
    </row>
    <row r="22" spans="1:26" ht="15" customHeight="1">
      <c r="A22" s="397" t="s">
        <v>318</v>
      </c>
      <c r="B22" s="646" t="s">
        <v>387</v>
      </c>
      <c r="C22" s="647"/>
      <c r="D22" s="647"/>
      <c r="E22" s="398" t="s">
        <v>319</v>
      </c>
      <c r="F22" s="399">
        <f>B68</f>
        <v>2</v>
      </c>
      <c r="G22" s="400">
        <f t="shared" si="0"/>
        <v>4.64</v>
      </c>
      <c r="H22" s="648">
        <f t="shared" si="0"/>
        <v>9.28</v>
      </c>
      <c r="I22" s="649"/>
      <c r="V22" s="401"/>
      <c r="W22" s="402"/>
      <c r="X22" s="402"/>
      <c r="Y22" s="402"/>
      <c r="Z22" s="393"/>
    </row>
    <row r="23" spans="1:26" ht="15" customHeight="1">
      <c r="A23" s="397" t="s">
        <v>320</v>
      </c>
      <c r="B23" s="646" t="s">
        <v>321</v>
      </c>
      <c r="C23" s="647"/>
      <c r="D23" s="647"/>
      <c r="E23" s="398" t="s">
        <v>319</v>
      </c>
      <c r="F23" s="399">
        <f>B69</f>
        <v>2</v>
      </c>
      <c r="G23" s="400">
        <f t="shared" si="0"/>
        <v>3.2</v>
      </c>
      <c r="H23" s="648">
        <f t="shared" si="0"/>
        <v>6.4</v>
      </c>
      <c r="I23" s="649"/>
      <c r="V23" s="401"/>
      <c r="W23" s="650"/>
      <c r="X23" s="650"/>
      <c r="Y23" s="650"/>
      <c r="Z23" s="393"/>
    </row>
    <row r="24" spans="1:26" ht="15" customHeight="1">
      <c r="A24" s="397" t="s">
        <v>322</v>
      </c>
      <c r="B24" s="646" t="s">
        <v>323</v>
      </c>
      <c r="C24" s="647"/>
      <c r="D24" s="647"/>
      <c r="E24" s="398" t="s">
        <v>319</v>
      </c>
      <c r="F24" s="399">
        <f>B70</f>
        <v>0</v>
      </c>
      <c r="G24" s="400">
        <f t="shared" si="0"/>
        <v>2.19</v>
      </c>
      <c r="H24" s="648">
        <f t="shared" si="0"/>
        <v>0</v>
      </c>
      <c r="I24" s="649"/>
      <c r="V24" s="393"/>
      <c r="W24" s="640"/>
      <c r="X24" s="640"/>
      <c r="Y24" s="640"/>
      <c r="Z24" s="393"/>
    </row>
    <row r="25" spans="1:26" ht="15.75">
      <c r="A25" s="397" t="s">
        <v>324</v>
      </c>
      <c r="B25" s="646" t="s">
        <v>388</v>
      </c>
      <c r="C25" s="647"/>
      <c r="D25" s="647"/>
      <c r="E25" s="398" t="s">
        <v>2</v>
      </c>
      <c r="F25" s="399">
        <f>B71*C71</f>
        <v>9</v>
      </c>
      <c r="G25" s="400">
        <f t="shared" si="0"/>
        <v>0.4</v>
      </c>
      <c r="H25" s="648">
        <f t="shared" si="0"/>
        <v>3.6</v>
      </c>
      <c r="I25" s="649"/>
      <c r="V25" s="393"/>
      <c r="W25" s="651"/>
      <c r="X25" s="651"/>
      <c r="Y25" s="651"/>
      <c r="Z25" s="393"/>
    </row>
    <row r="26" spans="1:26" ht="15" customHeight="1">
      <c r="A26" s="403"/>
      <c r="B26" s="647"/>
      <c r="C26" s="647"/>
      <c r="D26" s="647"/>
      <c r="E26" s="404"/>
      <c r="F26" s="404"/>
      <c r="G26" s="405"/>
      <c r="H26" s="405"/>
      <c r="I26" s="406"/>
      <c r="J26" s="422"/>
      <c r="V26" s="393"/>
      <c r="W26" s="651"/>
      <c r="X26" s="651"/>
      <c r="Y26" s="651"/>
      <c r="Z26" s="393"/>
    </row>
    <row r="27" spans="1:26" ht="15" customHeight="1">
      <c r="A27" s="394" t="s">
        <v>18</v>
      </c>
      <c r="B27" s="641" t="s">
        <v>325</v>
      </c>
      <c r="C27" s="642"/>
      <c r="D27" s="642"/>
      <c r="E27" s="395"/>
      <c r="F27" s="395"/>
      <c r="G27" s="396"/>
      <c r="H27" s="643">
        <f>SUM(H28:H30)</f>
        <v>40.8</v>
      </c>
      <c r="I27" s="644"/>
      <c r="V27" s="393"/>
      <c r="W27" s="645"/>
      <c r="X27" s="645"/>
      <c r="Y27" s="645"/>
      <c r="Z27" s="393"/>
    </row>
    <row r="28" spans="1:26" ht="15.75">
      <c r="A28" s="397" t="s">
        <v>326</v>
      </c>
      <c r="B28" s="646" t="s">
        <v>389</v>
      </c>
      <c r="C28" s="647"/>
      <c r="D28" s="647"/>
      <c r="E28" s="398" t="s">
        <v>317</v>
      </c>
      <c r="F28" s="407">
        <f aca="true" t="shared" si="1" ref="F28:H29">C74</f>
        <v>131.27</v>
      </c>
      <c r="G28" s="400">
        <f t="shared" si="1"/>
        <v>0.04</v>
      </c>
      <c r="H28" s="648">
        <f t="shared" si="1"/>
        <v>5.25</v>
      </c>
      <c r="I28" s="649"/>
      <c r="V28" s="401"/>
      <c r="W28" s="650"/>
      <c r="X28" s="650"/>
      <c r="Y28" s="650"/>
      <c r="Z28" s="393"/>
    </row>
    <row r="29" spans="1:26" ht="15" customHeight="1">
      <c r="A29" s="397" t="s">
        <v>327</v>
      </c>
      <c r="B29" s="646" t="s">
        <v>390</v>
      </c>
      <c r="C29" s="647"/>
      <c r="D29" s="647"/>
      <c r="E29" s="398" t="s">
        <v>317</v>
      </c>
      <c r="F29" s="407">
        <f t="shared" si="1"/>
        <v>15</v>
      </c>
      <c r="G29" s="400">
        <f t="shared" si="1"/>
        <v>0.1</v>
      </c>
      <c r="H29" s="648">
        <f t="shared" si="1"/>
        <v>3</v>
      </c>
      <c r="I29" s="649"/>
      <c r="V29" s="401"/>
      <c r="W29" s="402"/>
      <c r="X29" s="402"/>
      <c r="Y29" s="402"/>
      <c r="Z29" s="393"/>
    </row>
    <row r="30" spans="1:26" ht="15" customHeight="1">
      <c r="A30" s="397" t="s">
        <v>328</v>
      </c>
      <c r="B30" s="646" t="s">
        <v>391</v>
      </c>
      <c r="C30" s="647"/>
      <c r="D30" s="647"/>
      <c r="E30" s="398" t="s">
        <v>317</v>
      </c>
      <c r="F30" s="407">
        <f>B76*C76</f>
        <v>325.54</v>
      </c>
      <c r="G30" s="400">
        <f>D76</f>
        <v>0.1</v>
      </c>
      <c r="H30" s="648">
        <f>E76</f>
        <v>32.55</v>
      </c>
      <c r="I30" s="649"/>
      <c r="V30" s="401"/>
      <c r="W30" s="650"/>
      <c r="X30" s="650"/>
      <c r="Y30" s="650"/>
      <c r="Z30" s="393"/>
    </row>
    <row r="31" spans="1:26" ht="15" customHeight="1">
      <c r="A31" s="403"/>
      <c r="B31" s="647"/>
      <c r="C31" s="647"/>
      <c r="D31" s="647"/>
      <c r="E31" s="404"/>
      <c r="F31" s="404"/>
      <c r="G31" s="405"/>
      <c r="H31" s="405"/>
      <c r="I31" s="406"/>
      <c r="J31" s="422"/>
      <c r="V31" s="393"/>
      <c r="W31" s="651"/>
      <c r="X31" s="651"/>
      <c r="Y31" s="651"/>
      <c r="Z31" s="393"/>
    </row>
    <row r="32" spans="1:26" ht="15" customHeight="1">
      <c r="A32" s="408">
        <v>2</v>
      </c>
      <c r="B32" s="652" t="s">
        <v>329</v>
      </c>
      <c r="C32" s="653"/>
      <c r="D32" s="654"/>
      <c r="E32" s="409"/>
      <c r="F32" s="409"/>
      <c r="G32" s="410"/>
      <c r="H32" s="655">
        <f>H33+H38</f>
        <v>2.48</v>
      </c>
      <c r="I32" s="656"/>
      <c r="V32" s="393"/>
      <c r="W32" s="640"/>
      <c r="X32" s="640"/>
      <c r="Y32" s="640"/>
      <c r="Z32" s="393"/>
    </row>
    <row r="33" spans="1:26" ht="15" customHeight="1">
      <c r="A33" s="394" t="s">
        <v>3</v>
      </c>
      <c r="B33" s="641" t="s">
        <v>330</v>
      </c>
      <c r="C33" s="642"/>
      <c r="D33" s="642"/>
      <c r="E33" s="395"/>
      <c r="F33" s="395"/>
      <c r="G33" s="396"/>
      <c r="H33" s="643">
        <f>SUM(H34:I37)</f>
        <v>1.88</v>
      </c>
      <c r="I33" s="644"/>
      <c r="V33" s="393"/>
      <c r="W33" s="411"/>
      <c r="X33" s="411"/>
      <c r="Y33" s="411"/>
      <c r="Z33" s="393"/>
    </row>
    <row r="34" spans="1:26" ht="15.75">
      <c r="A34" s="397" t="s">
        <v>331</v>
      </c>
      <c r="B34" s="646" t="s">
        <v>392</v>
      </c>
      <c r="C34" s="647"/>
      <c r="D34" s="647"/>
      <c r="E34" s="398" t="s">
        <v>307</v>
      </c>
      <c r="F34" s="407">
        <f>B80</f>
        <v>2</v>
      </c>
      <c r="G34" s="400">
        <v>0.36</v>
      </c>
      <c r="H34" s="657">
        <f>E80</f>
        <v>0.72</v>
      </c>
      <c r="I34" s="658"/>
      <c r="V34" s="401"/>
      <c r="W34" s="650"/>
      <c r="X34" s="650"/>
      <c r="Y34" s="650"/>
      <c r="Z34" s="393"/>
    </row>
    <row r="35" spans="1:26" ht="15.75">
      <c r="A35" s="397" t="s">
        <v>332</v>
      </c>
      <c r="B35" s="646" t="s">
        <v>333</v>
      </c>
      <c r="C35" s="647"/>
      <c r="D35" s="647"/>
      <c r="E35" s="398" t="s">
        <v>307</v>
      </c>
      <c r="F35" s="407">
        <f>B81</f>
        <v>2</v>
      </c>
      <c r="G35" s="400">
        <v>0.2</v>
      </c>
      <c r="H35" s="657">
        <f>E81</f>
        <v>0.4</v>
      </c>
      <c r="I35" s="658"/>
      <c r="V35" s="401"/>
      <c r="W35" s="650"/>
      <c r="X35" s="650"/>
      <c r="Y35" s="650"/>
      <c r="Z35" s="393"/>
    </row>
    <row r="36" spans="1:26" ht="15.75">
      <c r="A36" s="397" t="s">
        <v>334</v>
      </c>
      <c r="B36" s="646" t="s">
        <v>335</v>
      </c>
      <c r="C36" s="647"/>
      <c r="D36" s="647"/>
      <c r="E36" s="398" t="s">
        <v>307</v>
      </c>
      <c r="F36" s="407">
        <f>B82</f>
        <v>0</v>
      </c>
      <c r="G36" s="400">
        <v>0.25</v>
      </c>
      <c r="H36" s="657">
        <f>E82</f>
        <v>0</v>
      </c>
      <c r="I36" s="658"/>
      <c r="V36" s="401"/>
      <c r="W36" s="650"/>
      <c r="X36" s="650"/>
      <c r="Y36" s="650"/>
      <c r="Z36" s="393"/>
    </row>
    <row r="37" spans="1:26" ht="15.75">
      <c r="A37" s="397" t="s">
        <v>336</v>
      </c>
      <c r="B37" s="646" t="s">
        <v>337</v>
      </c>
      <c r="C37" s="647"/>
      <c r="D37" s="647"/>
      <c r="E37" s="398" t="s">
        <v>307</v>
      </c>
      <c r="F37" s="407">
        <f>B83</f>
        <v>2</v>
      </c>
      <c r="G37" s="400">
        <v>0.38</v>
      </c>
      <c r="H37" s="657">
        <f>E83</f>
        <v>0.76</v>
      </c>
      <c r="I37" s="658"/>
      <c r="V37" s="401"/>
      <c r="W37" s="650"/>
      <c r="X37" s="650"/>
      <c r="Y37" s="650"/>
      <c r="Z37" s="393"/>
    </row>
    <row r="38" spans="1:26" ht="15" customHeight="1">
      <c r="A38" s="394" t="s">
        <v>6</v>
      </c>
      <c r="B38" s="641" t="s">
        <v>338</v>
      </c>
      <c r="C38" s="642"/>
      <c r="D38" s="642"/>
      <c r="E38" s="395"/>
      <c r="F38" s="395"/>
      <c r="G38" s="396"/>
      <c r="H38" s="643">
        <f>H39</f>
        <v>0.6</v>
      </c>
      <c r="I38" s="644"/>
      <c r="V38" s="393"/>
      <c r="W38" s="411"/>
      <c r="X38" s="411"/>
      <c r="Y38" s="411"/>
      <c r="Z38" s="393"/>
    </row>
    <row r="39" spans="1:26" ht="15.75">
      <c r="A39" s="397" t="s">
        <v>339</v>
      </c>
      <c r="B39" s="646" t="s">
        <v>340</v>
      </c>
      <c r="C39" s="647"/>
      <c r="D39" s="647"/>
      <c r="E39" s="398" t="s">
        <v>307</v>
      </c>
      <c r="F39" s="407">
        <f>B85</f>
        <v>4</v>
      </c>
      <c r="G39" s="400">
        <v>0.15</v>
      </c>
      <c r="H39" s="657">
        <f>E85</f>
        <v>0.6</v>
      </c>
      <c r="I39" s="658"/>
      <c r="V39" s="401"/>
      <c r="W39" s="650"/>
      <c r="X39" s="650"/>
      <c r="Y39" s="650"/>
      <c r="Z39" s="393"/>
    </row>
    <row r="40" spans="1:26" ht="15" customHeight="1">
      <c r="A40" s="394" t="s">
        <v>7</v>
      </c>
      <c r="B40" s="641" t="s">
        <v>341</v>
      </c>
      <c r="C40" s="642"/>
      <c r="D40" s="642"/>
      <c r="E40" s="395"/>
      <c r="F40" s="395"/>
      <c r="G40" s="396"/>
      <c r="H40" s="643"/>
      <c r="I40" s="644"/>
      <c r="V40" s="393"/>
      <c r="W40" s="411"/>
      <c r="X40" s="411"/>
      <c r="Y40" s="411"/>
      <c r="Z40" s="393"/>
    </row>
    <row r="41" spans="1:26" ht="15" customHeight="1">
      <c r="A41" s="397" t="s">
        <v>342</v>
      </c>
      <c r="B41" s="659" t="s">
        <v>343</v>
      </c>
      <c r="C41" s="660"/>
      <c r="D41" s="661"/>
      <c r="E41" s="398" t="s">
        <v>307</v>
      </c>
      <c r="F41" s="407">
        <f>B87</f>
        <v>6</v>
      </c>
      <c r="G41" s="400" t="s">
        <v>344</v>
      </c>
      <c r="H41" s="648" t="s">
        <v>344</v>
      </c>
      <c r="I41" s="649"/>
      <c r="V41" s="401"/>
      <c r="W41" s="650"/>
      <c r="X41" s="650"/>
      <c r="Y41" s="650"/>
      <c r="Z41" s="393"/>
    </row>
    <row r="42" spans="1:26" ht="48.75" customHeight="1">
      <c r="A42" s="397" t="s">
        <v>345</v>
      </c>
      <c r="B42" s="662" t="s">
        <v>346</v>
      </c>
      <c r="C42" s="663"/>
      <c r="D42" s="664"/>
      <c r="E42" s="398" t="s">
        <v>307</v>
      </c>
      <c r="F42" s="407">
        <f>B88</f>
        <v>2</v>
      </c>
      <c r="G42" s="400" t="s">
        <v>344</v>
      </c>
      <c r="H42" s="648" t="s">
        <v>344</v>
      </c>
      <c r="I42" s="649"/>
      <c r="V42" s="401"/>
      <c r="W42" s="650"/>
      <c r="X42" s="650"/>
      <c r="Y42" s="650"/>
      <c r="Z42" s="393"/>
    </row>
    <row r="43" spans="1:26" ht="15" customHeight="1" thickBot="1">
      <c r="A43" s="412"/>
      <c r="B43" s="665"/>
      <c r="C43" s="665"/>
      <c r="D43" s="665"/>
      <c r="E43" s="413"/>
      <c r="F43" s="413"/>
      <c r="G43" s="414"/>
      <c r="H43" s="414"/>
      <c r="I43" s="415"/>
      <c r="J43" s="422"/>
      <c r="P43" s="422"/>
      <c r="Q43" s="422"/>
      <c r="R43" s="438"/>
      <c r="S43" s="439"/>
      <c r="V43" s="393"/>
      <c r="W43" s="651"/>
      <c r="X43" s="651"/>
      <c r="Y43" s="651"/>
      <c r="Z43" s="393"/>
    </row>
    <row r="44" spans="1:10" ht="15.75">
      <c r="A44" s="416" t="s">
        <v>347</v>
      </c>
      <c r="E44" s="361"/>
      <c r="F44" s="361"/>
      <c r="G44" s="361"/>
      <c r="I44" s="361"/>
      <c r="J44" s="361"/>
    </row>
    <row r="45" spans="1:10" ht="15.75">
      <c r="A45" s="361"/>
      <c r="E45" s="361"/>
      <c r="F45" s="361"/>
      <c r="G45" s="361"/>
      <c r="I45" s="361"/>
      <c r="J45" s="361"/>
    </row>
    <row r="46" spans="1:10" ht="15.75">
      <c r="A46" s="421" t="s">
        <v>393</v>
      </c>
      <c r="B46" s="421"/>
      <c r="C46" s="421"/>
      <c r="D46" s="421"/>
      <c r="E46" s="421"/>
      <c r="F46" s="421"/>
      <c r="G46" s="421"/>
      <c r="H46" s="421"/>
      <c r="I46" s="361"/>
      <c r="J46" s="361"/>
    </row>
    <row r="47" spans="1:11" ht="15.75">
      <c r="A47" s="421" t="s">
        <v>394</v>
      </c>
      <c r="B47" s="421"/>
      <c r="C47" s="421"/>
      <c r="D47" s="421"/>
      <c r="E47" s="421"/>
      <c r="F47" s="421"/>
      <c r="G47" s="421"/>
      <c r="H47" s="421"/>
      <c r="I47" s="421"/>
      <c r="J47" s="421"/>
      <c r="K47" s="421"/>
    </row>
    <row r="48" spans="1:11" ht="15.75">
      <c r="A48" s="421" t="s">
        <v>395</v>
      </c>
      <c r="B48" s="421"/>
      <c r="C48" s="421"/>
      <c r="D48" s="421"/>
      <c r="E48" s="421"/>
      <c r="F48" s="421"/>
      <c r="G48" s="421"/>
      <c r="H48" s="421"/>
      <c r="I48" s="421"/>
      <c r="J48" s="421"/>
      <c r="K48" s="364"/>
    </row>
    <row r="49" spans="1:11" ht="15.75">
      <c r="A49" s="666" t="s">
        <v>396</v>
      </c>
      <c r="B49" s="666"/>
      <c r="C49" s="666"/>
      <c r="D49" s="666"/>
      <c r="E49" s="666"/>
      <c r="F49" s="666"/>
      <c r="G49" s="666"/>
      <c r="H49" s="666"/>
      <c r="I49" s="364"/>
      <c r="K49" s="364"/>
    </row>
    <row r="50" spans="1:11" ht="15.75">
      <c r="A50" s="418" t="s">
        <v>397</v>
      </c>
      <c r="B50" s="364"/>
      <c r="C50" s="364"/>
      <c r="D50" s="364"/>
      <c r="E50" s="364"/>
      <c r="F50" s="364"/>
      <c r="G50" s="364"/>
      <c r="H50" s="364"/>
      <c r="I50" s="364"/>
      <c r="K50" s="364"/>
    </row>
    <row r="51" spans="1:11" ht="15.75">
      <c r="A51" s="364"/>
      <c r="B51" s="364"/>
      <c r="C51" s="364"/>
      <c r="D51" s="364"/>
      <c r="E51" s="364"/>
      <c r="F51" s="364"/>
      <c r="G51" s="364"/>
      <c r="H51" s="364"/>
      <c r="I51" s="364"/>
      <c r="K51" s="364"/>
    </row>
    <row r="52" spans="1:10" ht="15.75">
      <c r="A52" s="361"/>
      <c r="E52" s="361"/>
      <c r="F52" s="361"/>
      <c r="G52" s="361"/>
      <c r="I52" s="361"/>
      <c r="J52" s="361"/>
    </row>
    <row r="53" spans="1:11" ht="15" customHeight="1">
      <c r="A53" s="667" t="s">
        <v>398</v>
      </c>
      <c r="B53" s="667"/>
      <c r="C53" s="667"/>
      <c r="D53" s="667"/>
      <c r="E53" s="667"/>
      <c r="F53" s="667"/>
      <c r="G53" s="667"/>
      <c r="H53" s="667"/>
      <c r="I53" s="667"/>
      <c r="J53" s="419"/>
      <c r="K53" s="419"/>
    </row>
    <row r="54" spans="1:11" ht="15" customHeight="1">
      <c r="A54" s="667"/>
      <c r="B54" s="667"/>
      <c r="C54" s="667"/>
      <c r="D54" s="667"/>
      <c r="E54" s="667"/>
      <c r="F54" s="667"/>
      <c r="G54" s="667"/>
      <c r="H54" s="667"/>
      <c r="I54" s="667"/>
      <c r="J54" s="419"/>
      <c r="K54" s="419"/>
    </row>
    <row r="55" spans="1:11" ht="15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</row>
    <row r="56" spans="1:11" ht="15.75">
      <c r="A56" s="364"/>
      <c r="B56" s="364"/>
      <c r="C56" s="364"/>
      <c r="D56" s="364"/>
      <c r="E56" s="364"/>
      <c r="F56" s="364"/>
      <c r="G56" s="364"/>
      <c r="H56" s="364"/>
      <c r="I56" s="364"/>
      <c r="K56" s="364"/>
    </row>
    <row r="57" spans="1:11" ht="15" customHeight="1">
      <c r="A57" s="668" t="s">
        <v>399</v>
      </c>
      <c r="B57" s="668"/>
      <c r="C57" s="668"/>
      <c r="D57" s="668"/>
      <c r="E57" s="668"/>
      <c r="F57" s="668"/>
      <c r="G57" s="668"/>
      <c r="H57" s="668"/>
      <c r="I57" s="668"/>
      <c r="J57" s="420"/>
      <c r="K57" s="420"/>
    </row>
    <row r="58" spans="1:11" ht="15" customHeight="1">
      <c r="A58" s="668"/>
      <c r="B58" s="668"/>
      <c r="C58" s="668"/>
      <c r="D58" s="668"/>
      <c r="E58" s="668"/>
      <c r="F58" s="668"/>
      <c r="G58" s="668"/>
      <c r="H58" s="668"/>
      <c r="I58" s="668"/>
      <c r="J58" s="420"/>
      <c r="K58" s="420"/>
    </row>
    <row r="59" spans="1:11" ht="15" customHeight="1">
      <c r="A59" s="668" t="s">
        <v>400</v>
      </c>
      <c r="B59" s="668"/>
      <c r="C59" s="668"/>
      <c r="D59" s="668"/>
      <c r="E59" s="668"/>
      <c r="F59" s="668"/>
      <c r="G59" s="668"/>
      <c r="H59" s="668"/>
      <c r="I59" s="668"/>
      <c r="J59" s="420"/>
      <c r="K59" s="420"/>
    </row>
    <row r="60" spans="1:11" ht="15" customHeight="1">
      <c r="A60" s="668"/>
      <c r="B60" s="668"/>
      <c r="C60" s="668"/>
      <c r="D60" s="668"/>
      <c r="E60" s="668"/>
      <c r="F60" s="668"/>
      <c r="G60" s="668"/>
      <c r="H60" s="668"/>
      <c r="I60" s="668"/>
      <c r="J60" s="420"/>
      <c r="K60" s="420"/>
    </row>
    <row r="61" spans="1:10" ht="15.75">
      <c r="A61" s="361"/>
      <c r="E61" s="361"/>
      <c r="F61" s="361"/>
      <c r="G61" s="361"/>
      <c r="I61" s="361"/>
      <c r="J61" s="361"/>
    </row>
    <row r="62" spans="1:11" ht="15.75">
      <c r="A62" s="669" t="s">
        <v>401</v>
      </c>
      <c r="B62" s="669"/>
      <c r="C62" s="669"/>
      <c r="D62" s="669"/>
      <c r="E62" s="669"/>
      <c r="F62" s="669"/>
      <c r="G62" s="669"/>
      <c r="H62" s="669"/>
      <c r="I62" s="669"/>
      <c r="J62" s="669"/>
      <c r="K62" s="669"/>
    </row>
    <row r="63" spans="1:10" ht="16.5" thickBot="1">
      <c r="A63" s="361"/>
      <c r="E63" s="361"/>
      <c r="F63" s="422"/>
      <c r="G63" s="670"/>
      <c r="H63" s="671"/>
      <c r="I63" s="364"/>
      <c r="J63" s="361"/>
    </row>
    <row r="64" spans="1:10" ht="15.75">
      <c r="A64" s="423" t="s">
        <v>5</v>
      </c>
      <c r="B64" s="424" t="s">
        <v>294</v>
      </c>
      <c r="C64" s="424" t="s">
        <v>348</v>
      </c>
      <c r="D64" s="424" t="s">
        <v>312</v>
      </c>
      <c r="E64" s="425" t="s">
        <v>313</v>
      </c>
      <c r="F64" s="422"/>
      <c r="G64" s="670"/>
      <c r="H64" s="671"/>
      <c r="I64" s="364"/>
      <c r="J64" s="361"/>
    </row>
    <row r="65" spans="1:10" ht="15.75">
      <c r="A65" s="672" t="s">
        <v>349</v>
      </c>
      <c r="B65" s="673"/>
      <c r="C65" s="673"/>
      <c r="D65" s="673"/>
      <c r="E65" s="426">
        <f>E73+E66</f>
        <v>62.48</v>
      </c>
      <c r="F65" s="422"/>
      <c r="G65" s="427"/>
      <c r="H65" s="428"/>
      <c r="I65" s="364"/>
      <c r="J65" s="361"/>
    </row>
    <row r="66" spans="1:10" ht="15.75">
      <c r="A66" s="674" t="s">
        <v>350</v>
      </c>
      <c r="B66" s="675"/>
      <c r="C66" s="675"/>
      <c r="D66" s="675"/>
      <c r="E66" s="429">
        <f>SUM(E67:E71)</f>
        <v>21.68</v>
      </c>
      <c r="F66" s="422"/>
      <c r="G66" s="427"/>
      <c r="H66" s="428"/>
      <c r="I66" s="364"/>
      <c r="J66" s="361"/>
    </row>
    <row r="67" spans="1:10" ht="15.75">
      <c r="A67" s="430" t="s">
        <v>351</v>
      </c>
      <c r="B67" s="431">
        <v>2</v>
      </c>
      <c r="C67" s="431">
        <f>H13/2</f>
        <v>3</v>
      </c>
      <c r="D67" s="431">
        <v>0.4</v>
      </c>
      <c r="E67" s="432">
        <f>ROUND(D67*C67*B67,2)</f>
        <v>2.4</v>
      </c>
      <c r="F67" s="433"/>
      <c r="G67" s="434"/>
      <c r="H67" s="433"/>
      <c r="I67" s="364"/>
      <c r="J67" s="361"/>
    </row>
    <row r="68" spans="1:10" ht="15.75">
      <c r="A68" s="430" t="s">
        <v>352</v>
      </c>
      <c r="B68" s="431">
        <v>2</v>
      </c>
      <c r="C68" s="435"/>
      <c r="D68" s="435">
        <v>4.64</v>
      </c>
      <c r="E68" s="432">
        <f>ROUND(D68*B68,2)</f>
        <v>9.28</v>
      </c>
      <c r="F68" s="433"/>
      <c r="G68" s="434"/>
      <c r="H68" s="433"/>
      <c r="I68" s="364"/>
      <c r="J68" s="361"/>
    </row>
    <row r="69" spans="1:10" ht="15.75">
      <c r="A69" s="430" t="s">
        <v>353</v>
      </c>
      <c r="B69" s="436">
        <v>2</v>
      </c>
      <c r="C69" s="436"/>
      <c r="D69" s="436">
        <v>3.2</v>
      </c>
      <c r="E69" s="432">
        <f>ROUND(D69*B69,2)</f>
        <v>6.4</v>
      </c>
      <c r="F69" s="433"/>
      <c r="G69" s="433"/>
      <c r="H69" s="433"/>
      <c r="I69" s="364"/>
      <c r="J69" s="437"/>
    </row>
    <row r="70" spans="1:10" ht="15.75">
      <c r="A70" s="430" t="s">
        <v>354</v>
      </c>
      <c r="B70" s="436">
        <v>0</v>
      </c>
      <c r="C70" s="436"/>
      <c r="D70" s="436">
        <v>2.19</v>
      </c>
      <c r="E70" s="432">
        <f>ROUND(D70*B70,2)</f>
        <v>0</v>
      </c>
      <c r="F70" s="433"/>
      <c r="G70" s="433"/>
      <c r="H70" s="433"/>
      <c r="I70" s="364"/>
      <c r="J70" s="361"/>
    </row>
    <row r="71" spans="1:10" ht="15.75">
      <c r="A71" s="430" t="s">
        <v>355</v>
      </c>
      <c r="B71" s="436">
        <v>1</v>
      </c>
      <c r="C71" s="436">
        <f>(H13*1.5)</f>
        <v>9</v>
      </c>
      <c r="D71" s="436">
        <v>0.4</v>
      </c>
      <c r="E71" s="432">
        <f>ROUND(D71*C71*B71,2)</f>
        <v>3.6</v>
      </c>
      <c r="F71" s="433"/>
      <c r="G71" s="433"/>
      <c r="H71" s="433"/>
      <c r="I71" s="364"/>
      <c r="J71" s="361"/>
    </row>
    <row r="72" spans="1:10" ht="15.75">
      <c r="A72" s="674"/>
      <c r="B72" s="675"/>
      <c r="C72" s="675"/>
      <c r="D72" s="675"/>
      <c r="E72" s="676"/>
      <c r="F72" s="422"/>
      <c r="G72" s="422"/>
      <c r="H72" s="438"/>
      <c r="I72" s="439"/>
      <c r="J72" s="361"/>
    </row>
    <row r="73" spans="1:10" ht="15.75">
      <c r="A73" s="674" t="s">
        <v>356</v>
      </c>
      <c r="B73" s="675"/>
      <c r="C73" s="675"/>
      <c r="D73" s="675"/>
      <c r="E73" s="429">
        <f>SUM(E74:E76)</f>
        <v>40.8</v>
      </c>
      <c r="F73" s="422"/>
      <c r="G73" s="427"/>
      <c r="H73" s="428"/>
      <c r="I73" s="364"/>
      <c r="J73" s="361"/>
    </row>
    <row r="74" spans="1:10" ht="15.75">
      <c r="A74" s="430" t="s">
        <v>357</v>
      </c>
      <c r="B74" s="436"/>
      <c r="C74" s="435">
        <f>C76-(B75*C75)-(B71*1.5)</f>
        <v>131.27</v>
      </c>
      <c r="D74" s="435">
        <v>0.04</v>
      </c>
      <c r="E74" s="432">
        <f>ROUND(D74*C74,2)</f>
        <v>5.25</v>
      </c>
      <c r="F74" s="433"/>
      <c r="G74" s="434"/>
      <c r="H74" s="433"/>
      <c r="I74" s="364"/>
      <c r="J74" s="361"/>
    </row>
    <row r="75" spans="1:10" ht="15.75">
      <c r="A75" s="430" t="s">
        <v>358</v>
      </c>
      <c r="B75" s="431">
        <v>2</v>
      </c>
      <c r="C75" s="431">
        <v>15</v>
      </c>
      <c r="D75" s="436">
        <v>0.1</v>
      </c>
      <c r="E75" s="432">
        <f>ROUND(B75*D75*C75,2)</f>
        <v>3</v>
      </c>
      <c r="F75" s="433"/>
      <c r="G75" s="434"/>
      <c r="H75" s="433"/>
      <c r="I75" s="364"/>
      <c r="J75" s="361"/>
    </row>
    <row r="76" spans="1:10" ht="15.75">
      <c r="A76" s="430" t="s">
        <v>359</v>
      </c>
      <c r="B76" s="436">
        <v>2</v>
      </c>
      <c r="C76" s="436">
        <f>G17</f>
        <v>162.77</v>
      </c>
      <c r="D76" s="436">
        <v>0.1</v>
      </c>
      <c r="E76" s="432">
        <f>B76*C76*D76</f>
        <v>32.55</v>
      </c>
      <c r="F76" s="433"/>
      <c r="G76" s="433"/>
      <c r="H76" s="433"/>
      <c r="I76" s="364"/>
      <c r="J76" s="437"/>
    </row>
    <row r="77" spans="1:10" ht="15.75">
      <c r="A77" s="672"/>
      <c r="B77" s="675"/>
      <c r="C77" s="675"/>
      <c r="D77" s="675"/>
      <c r="E77" s="676"/>
      <c r="F77" s="422"/>
      <c r="G77" s="422"/>
      <c r="H77" s="438"/>
      <c r="I77" s="439"/>
      <c r="J77" s="361"/>
    </row>
    <row r="78" spans="1:10" ht="15.75">
      <c r="A78" s="672" t="s">
        <v>360</v>
      </c>
      <c r="B78" s="673"/>
      <c r="C78" s="673"/>
      <c r="D78" s="673"/>
      <c r="E78" s="440">
        <f>E79+E84</f>
        <v>2.48</v>
      </c>
      <c r="F78" s="422"/>
      <c r="G78" s="427"/>
      <c r="H78" s="428"/>
      <c r="I78" s="364"/>
      <c r="J78" s="361"/>
    </row>
    <row r="79" spans="1:10" ht="15.75">
      <c r="A79" s="677" t="s">
        <v>361</v>
      </c>
      <c r="B79" s="678"/>
      <c r="C79" s="678"/>
      <c r="D79" s="678"/>
      <c r="E79" s="429">
        <f>SUM(E80:E83)</f>
        <v>1.88</v>
      </c>
      <c r="F79" s="422"/>
      <c r="G79" s="427"/>
      <c r="H79" s="428"/>
      <c r="I79" s="364"/>
      <c r="J79" s="361"/>
    </row>
    <row r="80" spans="1:10" ht="15.75">
      <c r="A80" s="430" t="s">
        <v>362</v>
      </c>
      <c r="B80" s="436">
        <v>2</v>
      </c>
      <c r="C80" s="435"/>
      <c r="D80" s="441">
        <v>0.36</v>
      </c>
      <c r="E80" s="442">
        <f>ROUND(B80*D80,2)</f>
        <v>0.72</v>
      </c>
      <c r="F80" s="433"/>
      <c r="G80" s="434"/>
      <c r="H80" s="433"/>
      <c r="I80" s="364"/>
      <c r="J80" s="361"/>
    </row>
    <row r="81" spans="1:10" ht="15.75">
      <c r="A81" s="430" t="s">
        <v>363</v>
      </c>
      <c r="B81" s="436">
        <v>2</v>
      </c>
      <c r="C81" s="435"/>
      <c r="D81" s="441">
        <v>0.2</v>
      </c>
      <c r="E81" s="442">
        <f>ROUND(B81*D81,2)</f>
        <v>0.4</v>
      </c>
      <c r="F81" s="433"/>
      <c r="G81" s="434"/>
      <c r="H81" s="433"/>
      <c r="I81" s="364"/>
      <c r="J81" s="361"/>
    </row>
    <row r="82" spans="1:10" ht="15.75">
      <c r="A82" s="430" t="s">
        <v>364</v>
      </c>
      <c r="B82" s="436">
        <v>0</v>
      </c>
      <c r="C82" s="435"/>
      <c r="D82" s="441">
        <v>0.25</v>
      </c>
      <c r="E82" s="442">
        <f>ROUND(B82*D82,2)</f>
        <v>0</v>
      </c>
      <c r="F82" s="433"/>
      <c r="G82" s="434"/>
      <c r="H82" s="433"/>
      <c r="I82" s="364"/>
      <c r="J82" s="361"/>
    </row>
    <row r="83" spans="1:10" ht="15.75">
      <c r="A83" s="430" t="s">
        <v>365</v>
      </c>
      <c r="B83" s="436">
        <v>2</v>
      </c>
      <c r="C83" s="435"/>
      <c r="D83" s="441">
        <v>0.38</v>
      </c>
      <c r="E83" s="442">
        <f>ROUND(B83*D83,2)</f>
        <v>0.76</v>
      </c>
      <c r="F83" s="433"/>
      <c r="G83" s="434"/>
      <c r="H83" s="433"/>
      <c r="I83" s="364"/>
      <c r="J83" s="361"/>
    </row>
    <row r="84" spans="1:10" ht="15.75">
      <c r="A84" s="677" t="s">
        <v>366</v>
      </c>
      <c r="B84" s="678"/>
      <c r="C84" s="678"/>
      <c r="D84" s="678"/>
      <c r="E84" s="429">
        <f>E85</f>
        <v>0.6</v>
      </c>
      <c r="F84" s="422"/>
      <c r="G84" s="427"/>
      <c r="H84" s="428"/>
      <c r="I84" s="364"/>
      <c r="J84" s="361"/>
    </row>
    <row r="85" spans="1:10" ht="15.75">
      <c r="A85" s="430" t="s">
        <v>367</v>
      </c>
      <c r="B85" s="436">
        <v>4</v>
      </c>
      <c r="C85" s="435"/>
      <c r="D85" s="441">
        <v>0.15</v>
      </c>
      <c r="E85" s="442">
        <f>ROUND(B85*D85,2)</f>
        <v>0.6</v>
      </c>
      <c r="F85" s="433"/>
      <c r="G85" s="434"/>
      <c r="H85" s="433"/>
      <c r="I85" s="364"/>
      <c r="J85" s="361"/>
    </row>
    <row r="86" spans="1:10" ht="15.75">
      <c r="A86" s="677" t="s">
        <v>341</v>
      </c>
      <c r="B86" s="678"/>
      <c r="C86" s="678"/>
      <c r="D86" s="678"/>
      <c r="E86" s="429">
        <f>E87+E88</f>
        <v>7</v>
      </c>
      <c r="F86" s="422"/>
      <c r="G86" s="427"/>
      <c r="H86" s="428"/>
      <c r="I86" s="364"/>
      <c r="J86" s="361"/>
    </row>
    <row r="87" spans="1:10" ht="15.75">
      <c r="A87" s="430" t="s">
        <v>368</v>
      </c>
      <c r="B87" s="436">
        <f>B80+B81+B82+B83</f>
        <v>6</v>
      </c>
      <c r="C87" s="435"/>
      <c r="D87" s="441"/>
      <c r="E87" s="442">
        <v>6</v>
      </c>
      <c r="F87" s="433"/>
      <c r="G87" s="434"/>
      <c r="H87" s="433"/>
      <c r="I87" s="364"/>
      <c r="J87" s="361"/>
    </row>
    <row r="88" spans="1:10" ht="16.5" thickBot="1">
      <c r="A88" s="443" t="s">
        <v>369</v>
      </c>
      <c r="B88" s="444">
        <f>B85/2</f>
        <v>2</v>
      </c>
      <c r="C88" s="445"/>
      <c r="D88" s="446"/>
      <c r="E88" s="447">
        <v>1</v>
      </c>
      <c r="F88" s="433"/>
      <c r="G88" s="434"/>
      <c r="H88" s="433"/>
      <c r="I88" s="364"/>
      <c r="J88" s="361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4.421875" style="448" customWidth="1"/>
    <col min="2" max="2" width="15.57421875" style="361" bestFit="1" customWidth="1"/>
    <col min="3" max="3" width="22.28125" style="361" customWidth="1"/>
    <col min="4" max="4" width="35.7109375" style="361" customWidth="1"/>
    <col min="5" max="5" width="10.7109375" style="448" customWidth="1"/>
    <col min="6" max="6" width="16.00390625" style="448" customWidth="1"/>
    <col min="7" max="7" width="11.7109375" style="448" customWidth="1"/>
    <col min="8" max="8" width="11.8515625" style="361" customWidth="1"/>
    <col min="9" max="9" width="13.57421875" style="449" customWidth="1"/>
    <col min="10" max="10" width="14.7109375" style="364" bestFit="1" customWidth="1"/>
    <col min="11" max="11" width="24.57421875" style="361" bestFit="1" customWidth="1"/>
    <col min="12" max="12" width="14.57421875" style="361" bestFit="1" customWidth="1"/>
    <col min="13" max="13" width="12.28125" style="361" bestFit="1" customWidth="1"/>
    <col min="14" max="14" width="8.00390625" style="361" bestFit="1" customWidth="1"/>
    <col min="15" max="15" width="10.57421875" style="361" bestFit="1" customWidth="1"/>
    <col min="16" max="16" width="10.28125" style="361" customWidth="1"/>
    <col min="17" max="17" width="9.140625" style="361" customWidth="1"/>
    <col min="18" max="18" width="11.7109375" style="361" bestFit="1" customWidth="1"/>
    <col min="19" max="19" width="10.8515625" style="361" bestFit="1" customWidth="1"/>
    <col min="20" max="21" width="9.140625" style="361" customWidth="1"/>
    <col min="22" max="22" width="9.8515625" style="361" bestFit="1" customWidth="1"/>
    <col min="23" max="26" width="9.140625" style="361" customWidth="1"/>
    <col min="27" max="16384" width="9.140625" style="361" customWidth="1"/>
  </cols>
  <sheetData>
    <row r="1" spans="1:26" s="364" customFormat="1" ht="15.75" customHeight="1">
      <c r="A1" s="613"/>
      <c r="B1" s="614"/>
      <c r="C1" s="614"/>
      <c r="D1" s="614"/>
      <c r="E1" s="614"/>
      <c r="F1" s="614"/>
      <c r="G1" s="614"/>
      <c r="H1" s="614"/>
      <c r="I1" s="615"/>
      <c r="V1" s="361"/>
      <c r="W1" s="361"/>
      <c r="X1" s="361"/>
      <c r="Y1" s="361"/>
      <c r="Z1" s="361"/>
    </row>
    <row r="2" spans="1:26" s="364" customFormat="1" ht="15.75">
      <c r="A2" s="571"/>
      <c r="B2" s="572"/>
      <c r="C2" s="572"/>
      <c r="D2" s="572"/>
      <c r="E2" s="572"/>
      <c r="F2" s="572"/>
      <c r="G2" s="572"/>
      <c r="H2" s="572"/>
      <c r="I2" s="573"/>
      <c r="V2" s="361"/>
      <c r="W2" s="361"/>
      <c r="X2" s="361"/>
      <c r="Y2" s="361"/>
      <c r="Z2" s="361"/>
    </row>
    <row r="3" spans="1:26" s="364" customFormat="1" ht="15.75">
      <c r="A3" s="571"/>
      <c r="B3" s="572"/>
      <c r="C3" s="572"/>
      <c r="D3" s="572"/>
      <c r="E3" s="572"/>
      <c r="F3" s="572"/>
      <c r="G3" s="572"/>
      <c r="H3" s="572"/>
      <c r="I3" s="573"/>
      <c r="V3" s="361"/>
      <c r="W3" s="361"/>
      <c r="X3" s="361"/>
      <c r="Y3" s="361"/>
      <c r="Z3" s="361"/>
    </row>
    <row r="4" spans="1:26" s="364" customFormat="1" ht="15.75">
      <c r="A4" s="571"/>
      <c r="B4" s="572"/>
      <c r="C4" s="572"/>
      <c r="D4" s="572"/>
      <c r="E4" s="572"/>
      <c r="F4" s="572"/>
      <c r="G4" s="572"/>
      <c r="H4" s="572"/>
      <c r="I4" s="573"/>
      <c r="V4" s="361"/>
      <c r="W4" s="361"/>
      <c r="X4" s="361"/>
      <c r="Y4" s="361"/>
      <c r="Z4" s="361"/>
    </row>
    <row r="5" spans="1:26" s="364" customFormat="1" ht="15.75">
      <c r="A5" s="538" t="s">
        <v>286</v>
      </c>
      <c r="B5" s="539"/>
      <c r="C5" s="539"/>
      <c r="D5" s="539"/>
      <c r="E5" s="539"/>
      <c r="F5" s="539"/>
      <c r="G5" s="539"/>
      <c r="H5" s="539"/>
      <c r="I5" s="570"/>
      <c r="V5" s="361"/>
      <c r="W5" s="361"/>
      <c r="X5" s="361"/>
      <c r="Y5" s="361"/>
      <c r="Z5" s="361"/>
    </row>
    <row r="6" spans="1:26" s="364" customFormat="1" ht="15.75">
      <c r="A6" s="571" t="s">
        <v>179</v>
      </c>
      <c r="B6" s="572"/>
      <c r="C6" s="572"/>
      <c r="D6" s="572"/>
      <c r="E6" s="572"/>
      <c r="F6" s="572"/>
      <c r="G6" s="572"/>
      <c r="H6" s="572"/>
      <c r="I6" s="573"/>
      <c r="V6" s="361"/>
      <c r="W6" s="361"/>
      <c r="X6" s="361"/>
      <c r="Y6" s="361"/>
      <c r="Z6" s="361"/>
    </row>
    <row r="7" spans="1:26" s="364" customFormat="1" ht="15.75">
      <c r="A7" s="571" t="s">
        <v>15</v>
      </c>
      <c r="B7" s="572"/>
      <c r="C7" s="572"/>
      <c r="D7" s="572"/>
      <c r="E7" s="572"/>
      <c r="F7" s="572"/>
      <c r="G7" s="572"/>
      <c r="H7" s="572"/>
      <c r="I7" s="573"/>
      <c r="V7" s="361"/>
      <c r="W7" s="361"/>
      <c r="X7" s="361"/>
      <c r="Y7" s="361"/>
      <c r="Z7" s="361"/>
    </row>
    <row r="8" spans="1:26" s="364" customFormat="1" ht="4.5" customHeight="1" thickBot="1">
      <c r="A8" s="365"/>
      <c r="B8" s="319"/>
      <c r="C8" s="319"/>
      <c r="D8" s="319"/>
      <c r="E8" s="324"/>
      <c r="F8" s="324"/>
      <c r="G8" s="324"/>
      <c r="H8" s="324"/>
      <c r="I8" s="366"/>
      <c r="V8" s="361"/>
      <c r="W8" s="361"/>
      <c r="X8" s="361"/>
      <c r="Y8" s="361"/>
      <c r="Z8" s="361"/>
    </row>
    <row r="9" spans="1:26" s="364" customFormat="1" ht="18" customHeight="1" thickBot="1">
      <c r="A9" s="682" t="s">
        <v>217</v>
      </c>
      <c r="B9" s="683"/>
      <c r="C9" s="683"/>
      <c r="D9" s="683"/>
      <c r="E9" s="683"/>
      <c r="F9" s="683"/>
      <c r="G9" s="683"/>
      <c r="H9" s="683"/>
      <c r="I9" s="684"/>
      <c r="V9" s="361"/>
      <c r="W9" s="361"/>
      <c r="X9" s="361"/>
      <c r="Y9" s="361"/>
      <c r="Z9" s="361"/>
    </row>
    <row r="10" spans="1:26" s="364" customFormat="1" ht="4.5" customHeight="1">
      <c r="A10" s="371"/>
      <c r="E10" s="336"/>
      <c r="F10" s="336"/>
      <c r="G10" s="336"/>
      <c r="I10" s="372"/>
      <c r="V10" s="361"/>
      <c r="W10" s="361"/>
      <c r="X10" s="361"/>
      <c r="Y10" s="361"/>
      <c r="Z10" s="361"/>
    </row>
    <row r="11" spans="1:26" s="364" customFormat="1" ht="24.75" customHeight="1">
      <c r="A11" s="373" t="s">
        <v>310</v>
      </c>
      <c r="B11" s="619" t="str">
        <f>'[1]RESUMO QUANTITATIVO'!A16</f>
        <v>EXECUÇÃO DOS SERVIÇOS DE PAVIMENTAÇÃO (RECAPEAMENTO ASFÁTICO) NAS RUAS DO PAAR - NO MUNICÍPIO DE ANANINDEUA - PA.</v>
      </c>
      <c r="C11" s="619"/>
      <c r="D11" s="619"/>
      <c r="E11" s="619"/>
      <c r="F11" s="620"/>
      <c r="G11" s="621" t="s">
        <v>287</v>
      </c>
      <c r="H11" s="621" t="s">
        <v>288</v>
      </c>
      <c r="I11" s="623" t="s">
        <v>289</v>
      </c>
      <c r="V11" s="361"/>
      <c r="W11" s="361"/>
      <c r="X11" s="361"/>
      <c r="Y11" s="361"/>
      <c r="Z11" s="361"/>
    </row>
    <row r="12" spans="1:26" s="364" customFormat="1" ht="24.75" customHeight="1">
      <c r="A12" s="374"/>
      <c r="B12" s="619"/>
      <c r="C12" s="619"/>
      <c r="D12" s="619"/>
      <c r="E12" s="619"/>
      <c r="F12" s="620"/>
      <c r="G12" s="622"/>
      <c r="H12" s="622"/>
      <c r="I12" s="624"/>
      <c r="V12" s="361"/>
      <c r="W12" s="361"/>
      <c r="X12" s="361"/>
      <c r="Y12" s="361"/>
      <c r="Z12" s="361"/>
    </row>
    <row r="13" spans="1:26" s="364" customFormat="1" ht="15" customHeight="1">
      <c r="A13" s="375" t="s">
        <v>415</v>
      </c>
      <c r="B13" s="376"/>
      <c r="C13" s="376"/>
      <c r="D13" s="376"/>
      <c r="E13" s="377"/>
      <c r="G13" s="378">
        <v>790</v>
      </c>
      <c r="H13" s="378">
        <v>6</v>
      </c>
      <c r="I13" s="379">
        <f>G13*H13</f>
        <v>4740</v>
      </c>
      <c r="V13" s="361"/>
      <c r="W13" s="361"/>
      <c r="X13" s="361"/>
      <c r="Y13" s="361"/>
      <c r="Z13" s="361"/>
    </row>
    <row r="14" spans="1:26" s="364" customFormat="1" ht="15" customHeight="1">
      <c r="A14" s="380"/>
      <c r="B14" s="417"/>
      <c r="C14" s="336"/>
      <c r="D14" s="336"/>
      <c r="E14" s="336"/>
      <c r="F14" s="336"/>
      <c r="G14" s="378"/>
      <c r="H14" s="378"/>
      <c r="I14" s="379"/>
      <c r="V14" s="361"/>
      <c r="W14" s="361"/>
      <c r="X14" s="361"/>
      <c r="Y14" s="361"/>
      <c r="Z14" s="361"/>
    </row>
    <row r="15" spans="1:26" s="364" customFormat="1" ht="15" customHeight="1">
      <c r="A15" s="625" t="s">
        <v>416</v>
      </c>
      <c r="B15" s="626"/>
      <c r="C15" s="626"/>
      <c r="D15" s="626"/>
      <c r="E15" s="627"/>
      <c r="F15" s="381"/>
      <c r="G15" s="382"/>
      <c r="H15" s="382"/>
      <c r="I15" s="383"/>
      <c r="V15" s="361"/>
      <c r="W15" s="361"/>
      <c r="X15" s="361"/>
      <c r="Y15" s="361"/>
      <c r="Z15" s="361"/>
    </row>
    <row r="16" spans="1:26" s="364" customFormat="1" ht="15" customHeight="1">
      <c r="A16" s="628"/>
      <c r="B16" s="629"/>
      <c r="C16" s="629"/>
      <c r="D16" s="629"/>
      <c r="E16" s="630"/>
      <c r="F16" s="381"/>
      <c r="G16" s="382"/>
      <c r="H16" s="382"/>
      <c r="I16" s="383"/>
      <c r="V16" s="361"/>
      <c r="W16" s="361"/>
      <c r="X16" s="361"/>
      <c r="Y16" s="361"/>
      <c r="Z16" s="361"/>
    </row>
    <row r="17" spans="1:26" s="364" customFormat="1" ht="15" customHeight="1" thickBot="1">
      <c r="A17" s="384"/>
      <c r="G17" s="385">
        <f>SUM(G13:G16)</f>
        <v>790</v>
      </c>
      <c r="H17" s="385" t="s">
        <v>311</v>
      </c>
      <c r="I17" s="386">
        <f>SUM(I13:I16)</f>
        <v>4740</v>
      </c>
      <c r="V17" s="361"/>
      <c r="W17" s="361"/>
      <c r="X17" s="361"/>
      <c r="Y17" s="361"/>
      <c r="Z17" s="361"/>
    </row>
    <row r="18" spans="1:10" ht="22.5" customHeight="1" thickBot="1">
      <c r="A18" s="387" t="s">
        <v>292</v>
      </c>
      <c r="B18" s="631" t="s">
        <v>185</v>
      </c>
      <c r="C18" s="632"/>
      <c r="D18" s="633"/>
      <c r="E18" s="388" t="s">
        <v>20</v>
      </c>
      <c r="F18" s="388" t="s">
        <v>294</v>
      </c>
      <c r="G18" s="388" t="s">
        <v>312</v>
      </c>
      <c r="H18" s="634" t="s">
        <v>313</v>
      </c>
      <c r="I18" s="635"/>
      <c r="J18" s="389"/>
    </row>
    <row r="19" spans="1:26" ht="15" customHeight="1">
      <c r="A19" s="390">
        <v>1</v>
      </c>
      <c r="B19" s="636" t="s">
        <v>314</v>
      </c>
      <c r="C19" s="637"/>
      <c r="D19" s="637"/>
      <c r="E19" s="391"/>
      <c r="F19" s="391"/>
      <c r="G19" s="392"/>
      <c r="H19" s="638">
        <f>H20+H27</f>
        <v>216.56</v>
      </c>
      <c r="I19" s="639"/>
      <c r="V19" s="393"/>
      <c r="W19" s="640"/>
      <c r="X19" s="640"/>
      <c r="Y19" s="640"/>
      <c r="Z19" s="393"/>
    </row>
    <row r="20" spans="1:26" ht="15" customHeight="1">
      <c r="A20" s="394" t="s">
        <v>17</v>
      </c>
      <c r="B20" s="641" t="s">
        <v>315</v>
      </c>
      <c r="C20" s="642"/>
      <c r="D20" s="642"/>
      <c r="E20" s="395"/>
      <c r="F20" s="395"/>
      <c r="G20" s="396"/>
      <c r="H20" s="643">
        <f>SUM(H21:H25)</f>
        <v>25.28</v>
      </c>
      <c r="I20" s="644"/>
      <c r="V20" s="393"/>
      <c r="W20" s="645"/>
      <c r="X20" s="645"/>
      <c r="Y20" s="645"/>
      <c r="Z20" s="393"/>
    </row>
    <row r="21" spans="1:26" ht="15.75">
      <c r="A21" s="397" t="s">
        <v>316</v>
      </c>
      <c r="B21" s="646" t="s">
        <v>386</v>
      </c>
      <c r="C21" s="647"/>
      <c r="D21" s="647"/>
      <c r="E21" s="398" t="s">
        <v>317</v>
      </c>
      <c r="F21" s="399">
        <f>B67*C67</f>
        <v>6</v>
      </c>
      <c r="G21" s="400">
        <f aca="true" t="shared" si="0" ref="G21:H25">D67</f>
        <v>0.4</v>
      </c>
      <c r="H21" s="648">
        <f t="shared" si="0"/>
        <v>2.4</v>
      </c>
      <c r="I21" s="649"/>
      <c r="V21" s="401"/>
      <c r="W21" s="650"/>
      <c r="X21" s="650"/>
      <c r="Y21" s="650"/>
      <c r="Z21" s="393"/>
    </row>
    <row r="22" spans="1:26" ht="15" customHeight="1">
      <c r="A22" s="397" t="s">
        <v>318</v>
      </c>
      <c r="B22" s="646" t="s">
        <v>387</v>
      </c>
      <c r="C22" s="647"/>
      <c r="D22" s="647"/>
      <c r="E22" s="398" t="s">
        <v>319</v>
      </c>
      <c r="F22" s="399">
        <f>B68</f>
        <v>2</v>
      </c>
      <c r="G22" s="400">
        <f t="shared" si="0"/>
        <v>4.64</v>
      </c>
      <c r="H22" s="648">
        <f t="shared" si="0"/>
        <v>9.28</v>
      </c>
      <c r="I22" s="649"/>
      <c r="V22" s="401"/>
      <c r="W22" s="402"/>
      <c r="X22" s="402"/>
      <c r="Y22" s="402"/>
      <c r="Z22" s="393"/>
    </row>
    <row r="23" spans="1:26" ht="15" customHeight="1">
      <c r="A23" s="397" t="s">
        <v>320</v>
      </c>
      <c r="B23" s="646" t="s">
        <v>321</v>
      </c>
      <c r="C23" s="647"/>
      <c r="D23" s="647"/>
      <c r="E23" s="398" t="s">
        <v>319</v>
      </c>
      <c r="F23" s="399">
        <f>B69</f>
        <v>2</v>
      </c>
      <c r="G23" s="400">
        <f t="shared" si="0"/>
        <v>3.2</v>
      </c>
      <c r="H23" s="648">
        <f t="shared" si="0"/>
        <v>6.4</v>
      </c>
      <c r="I23" s="649"/>
      <c r="V23" s="401"/>
      <c r="W23" s="650"/>
      <c r="X23" s="650"/>
      <c r="Y23" s="650"/>
      <c r="Z23" s="393"/>
    </row>
    <row r="24" spans="1:26" ht="15" customHeight="1">
      <c r="A24" s="397" t="s">
        <v>322</v>
      </c>
      <c r="B24" s="646" t="s">
        <v>323</v>
      </c>
      <c r="C24" s="647"/>
      <c r="D24" s="647"/>
      <c r="E24" s="398" t="s">
        <v>319</v>
      </c>
      <c r="F24" s="399">
        <f>B70</f>
        <v>0</v>
      </c>
      <c r="G24" s="400">
        <f t="shared" si="0"/>
        <v>2.19</v>
      </c>
      <c r="H24" s="648">
        <f t="shared" si="0"/>
        <v>0</v>
      </c>
      <c r="I24" s="649"/>
      <c r="V24" s="393"/>
      <c r="W24" s="640"/>
      <c r="X24" s="640"/>
      <c r="Y24" s="640"/>
      <c r="Z24" s="393"/>
    </row>
    <row r="25" spans="1:26" ht="15.75">
      <c r="A25" s="397" t="s">
        <v>324</v>
      </c>
      <c r="B25" s="646" t="s">
        <v>388</v>
      </c>
      <c r="C25" s="647"/>
      <c r="D25" s="647"/>
      <c r="E25" s="398" t="s">
        <v>2</v>
      </c>
      <c r="F25" s="399">
        <f>B71*C71</f>
        <v>18</v>
      </c>
      <c r="G25" s="400">
        <f t="shared" si="0"/>
        <v>0.4</v>
      </c>
      <c r="H25" s="648">
        <f t="shared" si="0"/>
        <v>7.2</v>
      </c>
      <c r="I25" s="649"/>
      <c r="V25" s="393"/>
      <c r="W25" s="651"/>
      <c r="X25" s="651"/>
      <c r="Y25" s="651"/>
      <c r="Z25" s="393"/>
    </row>
    <row r="26" spans="1:26" ht="15" customHeight="1">
      <c r="A26" s="403"/>
      <c r="B26" s="647"/>
      <c r="C26" s="647"/>
      <c r="D26" s="647"/>
      <c r="E26" s="404"/>
      <c r="F26" s="404"/>
      <c r="G26" s="405"/>
      <c r="H26" s="405"/>
      <c r="I26" s="406"/>
      <c r="J26" s="422"/>
      <c r="V26" s="393"/>
      <c r="W26" s="651"/>
      <c r="X26" s="651"/>
      <c r="Y26" s="651"/>
      <c r="Z26" s="393"/>
    </row>
    <row r="27" spans="1:26" ht="15" customHeight="1">
      <c r="A27" s="394" t="s">
        <v>18</v>
      </c>
      <c r="B27" s="641" t="s">
        <v>325</v>
      </c>
      <c r="C27" s="642"/>
      <c r="D27" s="642"/>
      <c r="E27" s="395"/>
      <c r="F27" s="395"/>
      <c r="G27" s="396"/>
      <c r="H27" s="643">
        <f>SUM(H28:H30)</f>
        <v>191.28</v>
      </c>
      <c r="I27" s="644"/>
      <c r="V27" s="393"/>
      <c r="W27" s="645"/>
      <c r="X27" s="645"/>
      <c r="Y27" s="645"/>
      <c r="Z27" s="393"/>
    </row>
    <row r="28" spans="1:26" ht="15.75">
      <c r="A28" s="397" t="s">
        <v>326</v>
      </c>
      <c r="B28" s="646" t="s">
        <v>389</v>
      </c>
      <c r="C28" s="647"/>
      <c r="D28" s="647"/>
      <c r="E28" s="398" t="s">
        <v>317</v>
      </c>
      <c r="F28" s="407">
        <f aca="true" t="shared" si="1" ref="F28:H29">C74</f>
        <v>757</v>
      </c>
      <c r="G28" s="400">
        <f t="shared" si="1"/>
        <v>0.04</v>
      </c>
      <c r="H28" s="648">
        <f t="shared" si="1"/>
        <v>30.28</v>
      </c>
      <c r="I28" s="649"/>
      <c r="V28" s="401"/>
      <c r="W28" s="650"/>
      <c r="X28" s="650"/>
      <c r="Y28" s="650"/>
      <c r="Z28" s="393"/>
    </row>
    <row r="29" spans="1:26" ht="15" customHeight="1">
      <c r="A29" s="397" t="s">
        <v>327</v>
      </c>
      <c r="B29" s="646" t="s">
        <v>390</v>
      </c>
      <c r="C29" s="647"/>
      <c r="D29" s="647"/>
      <c r="E29" s="398" t="s">
        <v>317</v>
      </c>
      <c r="F29" s="407">
        <f t="shared" si="1"/>
        <v>15</v>
      </c>
      <c r="G29" s="400">
        <f t="shared" si="1"/>
        <v>0.1</v>
      </c>
      <c r="H29" s="648">
        <f t="shared" si="1"/>
        <v>3</v>
      </c>
      <c r="I29" s="649"/>
      <c r="V29" s="401"/>
      <c r="W29" s="402"/>
      <c r="X29" s="402"/>
      <c r="Y29" s="402"/>
      <c r="Z29" s="393"/>
    </row>
    <row r="30" spans="1:26" ht="15" customHeight="1">
      <c r="A30" s="397" t="s">
        <v>328</v>
      </c>
      <c r="B30" s="646" t="s">
        <v>391</v>
      </c>
      <c r="C30" s="647"/>
      <c r="D30" s="647"/>
      <c r="E30" s="398" t="s">
        <v>317</v>
      </c>
      <c r="F30" s="407">
        <f>B76*C76</f>
        <v>1580</v>
      </c>
      <c r="G30" s="400">
        <f>D76</f>
        <v>0.1</v>
      </c>
      <c r="H30" s="648">
        <f>E76</f>
        <v>158</v>
      </c>
      <c r="I30" s="649"/>
      <c r="V30" s="401"/>
      <c r="W30" s="650"/>
      <c r="X30" s="650"/>
      <c r="Y30" s="650"/>
      <c r="Z30" s="393"/>
    </row>
    <row r="31" spans="1:26" ht="15" customHeight="1">
      <c r="A31" s="403"/>
      <c r="B31" s="647"/>
      <c r="C31" s="647"/>
      <c r="D31" s="647"/>
      <c r="E31" s="404"/>
      <c r="F31" s="404"/>
      <c r="G31" s="405"/>
      <c r="H31" s="405"/>
      <c r="I31" s="406"/>
      <c r="J31" s="422"/>
      <c r="V31" s="393"/>
      <c r="W31" s="651"/>
      <c r="X31" s="651"/>
      <c r="Y31" s="651"/>
      <c r="Z31" s="393"/>
    </row>
    <row r="32" spans="1:26" ht="15" customHeight="1">
      <c r="A32" s="408">
        <v>2</v>
      </c>
      <c r="B32" s="652" t="s">
        <v>329</v>
      </c>
      <c r="C32" s="653"/>
      <c r="D32" s="654"/>
      <c r="E32" s="409"/>
      <c r="F32" s="409"/>
      <c r="G32" s="410"/>
      <c r="H32" s="655">
        <f>H33+H38</f>
        <v>3.24</v>
      </c>
      <c r="I32" s="656"/>
      <c r="V32" s="393"/>
      <c r="W32" s="640"/>
      <c r="X32" s="640"/>
      <c r="Y32" s="640"/>
      <c r="Z32" s="393"/>
    </row>
    <row r="33" spans="1:26" ht="15" customHeight="1">
      <c r="A33" s="394" t="s">
        <v>3</v>
      </c>
      <c r="B33" s="641" t="s">
        <v>330</v>
      </c>
      <c r="C33" s="642"/>
      <c r="D33" s="642"/>
      <c r="E33" s="395"/>
      <c r="F33" s="395"/>
      <c r="G33" s="396"/>
      <c r="H33" s="643">
        <f>SUM(H34:I37)</f>
        <v>2.64</v>
      </c>
      <c r="I33" s="644"/>
      <c r="V33" s="393"/>
      <c r="W33" s="411"/>
      <c r="X33" s="411"/>
      <c r="Y33" s="411"/>
      <c r="Z33" s="393"/>
    </row>
    <row r="34" spans="1:26" ht="15.75">
      <c r="A34" s="397" t="s">
        <v>331</v>
      </c>
      <c r="B34" s="646" t="s">
        <v>392</v>
      </c>
      <c r="C34" s="647"/>
      <c r="D34" s="647"/>
      <c r="E34" s="398" t="s">
        <v>307</v>
      </c>
      <c r="F34" s="407">
        <f>B80</f>
        <v>2</v>
      </c>
      <c r="G34" s="400">
        <v>0.36</v>
      </c>
      <c r="H34" s="657">
        <f>E80</f>
        <v>0.72</v>
      </c>
      <c r="I34" s="658"/>
      <c r="V34" s="401"/>
      <c r="W34" s="650"/>
      <c r="X34" s="650"/>
      <c r="Y34" s="650"/>
      <c r="Z34" s="393"/>
    </row>
    <row r="35" spans="1:26" ht="15.75">
      <c r="A35" s="397" t="s">
        <v>332</v>
      </c>
      <c r="B35" s="646" t="s">
        <v>333</v>
      </c>
      <c r="C35" s="647"/>
      <c r="D35" s="647"/>
      <c r="E35" s="398" t="s">
        <v>307</v>
      </c>
      <c r="F35" s="407">
        <f>B81</f>
        <v>2</v>
      </c>
      <c r="G35" s="400">
        <v>0.2</v>
      </c>
      <c r="H35" s="657">
        <f>E81</f>
        <v>0.4</v>
      </c>
      <c r="I35" s="658"/>
      <c r="V35" s="401"/>
      <c r="W35" s="650"/>
      <c r="X35" s="650"/>
      <c r="Y35" s="650"/>
      <c r="Z35" s="393"/>
    </row>
    <row r="36" spans="1:26" ht="15.75">
      <c r="A36" s="397" t="s">
        <v>334</v>
      </c>
      <c r="B36" s="646" t="s">
        <v>335</v>
      </c>
      <c r="C36" s="647"/>
      <c r="D36" s="647"/>
      <c r="E36" s="398" t="s">
        <v>307</v>
      </c>
      <c r="F36" s="407">
        <f>B82</f>
        <v>0</v>
      </c>
      <c r="G36" s="400">
        <v>0.25</v>
      </c>
      <c r="H36" s="657">
        <f>E82</f>
        <v>0</v>
      </c>
      <c r="I36" s="658"/>
      <c r="V36" s="401"/>
      <c r="W36" s="650"/>
      <c r="X36" s="650"/>
      <c r="Y36" s="650"/>
      <c r="Z36" s="393"/>
    </row>
    <row r="37" spans="1:26" ht="15.75">
      <c r="A37" s="397" t="s">
        <v>336</v>
      </c>
      <c r="B37" s="646" t="s">
        <v>337</v>
      </c>
      <c r="C37" s="647"/>
      <c r="D37" s="647"/>
      <c r="E37" s="398" t="s">
        <v>307</v>
      </c>
      <c r="F37" s="407">
        <f>B83</f>
        <v>4</v>
      </c>
      <c r="G37" s="400">
        <v>0.38</v>
      </c>
      <c r="H37" s="657">
        <f>E83</f>
        <v>1.52</v>
      </c>
      <c r="I37" s="658"/>
      <c r="V37" s="401"/>
      <c r="W37" s="650"/>
      <c r="X37" s="650"/>
      <c r="Y37" s="650"/>
      <c r="Z37" s="393"/>
    </row>
    <row r="38" spans="1:26" ht="15" customHeight="1">
      <c r="A38" s="394" t="s">
        <v>6</v>
      </c>
      <c r="B38" s="641" t="s">
        <v>338</v>
      </c>
      <c r="C38" s="642"/>
      <c r="D38" s="642"/>
      <c r="E38" s="395"/>
      <c r="F38" s="395"/>
      <c r="G38" s="396"/>
      <c r="H38" s="643">
        <f>H39</f>
        <v>0.6</v>
      </c>
      <c r="I38" s="644"/>
      <c r="V38" s="393"/>
      <c r="W38" s="411"/>
      <c r="X38" s="411"/>
      <c r="Y38" s="411"/>
      <c r="Z38" s="393"/>
    </row>
    <row r="39" spans="1:26" ht="15.75">
      <c r="A39" s="397" t="s">
        <v>339</v>
      </c>
      <c r="B39" s="646" t="s">
        <v>340</v>
      </c>
      <c r="C39" s="647"/>
      <c r="D39" s="647"/>
      <c r="E39" s="398" t="s">
        <v>307</v>
      </c>
      <c r="F39" s="407">
        <f>B85</f>
        <v>4</v>
      </c>
      <c r="G39" s="400">
        <v>0.15</v>
      </c>
      <c r="H39" s="657">
        <f>E85</f>
        <v>0.6</v>
      </c>
      <c r="I39" s="658"/>
      <c r="V39" s="401"/>
      <c r="W39" s="650"/>
      <c r="X39" s="650"/>
      <c r="Y39" s="650"/>
      <c r="Z39" s="393"/>
    </row>
    <row r="40" spans="1:26" ht="15" customHeight="1">
      <c r="A40" s="394" t="s">
        <v>7</v>
      </c>
      <c r="B40" s="641" t="s">
        <v>341</v>
      </c>
      <c r="C40" s="642"/>
      <c r="D40" s="642"/>
      <c r="E40" s="395"/>
      <c r="F40" s="395"/>
      <c r="G40" s="396"/>
      <c r="H40" s="643"/>
      <c r="I40" s="644"/>
      <c r="V40" s="393"/>
      <c r="W40" s="411"/>
      <c r="X40" s="411"/>
      <c r="Y40" s="411"/>
      <c r="Z40" s="393"/>
    </row>
    <row r="41" spans="1:26" ht="15" customHeight="1">
      <c r="A41" s="397" t="s">
        <v>342</v>
      </c>
      <c r="B41" s="659" t="s">
        <v>343</v>
      </c>
      <c r="C41" s="660"/>
      <c r="D41" s="661"/>
      <c r="E41" s="398" t="s">
        <v>307</v>
      </c>
      <c r="F41" s="407">
        <f>B87</f>
        <v>8</v>
      </c>
      <c r="G41" s="400" t="s">
        <v>344</v>
      </c>
      <c r="H41" s="648" t="s">
        <v>344</v>
      </c>
      <c r="I41" s="649"/>
      <c r="V41" s="401"/>
      <c r="W41" s="650"/>
      <c r="X41" s="650"/>
      <c r="Y41" s="650"/>
      <c r="Z41" s="393"/>
    </row>
    <row r="42" spans="1:26" ht="48.75" customHeight="1">
      <c r="A42" s="397" t="s">
        <v>345</v>
      </c>
      <c r="B42" s="662" t="s">
        <v>346</v>
      </c>
      <c r="C42" s="663"/>
      <c r="D42" s="664"/>
      <c r="E42" s="398" t="s">
        <v>307</v>
      </c>
      <c r="F42" s="407">
        <f>B88</f>
        <v>2</v>
      </c>
      <c r="G42" s="400" t="s">
        <v>344</v>
      </c>
      <c r="H42" s="648" t="s">
        <v>344</v>
      </c>
      <c r="I42" s="649"/>
      <c r="V42" s="401"/>
      <c r="W42" s="650"/>
      <c r="X42" s="650"/>
      <c r="Y42" s="650"/>
      <c r="Z42" s="393"/>
    </row>
    <row r="43" spans="1:26" ht="15" customHeight="1" thickBot="1">
      <c r="A43" s="412"/>
      <c r="B43" s="665"/>
      <c r="C43" s="665"/>
      <c r="D43" s="665"/>
      <c r="E43" s="413"/>
      <c r="F43" s="413"/>
      <c r="G43" s="414"/>
      <c r="H43" s="414"/>
      <c r="I43" s="415"/>
      <c r="J43" s="422"/>
      <c r="P43" s="422"/>
      <c r="Q43" s="422"/>
      <c r="R43" s="438"/>
      <c r="S43" s="439"/>
      <c r="V43" s="393"/>
      <c r="W43" s="651"/>
      <c r="X43" s="651"/>
      <c r="Y43" s="651"/>
      <c r="Z43" s="393"/>
    </row>
    <row r="44" spans="1:10" ht="15.75">
      <c r="A44" s="416" t="s">
        <v>347</v>
      </c>
      <c r="E44" s="361"/>
      <c r="F44" s="361"/>
      <c r="G44" s="361"/>
      <c r="I44" s="361"/>
      <c r="J44" s="361"/>
    </row>
    <row r="45" spans="1:10" ht="15.75">
      <c r="A45" s="361"/>
      <c r="E45" s="361"/>
      <c r="F45" s="361"/>
      <c r="G45" s="361"/>
      <c r="I45" s="361"/>
      <c r="J45" s="361"/>
    </row>
    <row r="46" spans="1:10" ht="15.75">
      <c r="A46" s="421" t="s">
        <v>393</v>
      </c>
      <c r="B46" s="421"/>
      <c r="C46" s="421"/>
      <c r="D46" s="421"/>
      <c r="E46" s="421"/>
      <c r="F46" s="421"/>
      <c r="G46" s="421"/>
      <c r="H46" s="421"/>
      <c r="I46" s="361"/>
      <c r="J46" s="361"/>
    </row>
    <row r="47" spans="1:11" ht="15.75">
      <c r="A47" s="421" t="s">
        <v>394</v>
      </c>
      <c r="B47" s="421"/>
      <c r="C47" s="421"/>
      <c r="D47" s="421"/>
      <c r="E47" s="421"/>
      <c r="F47" s="421"/>
      <c r="G47" s="421"/>
      <c r="H47" s="421"/>
      <c r="I47" s="421"/>
      <c r="J47" s="421"/>
      <c r="K47" s="421"/>
    </row>
    <row r="48" spans="1:11" ht="15.75">
      <c r="A48" s="421" t="s">
        <v>395</v>
      </c>
      <c r="B48" s="421"/>
      <c r="C48" s="421"/>
      <c r="D48" s="421"/>
      <c r="E48" s="421"/>
      <c r="F48" s="421"/>
      <c r="G48" s="421"/>
      <c r="H48" s="421"/>
      <c r="I48" s="421"/>
      <c r="J48" s="421"/>
      <c r="K48" s="364"/>
    </row>
    <row r="49" spans="1:11" ht="15.75">
      <c r="A49" s="666" t="s">
        <v>396</v>
      </c>
      <c r="B49" s="666"/>
      <c r="C49" s="666"/>
      <c r="D49" s="666"/>
      <c r="E49" s="666"/>
      <c r="F49" s="666"/>
      <c r="G49" s="666"/>
      <c r="H49" s="666"/>
      <c r="I49" s="364"/>
      <c r="K49" s="364"/>
    </row>
    <row r="50" spans="1:11" ht="15.75">
      <c r="A50" s="418" t="s">
        <v>397</v>
      </c>
      <c r="B50" s="364"/>
      <c r="C50" s="364"/>
      <c r="D50" s="364"/>
      <c r="E50" s="364"/>
      <c r="F50" s="364"/>
      <c r="G50" s="364"/>
      <c r="H50" s="364"/>
      <c r="I50" s="364"/>
      <c r="K50" s="364"/>
    </row>
    <row r="51" spans="1:11" ht="15.75">
      <c r="A51" s="364"/>
      <c r="B51" s="364"/>
      <c r="C51" s="364"/>
      <c r="D51" s="364"/>
      <c r="E51" s="364"/>
      <c r="F51" s="364"/>
      <c r="G51" s="364"/>
      <c r="H51" s="364"/>
      <c r="I51" s="364"/>
      <c r="K51" s="364"/>
    </row>
    <row r="52" spans="1:10" ht="15.75">
      <c r="A52" s="361"/>
      <c r="E52" s="361"/>
      <c r="F52" s="361"/>
      <c r="G52" s="361"/>
      <c r="I52" s="361"/>
      <c r="J52" s="361"/>
    </row>
    <row r="53" spans="1:11" ht="15" customHeight="1">
      <c r="A53" s="667" t="s">
        <v>398</v>
      </c>
      <c r="B53" s="667"/>
      <c r="C53" s="667"/>
      <c r="D53" s="667"/>
      <c r="E53" s="667"/>
      <c r="F53" s="667"/>
      <c r="G53" s="667"/>
      <c r="H53" s="667"/>
      <c r="I53" s="667"/>
      <c r="J53" s="419"/>
      <c r="K53" s="419"/>
    </row>
    <row r="54" spans="1:11" ht="15" customHeight="1">
      <c r="A54" s="667"/>
      <c r="B54" s="667"/>
      <c r="C54" s="667"/>
      <c r="D54" s="667"/>
      <c r="E54" s="667"/>
      <c r="F54" s="667"/>
      <c r="G54" s="667"/>
      <c r="H54" s="667"/>
      <c r="I54" s="667"/>
      <c r="J54" s="419"/>
      <c r="K54" s="419"/>
    </row>
    <row r="55" spans="1:11" ht="15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</row>
    <row r="56" spans="1:11" ht="15.75">
      <c r="A56" s="364"/>
      <c r="B56" s="364"/>
      <c r="C56" s="364"/>
      <c r="D56" s="364"/>
      <c r="E56" s="364"/>
      <c r="F56" s="364"/>
      <c r="G56" s="364"/>
      <c r="H56" s="364"/>
      <c r="I56" s="364"/>
      <c r="K56" s="364"/>
    </row>
    <row r="57" spans="1:11" ht="15" customHeight="1">
      <c r="A57" s="668" t="s">
        <v>399</v>
      </c>
      <c r="B57" s="668"/>
      <c r="C57" s="668"/>
      <c r="D57" s="668"/>
      <c r="E57" s="668"/>
      <c r="F57" s="668"/>
      <c r="G57" s="668"/>
      <c r="H57" s="668"/>
      <c r="I57" s="668"/>
      <c r="J57" s="420"/>
      <c r="K57" s="420"/>
    </row>
    <row r="58" spans="1:11" ht="15" customHeight="1">
      <c r="A58" s="668"/>
      <c r="B58" s="668"/>
      <c r="C58" s="668"/>
      <c r="D58" s="668"/>
      <c r="E58" s="668"/>
      <c r="F58" s="668"/>
      <c r="G58" s="668"/>
      <c r="H58" s="668"/>
      <c r="I58" s="668"/>
      <c r="J58" s="420"/>
      <c r="K58" s="420"/>
    </row>
    <row r="59" spans="1:11" ht="15" customHeight="1">
      <c r="A59" s="668" t="s">
        <v>400</v>
      </c>
      <c r="B59" s="668"/>
      <c r="C59" s="668"/>
      <c r="D59" s="668"/>
      <c r="E59" s="668"/>
      <c r="F59" s="668"/>
      <c r="G59" s="668"/>
      <c r="H59" s="668"/>
      <c r="I59" s="668"/>
      <c r="J59" s="420"/>
      <c r="K59" s="420"/>
    </row>
    <row r="60" spans="1:11" ht="15" customHeight="1">
      <c r="A60" s="668"/>
      <c r="B60" s="668"/>
      <c r="C60" s="668"/>
      <c r="D60" s="668"/>
      <c r="E60" s="668"/>
      <c r="F60" s="668"/>
      <c r="G60" s="668"/>
      <c r="H60" s="668"/>
      <c r="I60" s="668"/>
      <c r="J60" s="420"/>
      <c r="K60" s="420"/>
    </row>
    <row r="61" spans="1:10" ht="15.75">
      <c r="A61" s="361"/>
      <c r="E61" s="361"/>
      <c r="F61" s="361"/>
      <c r="G61" s="361"/>
      <c r="I61" s="361"/>
      <c r="J61" s="361"/>
    </row>
    <row r="62" spans="1:11" ht="15.75">
      <c r="A62" s="669" t="s">
        <v>401</v>
      </c>
      <c r="B62" s="669"/>
      <c r="C62" s="669"/>
      <c r="D62" s="669"/>
      <c r="E62" s="669"/>
      <c r="F62" s="669"/>
      <c r="G62" s="669"/>
      <c r="H62" s="669"/>
      <c r="I62" s="669"/>
      <c r="J62" s="669"/>
      <c r="K62" s="669"/>
    </row>
    <row r="63" spans="1:10" ht="16.5" thickBot="1">
      <c r="A63" s="361"/>
      <c r="E63" s="361"/>
      <c r="F63" s="422"/>
      <c r="G63" s="670"/>
      <c r="H63" s="671"/>
      <c r="I63" s="364"/>
      <c r="J63" s="361"/>
    </row>
    <row r="64" spans="1:10" ht="15.75">
      <c r="A64" s="423" t="s">
        <v>5</v>
      </c>
      <c r="B64" s="424" t="s">
        <v>294</v>
      </c>
      <c r="C64" s="424" t="s">
        <v>348</v>
      </c>
      <c r="D64" s="424" t="s">
        <v>312</v>
      </c>
      <c r="E64" s="425" t="s">
        <v>313</v>
      </c>
      <c r="F64" s="422"/>
      <c r="G64" s="670"/>
      <c r="H64" s="671"/>
      <c r="I64" s="364"/>
      <c r="J64" s="361"/>
    </row>
    <row r="65" spans="1:10" ht="15.75">
      <c r="A65" s="672" t="s">
        <v>349</v>
      </c>
      <c r="B65" s="673"/>
      <c r="C65" s="673"/>
      <c r="D65" s="673"/>
      <c r="E65" s="426">
        <f>E73+E66</f>
        <v>216.56</v>
      </c>
      <c r="F65" s="422"/>
      <c r="G65" s="427"/>
      <c r="H65" s="428"/>
      <c r="I65" s="364"/>
      <c r="J65" s="361"/>
    </row>
    <row r="66" spans="1:10" ht="15.75">
      <c r="A66" s="674" t="s">
        <v>350</v>
      </c>
      <c r="B66" s="675"/>
      <c r="C66" s="675"/>
      <c r="D66" s="675"/>
      <c r="E66" s="429">
        <f>SUM(E67:E71)</f>
        <v>25.28</v>
      </c>
      <c r="F66" s="422"/>
      <c r="G66" s="427"/>
      <c r="H66" s="428"/>
      <c r="I66" s="364"/>
      <c r="J66" s="361"/>
    </row>
    <row r="67" spans="1:10" ht="15.75">
      <c r="A67" s="430" t="s">
        <v>351</v>
      </c>
      <c r="B67" s="431">
        <v>2</v>
      </c>
      <c r="C67" s="431">
        <f>H13/2</f>
        <v>3</v>
      </c>
      <c r="D67" s="431">
        <v>0.4</v>
      </c>
      <c r="E67" s="432">
        <f>ROUND(D67*C67*B67,2)</f>
        <v>2.4</v>
      </c>
      <c r="F67" s="433"/>
      <c r="G67" s="434"/>
      <c r="H67" s="433"/>
      <c r="I67" s="364"/>
      <c r="J67" s="361"/>
    </row>
    <row r="68" spans="1:10" ht="15.75">
      <c r="A68" s="430" t="s">
        <v>352</v>
      </c>
      <c r="B68" s="431">
        <v>2</v>
      </c>
      <c r="C68" s="435"/>
      <c r="D68" s="435">
        <v>4.64</v>
      </c>
      <c r="E68" s="432">
        <f>ROUND(D68*B68,2)</f>
        <v>9.28</v>
      </c>
      <c r="F68" s="433"/>
      <c r="G68" s="434"/>
      <c r="H68" s="433"/>
      <c r="I68" s="364"/>
      <c r="J68" s="361"/>
    </row>
    <row r="69" spans="1:10" ht="15.75">
      <c r="A69" s="430" t="s">
        <v>353</v>
      </c>
      <c r="B69" s="436">
        <v>2</v>
      </c>
      <c r="C69" s="436"/>
      <c r="D69" s="436">
        <v>3.2</v>
      </c>
      <c r="E69" s="432">
        <f>ROUND(D69*B69,2)</f>
        <v>6.4</v>
      </c>
      <c r="F69" s="433"/>
      <c r="G69" s="433"/>
      <c r="H69" s="433"/>
      <c r="I69" s="364"/>
      <c r="J69" s="437"/>
    </row>
    <row r="70" spans="1:10" ht="15.75">
      <c r="A70" s="430" t="s">
        <v>354</v>
      </c>
      <c r="B70" s="436">
        <v>0</v>
      </c>
      <c r="C70" s="436"/>
      <c r="D70" s="436">
        <v>2.19</v>
      </c>
      <c r="E70" s="432">
        <f>ROUND(D70*B70,2)</f>
        <v>0</v>
      </c>
      <c r="F70" s="433"/>
      <c r="G70" s="433"/>
      <c r="H70" s="433"/>
      <c r="I70" s="364"/>
      <c r="J70" s="361"/>
    </row>
    <row r="71" spans="1:10" ht="15.75">
      <c r="A71" s="430" t="s">
        <v>355</v>
      </c>
      <c r="B71" s="436">
        <v>2</v>
      </c>
      <c r="C71" s="436">
        <f>(H13*1.5)</f>
        <v>9</v>
      </c>
      <c r="D71" s="436">
        <v>0.4</v>
      </c>
      <c r="E71" s="432">
        <f>ROUND(D71*C71*B71,2)</f>
        <v>7.2</v>
      </c>
      <c r="F71" s="433"/>
      <c r="G71" s="433"/>
      <c r="H71" s="433"/>
      <c r="I71" s="364"/>
      <c r="J71" s="361"/>
    </row>
    <row r="72" spans="1:10" ht="15.75">
      <c r="A72" s="674"/>
      <c r="B72" s="675"/>
      <c r="C72" s="675"/>
      <c r="D72" s="675"/>
      <c r="E72" s="676"/>
      <c r="F72" s="422"/>
      <c r="G72" s="422"/>
      <c r="H72" s="438"/>
      <c r="I72" s="439"/>
      <c r="J72" s="361"/>
    </row>
    <row r="73" spans="1:10" ht="15.75">
      <c r="A73" s="674" t="s">
        <v>356</v>
      </c>
      <c r="B73" s="675"/>
      <c r="C73" s="675"/>
      <c r="D73" s="675"/>
      <c r="E73" s="429">
        <f>SUM(E74:E76)</f>
        <v>191.28</v>
      </c>
      <c r="F73" s="422"/>
      <c r="G73" s="427"/>
      <c r="H73" s="428"/>
      <c r="I73" s="364"/>
      <c r="J73" s="361"/>
    </row>
    <row r="74" spans="1:10" ht="15.75">
      <c r="A74" s="430" t="s">
        <v>357</v>
      </c>
      <c r="B74" s="436"/>
      <c r="C74" s="435">
        <f>C76-(B75*C75)-(B71*1.5)</f>
        <v>757</v>
      </c>
      <c r="D74" s="435">
        <v>0.04</v>
      </c>
      <c r="E74" s="432">
        <f>ROUND(D74*C74,2)</f>
        <v>30.28</v>
      </c>
      <c r="F74" s="433"/>
      <c r="G74" s="434"/>
      <c r="H74" s="433"/>
      <c r="I74" s="364"/>
      <c r="J74" s="361"/>
    </row>
    <row r="75" spans="1:10" ht="15.75">
      <c r="A75" s="430" t="s">
        <v>358</v>
      </c>
      <c r="B75" s="431">
        <v>2</v>
      </c>
      <c r="C75" s="431">
        <v>15</v>
      </c>
      <c r="D75" s="436">
        <v>0.1</v>
      </c>
      <c r="E75" s="432">
        <f>ROUND(B75*D75*C75,2)</f>
        <v>3</v>
      </c>
      <c r="F75" s="433"/>
      <c r="G75" s="434"/>
      <c r="H75" s="433"/>
      <c r="I75" s="364"/>
      <c r="J75" s="361"/>
    </row>
    <row r="76" spans="1:10" ht="15.75">
      <c r="A76" s="430" t="s">
        <v>359</v>
      </c>
      <c r="B76" s="436">
        <v>2</v>
      </c>
      <c r="C76" s="436">
        <f>G17</f>
        <v>790</v>
      </c>
      <c r="D76" s="436">
        <v>0.1</v>
      </c>
      <c r="E76" s="432">
        <f>B76*C76*D76</f>
        <v>158</v>
      </c>
      <c r="F76" s="433"/>
      <c r="G76" s="433"/>
      <c r="H76" s="433"/>
      <c r="I76" s="364"/>
      <c r="J76" s="437"/>
    </row>
    <row r="77" spans="1:10" ht="15.75">
      <c r="A77" s="672"/>
      <c r="B77" s="675"/>
      <c r="C77" s="675"/>
      <c r="D77" s="675"/>
      <c r="E77" s="676"/>
      <c r="F77" s="422"/>
      <c r="G77" s="422"/>
      <c r="H77" s="438"/>
      <c r="I77" s="439"/>
      <c r="J77" s="361"/>
    </row>
    <row r="78" spans="1:10" ht="15.75">
      <c r="A78" s="672" t="s">
        <v>360</v>
      </c>
      <c r="B78" s="673"/>
      <c r="C78" s="673"/>
      <c r="D78" s="673"/>
      <c r="E78" s="440">
        <f>E79+E84</f>
        <v>3.24</v>
      </c>
      <c r="F78" s="422"/>
      <c r="G78" s="427"/>
      <c r="H78" s="428"/>
      <c r="I78" s="364"/>
      <c r="J78" s="361"/>
    </row>
    <row r="79" spans="1:10" ht="15.75">
      <c r="A79" s="677" t="s">
        <v>361</v>
      </c>
      <c r="B79" s="678"/>
      <c r="C79" s="678"/>
      <c r="D79" s="678"/>
      <c r="E79" s="429">
        <f>SUM(E80:E83)</f>
        <v>2.64</v>
      </c>
      <c r="F79" s="422"/>
      <c r="G79" s="427"/>
      <c r="H79" s="428"/>
      <c r="I79" s="364"/>
      <c r="J79" s="361"/>
    </row>
    <row r="80" spans="1:10" ht="15.75">
      <c r="A80" s="430" t="s">
        <v>362</v>
      </c>
      <c r="B80" s="436">
        <v>2</v>
      </c>
      <c r="C80" s="435"/>
      <c r="D80" s="441">
        <v>0.36</v>
      </c>
      <c r="E80" s="442">
        <f>ROUND(B80*D80,2)</f>
        <v>0.72</v>
      </c>
      <c r="F80" s="433"/>
      <c r="G80" s="434"/>
      <c r="H80" s="433"/>
      <c r="I80" s="364"/>
      <c r="J80" s="361"/>
    </row>
    <row r="81" spans="1:10" ht="15.75">
      <c r="A81" s="430" t="s">
        <v>363</v>
      </c>
      <c r="B81" s="436">
        <v>2</v>
      </c>
      <c r="C81" s="435"/>
      <c r="D81" s="441">
        <v>0.2</v>
      </c>
      <c r="E81" s="442">
        <f>ROUND(B81*D81,2)</f>
        <v>0.4</v>
      </c>
      <c r="F81" s="433"/>
      <c r="G81" s="434"/>
      <c r="H81" s="433"/>
      <c r="I81" s="364"/>
      <c r="J81" s="361"/>
    </row>
    <row r="82" spans="1:10" ht="15.75">
      <c r="A82" s="430" t="s">
        <v>364</v>
      </c>
      <c r="B82" s="436">
        <v>0</v>
      </c>
      <c r="C82" s="435"/>
      <c r="D82" s="441">
        <v>0.25</v>
      </c>
      <c r="E82" s="442">
        <f>ROUND(B82*D82,2)</f>
        <v>0</v>
      </c>
      <c r="F82" s="433"/>
      <c r="G82" s="434"/>
      <c r="H82" s="433"/>
      <c r="I82" s="364"/>
      <c r="J82" s="361"/>
    </row>
    <row r="83" spans="1:10" ht="15.75">
      <c r="A83" s="430" t="s">
        <v>365</v>
      </c>
      <c r="B83" s="436">
        <v>4</v>
      </c>
      <c r="C83" s="435"/>
      <c r="D83" s="441">
        <v>0.38</v>
      </c>
      <c r="E83" s="442">
        <f>ROUND(B83*D83,2)</f>
        <v>1.52</v>
      </c>
      <c r="F83" s="433"/>
      <c r="G83" s="434"/>
      <c r="H83" s="433"/>
      <c r="I83" s="364"/>
      <c r="J83" s="361"/>
    </row>
    <row r="84" spans="1:10" ht="15.75">
      <c r="A84" s="677" t="s">
        <v>366</v>
      </c>
      <c r="B84" s="678"/>
      <c r="C84" s="678"/>
      <c r="D84" s="678"/>
      <c r="E84" s="429">
        <f>E85</f>
        <v>0.6</v>
      </c>
      <c r="F84" s="422"/>
      <c r="G84" s="427"/>
      <c r="H84" s="428"/>
      <c r="I84" s="364"/>
      <c r="J84" s="361"/>
    </row>
    <row r="85" spans="1:10" ht="15.75">
      <c r="A85" s="430" t="s">
        <v>367</v>
      </c>
      <c r="B85" s="436">
        <v>4</v>
      </c>
      <c r="C85" s="435"/>
      <c r="D85" s="441">
        <v>0.15</v>
      </c>
      <c r="E85" s="442">
        <f>ROUND(B85*D85,2)</f>
        <v>0.6</v>
      </c>
      <c r="F85" s="433"/>
      <c r="G85" s="434"/>
      <c r="H85" s="433"/>
      <c r="I85" s="364"/>
      <c r="J85" s="361"/>
    </row>
    <row r="86" spans="1:10" ht="15.75">
      <c r="A86" s="677" t="s">
        <v>341</v>
      </c>
      <c r="B86" s="678"/>
      <c r="C86" s="678"/>
      <c r="D86" s="678"/>
      <c r="E86" s="429">
        <f>E87+E88</f>
        <v>7</v>
      </c>
      <c r="F86" s="422"/>
      <c r="G86" s="427"/>
      <c r="H86" s="428"/>
      <c r="I86" s="364"/>
      <c r="J86" s="361"/>
    </row>
    <row r="87" spans="1:10" ht="15.75">
      <c r="A87" s="430" t="s">
        <v>368</v>
      </c>
      <c r="B87" s="436">
        <f>B80+B81+B82+B83</f>
        <v>8</v>
      </c>
      <c r="C87" s="435"/>
      <c r="D87" s="441"/>
      <c r="E87" s="442">
        <v>6</v>
      </c>
      <c r="F87" s="433"/>
      <c r="G87" s="434"/>
      <c r="H87" s="433"/>
      <c r="I87" s="364"/>
      <c r="J87" s="361"/>
    </row>
    <row r="88" spans="1:10" ht="16.5" thickBot="1">
      <c r="A88" s="443" t="s">
        <v>369</v>
      </c>
      <c r="B88" s="444">
        <f>B85/2</f>
        <v>2</v>
      </c>
      <c r="C88" s="445"/>
      <c r="D88" s="446"/>
      <c r="E88" s="447">
        <v>1</v>
      </c>
      <c r="F88" s="433"/>
      <c r="G88" s="434"/>
      <c r="H88" s="433"/>
      <c r="I88" s="364"/>
      <c r="J88" s="361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1">
      <selection activeCell="A1" sqref="A1:K88"/>
    </sheetView>
  </sheetViews>
  <sheetFormatPr defaultColWidth="9.140625" defaultRowHeight="12.75"/>
  <cols>
    <col min="1" max="1" width="14.421875" style="448" customWidth="1"/>
    <col min="2" max="2" width="15.57421875" style="361" bestFit="1" customWidth="1"/>
    <col min="3" max="3" width="22.28125" style="361" customWidth="1"/>
    <col min="4" max="4" width="35.7109375" style="361" customWidth="1"/>
    <col min="5" max="5" width="10.7109375" style="448" customWidth="1"/>
    <col min="6" max="6" width="16.00390625" style="448" customWidth="1"/>
    <col min="7" max="7" width="11.7109375" style="448" customWidth="1"/>
    <col min="8" max="8" width="11.8515625" style="361" customWidth="1"/>
    <col min="9" max="9" width="13.57421875" style="449" customWidth="1"/>
    <col min="10" max="10" width="14.7109375" style="364" bestFit="1" customWidth="1"/>
    <col min="11" max="11" width="24.57421875" style="361" bestFit="1" customWidth="1"/>
    <col min="12" max="12" width="14.57421875" style="361" bestFit="1" customWidth="1"/>
    <col min="13" max="13" width="12.28125" style="361" bestFit="1" customWidth="1"/>
    <col min="14" max="14" width="8.00390625" style="361" bestFit="1" customWidth="1"/>
    <col min="15" max="15" width="10.57421875" style="361" bestFit="1" customWidth="1"/>
    <col min="16" max="16" width="10.28125" style="361" customWidth="1"/>
    <col min="17" max="17" width="9.140625" style="361" customWidth="1"/>
    <col min="18" max="18" width="11.7109375" style="361" bestFit="1" customWidth="1"/>
    <col min="19" max="19" width="10.8515625" style="361" bestFit="1" customWidth="1"/>
    <col min="20" max="21" width="9.140625" style="361" customWidth="1"/>
    <col min="22" max="22" width="9.8515625" style="361" bestFit="1" customWidth="1"/>
    <col min="23" max="26" width="9.140625" style="361" customWidth="1"/>
    <col min="27" max="16384" width="9.140625" style="361" customWidth="1"/>
  </cols>
  <sheetData>
    <row r="1" spans="1:26" s="364" customFormat="1" ht="15.75" customHeight="1">
      <c r="A1" s="613"/>
      <c r="B1" s="614"/>
      <c r="C1" s="614"/>
      <c r="D1" s="614"/>
      <c r="E1" s="614"/>
      <c r="F1" s="614"/>
      <c r="G1" s="614"/>
      <c r="H1" s="614"/>
      <c r="I1" s="615"/>
      <c r="V1" s="361"/>
      <c r="W1" s="361"/>
      <c r="X1" s="361"/>
      <c r="Y1" s="361"/>
      <c r="Z1" s="361"/>
    </row>
    <row r="2" spans="1:26" s="364" customFormat="1" ht="15.75">
      <c r="A2" s="571"/>
      <c r="B2" s="572"/>
      <c r="C2" s="572"/>
      <c r="D2" s="572"/>
      <c r="E2" s="572"/>
      <c r="F2" s="572"/>
      <c r="G2" s="572"/>
      <c r="H2" s="572"/>
      <c r="I2" s="573"/>
      <c r="V2" s="361"/>
      <c r="W2" s="361"/>
      <c r="X2" s="361"/>
      <c r="Y2" s="361"/>
      <c r="Z2" s="361"/>
    </row>
    <row r="3" spans="1:26" s="364" customFormat="1" ht="15.75">
      <c r="A3" s="571"/>
      <c r="B3" s="572"/>
      <c r="C3" s="572"/>
      <c r="D3" s="572"/>
      <c r="E3" s="572"/>
      <c r="F3" s="572"/>
      <c r="G3" s="572"/>
      <c r="H3" s="572"/>
      <c r="I3" s="573"/>
      <c r="V3" s="361"/>
      <c r="W3" s="361"/>
      <c r="X3" s="361"/>
      <c r="Y3" s="361"/>
      <c r="Z3" s="361"/>
    </row>
    <row r="4" spans="1:26" s="364" customFormat="1" ht="15.75">
      <c r="A4" s="571"/>
      <c r="B4" s="572"/>
      <c r="C4" s="572"/>
      <c r="D4" s="572"/>
      <c r="E4" s="572"/>
      <c r="F4" s="572"/>
      <c r="G4" s="572"/>
      <c r="H4" s="572"/>
      <c r="I4" s="573"/>
      <c r="V4" s="361"/>
      <c r="W4" s="361"/>
      <c r="X4" s="361"/>
      <c r="Y4" s="361"/>
      <c r="Z4" s="361"/>
    </row>
    <row r="5" spans="1:26" s="364" customFormat="1" ht="15.75">
      <c r="A5" s="538" t="s">
        <v>286</v>
      </c>
      <c r="B5" s="539"/>
      <c r="C5" s="539"/>
      <c r="D5" s="539"/>
      <c r="E5" s="539"/>
      <c r="F5" s="539"/>
      <c r="G5" s="539"/>
      <c r="H5" s="539"/>
      <c r="I5" s="570"/>
      <c r="V5" s="361"/>
      <c r="W5" s="361"/>
      <c r="X5" s="361"/>
      <c r="Y5" s="361"/>
      <c r="Z5" s="361"/>
    </row>
    <row r="6" spans="1:26" s="364" customFormat="1" ht="15.75">
      <c r="A6" s="571" t="s">
        <v>179</v>
      </c>
      <c r="B6" s="572"/>
      <c r="C6" s="572"/>
      <c r="D6" s="572"/>
      <c r="E6" s="572"/>
      <c r="F6" s="572"/>
      <c r="G6" s="572"/>
      <c r="H6" s="572"/>
      <c r="I6" s="573"/>
      <c r="V6" s="361"/>
      <c r="W6" s="361"/>
      <c r="X6" s="361"/>
      <c r="Y6" s="361"/>
      <c r="Z6" s="361"/>
    </row>
    <row r="7" spans="1:26" s="364" customFormat="1" ht="15.75">
      <c r="A7" s="571" t="s">
        <v>15</v>
      </c>
      <c r="B7" s="572"/>
      <c r="C7" s="572"/>
      <c r="D7" s="572"/>
      <c r="E7" s="572"/>
      <c r="F7" s="572"/>
      <c r="G7" s="572"/>
      <c r="H7" s="572"/>
      <c r="I7" s="573"/>
      <c r="V7" s="361"/>
      <c r="W7" s="361"/>
      <c r="X7" s="361"/>
      <c r="Y7" s="361"/>
      <c r="Z7" s="361"/>
    </row>
    <row r="8" spans="1:26" s="364" customFormat="1" ht="4.5" customHeight="1" thickBot="1">
      <c r="A8" s="365"/>
      <c r="B8" s="319"/>
      <c r="C8" s="319"/>
      <c r="D8" s="319"/>
      <c r="E8" s="324"/>
      <c r="F8" s="324"/>
      <c r="G8" s="324"/>
      <c r="H8" s="324"/>
      <c r="I8" s="366"/>
      <c r="V8" s="361"/>
      <c r="W8" s="361"/>
      <c r="X8" s="361"/>
      <c r="Y8" s="361"/>
      <c r="Z8" s="361"/>
    </row>
    <row r="9" spans="1:26" s="364" customFormat="1" ht="18" customHeight="1" thickBot="1">
      <c r="A9" s="682" t="s">
        <v>217</v>
      </c>
      <c r="B9" s="683"/>
      <c r="C9" s="683"/>
      <c r="D9" s="683"/>
      <c r="E9" s="683"/>
      <c r="F9" s="683"/>
      <c r="G9" s="683"/>
      <c r="H9" s="683"/>
      <c r="I9" s="684"/>
      <c r="V9" s="361"/>
      <c r="W9" s="361"/>
      <c r="X9" s="361"/>
      <c r="Y9" s="361"/>
      <c r="Z9" s="361"/>
    </row>
    <row r="10" spans="1:26" s="364" customFormat="1" ht="4.5" customHeight="1">
      <c r="A10" s="371"/>
      <c r="E10" s="336"/>
      <c r="F10" s="336"/>
      <c r="G10" s="336"/>
      <c r="I10" s="372"/>
      <c r="V10" s="361"/>
      <c r="W10" s="361"/>
      <c r="X10" s="361"/>
      <c r="Y10" s="361"/>
      <c r="Z10" s="361"/>
    </row>
    <row r="11" spans="1:26" s="364" customFormat="1" ht="24.75" customHeight="1">
      <c r="A11" s="373" t="s">
        <v>310</v>
      </c>
      <c r="B11" s="619" t="str">
        <f>'[1]RESUMO QUANTITATIVO'!A16</f>
        <v>EXECUÇÃO DOS SERVIÇOS DE PAVIMENTAÇÃO (RECAPEAMENTO ASFÁTICO) NAS RUAS DO PAAR - NO MUNICÍPIO DE ANANINDEUA - PA.</v>
      </c>
      <c r="C11" s="619"/>
      <c r="D11" s="619"/>
      <c r="E11" s="619"/>
      <c r="F11" s="620"/>
      <c r="G11" s="621" t="s">
        <v>287</v>
      </c>
      <c r="H11" s="621" t="s">
        <v>288</v>
      </c>
      <c r="I11" s="623" t="s">
        <v>289</v>
      </c>
      <c r="V11" s="361"/>
      <c r="W11" s="361"/>
      <c r="X11" s="361"/>
      <c r="Y11" s="361"/>
      <c r="Z11" s="361"/>
    </row>
    <row r="12" spans="1:26" s="364" customFormat="1" ht="24.75" customHeight="1">
      <c r="A12" s="374"/>
      <c r="B12" s="619"/>
      <c r="C12" s="619"/>
      <c r="D12" s="619"/>
      <c r="E12" s="619"/>
      <c r="F12" s="620"/>
      <c r="G12" s="622"/>
      <c r="H12" s="622"/>
      <c r="I12" s="624"/>
      <c r="V12" s="361"/>
      <c r="W12" s="361"/>
      <c r="X12" s="361"/>
      <c r="Y12" s="361"/>
      <c r="Z12" s="361"/>
    </row>
    <row r="13" spans="1:26" s="364" customFormat="1" ht="15" customHeight="1">
      <c r="A13" s="375" t="s">
        <v>417</v>
      </c>
      <c r="B13" s="376"/>
      <c r="C13" s="376"/>
      <c r="D13" s="376"/>
      <c r="E13" s="377"/>
      <c r="G13" s="378">
        <v>50</v>
      </c>
      <c r="H13" s="378">
        <v>6</v>
      </c>
      <c r="I13" s="379">
        <f>G13*H13</f>
        <v>300</v>
      </c>
      <c r="V13" s="361"/>
      <c r="W13" s="361"/>
      <c r="X13" s="361"/>
      <c r="Y13" s="361"/>
      <c r="Z13" s="361"/>
    </row>
    <row r="14" spans="1:26" s="364" customFormat="1" ht="15" customHeight="1">
      <c r="A14" s="380"/>
      <c r="B14" s="417"/>
      <c r="C14" s="336"/>
      <c r="D14" s="336"/>
      <c r="E14" s="336"/>
      <c r="F14" s="336"/>
      <c r="G14" s="378"/>
      <c r="H14" s="378"/>
      <c r="I14" s="379"/>
      <c r="V14" s="361"/>
      <c r="W14" s="361"/>
      <c r="X14" s="361"/>
      <c r="Y14" s="361"/>
      <c r="Z14" s="361"/>
    </row>
    <row r="15" spans="1:26" s="364" customFormat="1" ht="15" customHeight="1">
      <c r="A15" s="625" t="s">
        <v>418</v>
      </c>
      <c r="B15" s="626"/>
      <c r="C15" s="626"/>
      <c r="D15" s="626"/>
      <c r="E15" s="627"/>
      <c r="F15" s="381"/>
      <c r="G15" s="382"/>
      <c r="H15" s="382"/>
      <c r="I15" s="383"/>
      <c r="V15" s="361"/>
      <c r="W15" s="361"/>
      <c r="X15" s="361"/>
      <c r="Y15" s="361"/>
      <c r="Z15" s="361"/>
    </row>
    <row r="16" spans="1:26" s="364" customFormat="1" ht="15" customHeight="1">
      <c r="A16" s="628"/>
      <c r="B16" s="629"/>
      <c r="C16" s="629"/>
      <c r="D16" s="629"/>
      <c r="E16" s="630"/>
      <c r="F16" s="381"/>
      <c r="G16" s="382"/>
      <c r="H16" s="382"/>
      <c r="I16" s="383"/>
      <c r="V16" s="361"/>
      <c r="W16" s="361"/>
      <c r="X16" s="361"/>
      <c r="Y16" s="361"/>
      <c r="Z16" s="361"/>
    </row>
    <row r="17" spans="1:26" s="364" customFormat="1" ht="15" customHeight="1" thickBot="1">
      <c r="A17" s="384"/>
      <c r="G17" s="385">
        <f>SUM(G13:G16)</f>
        <v>50</v>
      </c>
      <c r="H17" s="385" t="s">
        <v>311</v>
      </c>
      <c r="I17" s="386">
        <f>SUM(I13:I16)</f>
        <v>300</v>
      </c>
      <c r="V17" s="361"/>
      <c r="W17" s="361"/>
      <c r="X17" s="361"/>
      <c r="Y17" s="361"/>
      <c r="Z17" s="361"/>
    </row>
    <row r="18" spans="1:10" ht="22.5" customHeight="1" thickBot="1">
      <c r="A18" s="387" t="s">
        <v>292</v>
      </c>
      <c r="B18" s="631" t="s">
        <v>185</v>
      </c>
      <c r="C18" s="632"/>
      <c r="D18" s="633"/>
      <c r="E18" s="388" t="s">
        <v>20</v>
      </c>
      <c r="F18" s="388" t="s">
        <v>294</v>
      </c>
      <c r="G18" s="388" t="s">
        <v>312</v>
      </c>
      <c r="H18" s="634" t="s">
        <v>313</v>
      </c>
      <c r="I18" s="635"/>
      <c r="J18" s="389"/>
    </row>
    <row r="19" spans="1:26" ht="15" customHeight="1">
      <c r="A19" s="390">
        <v>1</v>
      </c>
      <c r="B19" s="636" t="s">
        <v>314</v>
      </c>
      <c r="C19" s="637"/>
      <c r="D19" s="637"/>
      <c r="E19" s="391"/>
      <c r="F19" s="391"/>
      <c r="G19" s="392"/>
      <c r="H19" s="638">
        <f>H20+H27</f>
        <v>20.8</v>
      </c>
      <c r="I19" s="639"/>
      <c r="V19" s="393"/>
      <c r="W19" s="640"/>
      <c r="X19" s="640"/>
      <c r="Y19" s="640"/>
      <c r="Z19" s="393"/>
    </row>
    <row r="20" spans="1:26" ht="15" customHeight="1">
      <c r="A20" s="394" t="s">
        <v>17</v>
      </c>
      <c r="B20" s="641" t="s">
        <v>315</v>
      </c>
      <c r="C20" s="642"/>
      <c r="D20" s="642"/>
      <c r="E20" s="395"/>
      <c r="F20" s="395"/>
      <c r="G20" s="396"/>
      <c r="H20" s="643">
        <f>SUM(H21:H25)</f>
        <v>8.8</v>
      </c>
      <c r="I20" s="644"/>
      <c r="V20" s="393"/>
      <c r="W20" s="645"/>
      <c r="X20" s="645"/>
      <c r="Y20" s="645"/>
      <c r="Z20" s="393"/>
    </row>
    <row r="21" spans="1:26" ht="15.75">
      <c r="A21" s="397" t="s">
        <v>316</v>
      </c>
      <c r="B21" s="646" t="s">
        <v>386</v>
      </c>
      <c r="C21" s="647"/>
      <c r="D21" s="647"/>
      <c r="E21" s="398" t="s">
        <v>317</v>
      </c>
      <c r="F21" s="399">
        <f>B67*C67</f>
        <v>6</v>
      </c>
      <c r="G21" s="400">
        <f aca="true" t="shared" si="0" ref="G21:H25">D67</f>
        <v>0.4</v>
      </c>
      <c r="H21" s="648">
        <f t="shared" si="0"/>
        <v>2.4</v>
      </c>
      <c r="I21" s="649"/>
      <c r="V21" s="401"/>
      <c r="W21" s="650"/>
      <c r="X21" s="650"/>
      <c r="Y21" s="650"/>
      <c r="Z21" s="393"/>
    </row>
    <row r="22" spans="1:26" ht="15" customHeight="1">
      <c r="A22" s="397" t="s">
        <v>318</v>
      </c>
      <c r="B22" s="646" t="s">
        <v>387</v>
      </c>
      <c r="C22" s="647"/>
      <c r="D22" s="647"/>
      <c r="E22" s="398" t="s">
        <v>319</v>
      </c>
      <c r="F22" s="399">
        <f>B68</f>
        <v>0</v>
      </c>
      <c r="G22" s="400">
        <f t="shared" si="0"/>
        <v>4.64</v>
      </c>
      <c r="H22" s="648">
        <f t="shared" si="0"/>
        <v>0</v>
      </c>
      <c r="I22" s="649"/>
      <c r="V22" s="401"/>
      <c r="W22" s="402"/>
      <c r="X22" s="402"/>
      <c r="Y22" s="402"/>
      <c r="Z22" s="393"/>
    </row>
    <row r="23" spans="1:26" ht="15" customHeight="1">
      <c r="A23" s="397" t="s">
        <v>320</v>
      </c>
      <c r="B23" s="646" t="s">
        <v>321</v>
      </c>
      <c r="C23" s="647"/>
      <c r="D23" s="647"/>
      <c r="E23" s="398" t="s">
        <v>319</v>
      </c>
      <c r="F23" s="399">
        <f>B69</f>
        <v>2</v>
      </c>
      <c r="G23" s="400">
        <f t="shared" si="0"/>
        <v>3.2</v>
      </c>
      <c r="H23" s="648">
        <f t="shared" si="0"/>
        <v>6.4</v>
      </c>
      <c r="I23" s="649"/>
      <c r="V23" s="401"/>
      <c r="W23" s="650"/>
      <c r="X23" s="650"/>
      <c r="Y23" s="650"/>
      <c r="Z23" s="393"/>
    </row>
    <row r="24" spans="1:26" ht="15" customHeight="1">
      <c r="A24" s="397" t="s">
        <v>322</v>
      </c>
      <c r="B24" s="646" t="s">
        <v>323</v>
      </c>
      <c r="C24" s="647"/>
      <c r="D24" s="647"/>
      <c r="E24" s="398" t="s">
        <v>319</v>
      </c>
      <c r="F24" s="399">
        <f>B70</f>
        <v>0</v>
      </c>
      <c r="G24" s="400">
        <f t="shared" si="0"/>
        <v>2.19</v>
      </c>
      <c r="H24" s="648">
        <f t="shared" si="0"/>
        <v>0</v>
      </c>
      <c r="I24" s="649"/>
      <c r="V24" s="393"/>
      <c r="W24" s="640"/>
      <c r="X24" s="640"/>
      <c r="Y24" s="640"/>
      <c r="Z24" s="393"/>
    </row>
    <row r="25" spans="1:26" ht="15.75">
      <c r="A25" s="397" t="s">
        <v>324</v>
      </c>
      <c r="B25" s="646" t="s">
        <v>388</v>
      </c>
      <c r="C25" s="647"/>
      <c r="D25" s="647"/>
      <c r="E25" s="398" t="s">
        <v>2</v>
      </c>
      <c r="F25" s="399">
        <f>B71*C71</f>
        <v>0</v>
      </c>
      <c r="G25" s="400">
        <f t="shared" si="0"/>
        <v>0.4</v>
      </c>
      <c r="H25" s="648">
        <f t="shared" si="0"/>
        <v>0</v>
      </c>
      <c r="I25" s="649"/>
      <c r="V25" s="393"/>
      <c r="W25" s="651"/>
      <c r="X25" s="651"/>
      <c r="Y25" s="651"/>
      <c r="Z25" s="393"/>
    </row>
    <row r="26" spans="1:26" ht="15" customHeight="1">
      <c r="A26" s="403"/>
      <c r="B26" s="647"/>
      <c r="C26" s="647"/>
      <c r="D26" s="647"/>
      <c r="E26" s="404"/>
      <c r="F26" s="404"/>
      <c r="G26" s="405"/>
      <c r="H26" s="405"/>
      <c r="I26" s="406"/>
      <c r="J26" s="422"/>
      <c r="V26" s="393"/>
      <c r="W26" s="651"/>
      <c r="X26" s="651"/>
      <c r="Y26" s="651"/>
      <c r="Z26" s="393"/>
    </row>
    <row r="27" spans="1:26" ht="15" customHeight="1">
      <c r="A27" s="394" t="s">
        <v>18</v>
      </c>
      <c r="B27" s="641" t="s">
        <v>325</v>
      </c>
      <c r="C27" s="642"/>
      <c r="D27" s="642"/>
      <c r="E27" s="395"/>
      <c r="F27" s="395"/>
      <c r="G27" s="396"/>
      <c r="H27" s="643">
        <f>SUM(H28:H30)</f>
        <v>12</v>
      </c>
      <c r="I27" s="644"/>
      <c r="V27" s="393"/>
      <c r="W27" s="645"/>
      <c r="X27" s="645"/>
      <c r="Y27" s="645"/>
      <c r="Z27" s="393"/>
    </row>
    <row r="28" spans="1:26" ht="15.75">
      <c r="A28" s="397" t="s">
        <v>326</v>
      </c>
      <c r="B28" s="646" t="s">
        <v>389</v>
      </c>
      <c r="C28" s="647"/>
      <c r="D28" s="647"/>
      <c r="E28" s="398" t="s">
        <v>317</v>
      </c>
      <c r="F28" s="407">
        <f aca="true" t="shared" si="1" ref="F28:H29">C74</f>
        <v>50</v>
      </c>
      <c r="G28" s="400">
        <f t="shared" si="1"/>
        <v>0.04</v>
      </c>
      <c r="H28" s="648">
        <f t="shared" si="1"/>
        <v>2</v>
      </c>
      <c r="I28" s="649"/>
      <c r="V28" s="401"/>
      <c r="W28" s="650"/>
      <c r="X28" s="650"/>
      <c r="Y28" s="650"/>
      <c r="Z28" s="393"/>
    </row>
    <row r="29" spans="1:26" ht="15" customHeight="1">
      <c r="A29" s="397" t="s">
        <v>327</v>
      </c>
      <c r="B29" s="646" t="s">
        <v>390</v>
      </c>
      <c r="C29" s="647"/>
      <c r="D29" s="647"/>
      <c r="E29" s="398" t="s">
        <v>317</v>
      </c>
      <c r="F29" s="407">
        <f t="shared" si="1"/>
        <v>15</v>
      </c>
      <c r="G29" s="400">
        <f t="shared" si="1"/>
        <v>0.1</v>
      </c>
      <c r="H29" s="648">
        <f t="shared" si="1"/>
        <v>0</v>
      </c>
      <c r="I29" s="649"/>
      <c r="V29" s="401"/>
      <c r="W29" s="402"/>
      <c r="X29" s="402"/>
      <c r="Y29" s="402"/>
      <c r="Z29" s="393"/>
    </row>
    <row r="30" spans="1:26" ht="15" customHeight="1">
      <c r="A30" s="397" t="s">
        <v>328</v>
      </c>
      <c r="B30" s="646" t="s">
        <v>391</v>
      </c>
      <c r="C30" s="647"/>
      <c r="D30" s="647"/>
      <c r="E30" s="398" t="s">
        <v>317</v>
      </c>
      <c r="F30" s="407">
        <f>B76*C76</f>
        <v>100</v>
      </c>
      <c r="G30" s="400">
        <f>D76</f>
        <v>0.1</v>
      </c>
      <c r="H30" s="648">
        <f>E76</f>
        <v>10</v>
      </c>
      <c r="I30" s="649"/>
      <c r="V30" s="401"/>
      <c r="W30" s="650"/>
      <c r="X30" s="650"/>
      <c r="Y30" s="650"/>
      <c r="Z30" s="393"/>
    </row>
    <row r="31" spans="1:26" ht="15" customHeight="1">
      <c r="A31" s="403"/>
      <c r="B31" s="647"/>
      <c r="C31" s="647"/>
      <c r="D31" s="647"/>
      <c r="E31" s="404"/>
      <c r="F31" s="404"/>
      <c r="G31" s="405"/>
      <c r="H31" s="405"/>
      <c r="I31" s="406"/>
      <c r="J31" s="422"/>
      <c r="V31" s="393"/>
      <c r="W31" s="651"/>
      <c r="X31" s="651"/>
      <c r="Y31" s="651"/>
      <c r="Z31" s="393"/>
    </row>
    <row r="32" spans="1:26" ht="15" customHeight="1">
      <c r="A32" s="408">
        <v>2</v>
      </c>
      <c r="B32" s="652" t="s">
        <v>329</v>
      </c>
      <c r="C32" s="653"/>
      <c r="D32" s="654"/>
      <c r="E32" s="409"/>
      <c r="F32" s="409"/>
      <c r="G32" s="410"/>
      <c r="H32" s="655">
        <f>H33+H38</f>
        <v>1.02</v>
      </c>
      <c r="I32" s="656"/>
      <c r="V32" s="393"/>
      <c r="W32" s="640"/>
      <c r="X32" s="640"/>
      <c r="Y32" s="640"/>
      <c r="Z32" s="393"/>
    </row>
    <row r="33" spans="1:26" ht="15" customHeight="1">
      <c r="A33" s="394" t="s">
        <v>3</v>
      </c>
      <c r="B33" s="641" t="s">
        <v>330</v>
      </c>
      <c r="C33" s="642"/>
      <c r="D33" s="642"/>
      <c r="E33" s="395"/>
      <c r="F33" s="395"/>
      <c r="G33" s="396"/>
      <c r="H33" s="643">
        <f>SUM(H34:I37)</f>
        <v>0.72</v>
      </c>
      <c r="I33" s="644"/>
      <c r="V33" s="393"/>
      <c r="W33" s="411"/>
      <c r="X33" s="411"/>
      <c r="Y33" s="411"/>
      <c r="Z33" s="393"/>
    </row>
    <row r="34" spans="1:26" ht="15.75">
      <c r="A34" s="397" t="s">
        <v>331</v>
      </c>
      <c r="B34" s="646" t="s">
        <v>392</v>
      </c>
      <c r="C34" s="647"/>
      <c r="D34" s="647"/>
      <c r="E34" s="398" t="s">
        <v>307</v>
      </c>
      <c r="F34" s="407">
        <f>B80</f>
        <v>2</v>
      </c>
      <c r="G34" s="400">
        <v>0.36</v>
      </c>
      <c r="H34" s="657">
        <f>E80</f>
        <v>0.72</v>
      </c>
      <c r="I34" s="658"/>
      <c r="V34" s="401"/>
      <c r="W34" s="650"/>
      <c r="X34" s="650"/>
      <c r="Y34" s="650"/>
      <c r="Z34" s="393"/>
    </row>
    <row r="35" spans="1:26" ht="15.75">
      <c r="A35" s="397" t="s">
        <v>332</v>
      </c>
      <c r="B35" s="646" t="s">
        <v>333</v>
      </c>
      <c r="C35" s="647"/>
      <c r="D35" s="647"/>
      <c r="E35" s="398" t="s">
        <v>307</v>
      </c>
      <c r="F35" s="407">
        <f>B81</f>
        <v>0</v>
      </c>
      <c r="G35" s="400">
        <v>0.2</v>
      </c>
      <c r="H35" s="657">
        <f>E81</f>
        <v>0</v>
      </c>
      <c r="I35" s="658"/>
      <c r="V35" s="401"/>
      <c r="W35" s="650"/>
      <c r="X35" s="650"/>
      <c r="Y35" s="650"/>
      <c r="Z35" s="393"/>
    </row>
    <row r="36" spans="1:26" ht="15.75">
      <c r="A36" s="397" t="s">
        <v>334</v>
      </c>
      <c r="B36" s="646" t="s">
        <v>335</v>
      </c>
      <c r="C36" s="647"/>
      <c r="D36" s="647"/>
      <c r="E36" s="398" t="s">
        <v>307</v>
      </c>
      <c r="F36" s="407">
        <f>B82</f>
        <v>0</v>
      </c>
      <c r="G36" s="400">
        <v>0.25</v>
      </c>
      <c r="H36" s="657">
        <f>E82</f>
        <v>0</v>
      </c>
      <c r="I36" s="658"/>
      <c r="V36" s="401"/>
      <c r="W36" s="650"/>
      <c r="X36" s="650"/>
      <c r="Y36" s="650"/>
      <c r="Z36" s="393"/>
    </row>
    <row r="37" spans="1:26" ht="15.75">
      <c r="A37" s="397" t="s">
        <v>336</v>
      </c>
      <c r="B37" s="646" t="s">
        <v>337</v>
      </c>
      <c r="C37" s="647"/>
      <c r="D37" s="647"/>
      <c r="E37" s="398" t="s">
        <v>307</v>
      </c>
      <c r="F37" s="407">
        <f>B83</f>
        <v>0</v>
      </c>
      <c r="G37" s="400">
        <v>0.38</v>
      </c>
      <c r="H37" s="657">
        <f>E83</f>
        <v>0</v>
      </c>
      <c r="I37" s="658"/>
      <c r="V37" s="401"/>
      <c r="W37" s="650"/>
      <c r="X37" s="650"/>
      <c r="Y37" s="650"/>
      <c r="Z37" s="393"/>
    </row>
    <row r="38" spans="1:26" ht="15" customHeight="1">
      <c r="A38" s="394" t="s">
        <v>6</v>
      </c>
      <c r="B38" s="641" t="s">
        <v>338</v>
      </c>
      <c r="C38" s="642"/>
      <c r="D38" s="642"/>
      <c r="E38" s="395"/>
      <c r="F38" s="395"/>
      <c r="G38" s="396"/>
      <c r="H38" s="643">
        <f>H39</f>
        <v>0.3</v>
      </c>
      <c r="I38" s="644"/>
      <c r="V38" s="393"/>
      <c r="W38" s="411"/>
      <c r="X38" s="411"/>
      <c r="Y38" s="411"/>
      <c r="Z38" s="393"/>
    </row>
    <row r="39" spans="1:26" ht="15.75">
      <c r="A39" s="397" t="s">
        <v>339</v>
      </c>
      <c r="B39" s="646" t="s">
        <v>340</v>
      </c>
      <c r="C39" s="647"/>
      <c r="D39" s="647"/>
      <c r="E39" s="398" t="s">
        <v>307</v>
      </c>
      <c r="F39" s="407">
        <f>B85</f>
        <v>2</v>
      </c>
      <c r="G39" s="400">
        <v>0.15</v>
      </c>
      <c r="H39" s="657">
        <f>E85</f>
        <v>0.3</v>
      </c>
      <c r="I39" s="658"/>
      <c r="V39" s="401"/>
      <c r="W39" s="650"/>
      <c r="X39" s="650"/>
      <c r="Y39" s="650"/>
      <c r="Z39" s="393"/>
    </row>
    <row r="40" spans="1:26" ht="15" customHeight="1">
      <c r="A40" s="394" t="s">
        <v>7</v>
      </c>
      <c r="B40" s="641" t="s">
        <v>341</v>
      </c>
      <c r="C40" s="642"/>
      <c r="D40" s="642"/>
      <c r="E40" s="395"/>
      <c r="F40" s="395"/>
      <c r="G40" s="396"/>
      <c r="H40" s="643"/>
      <c r="I40" s="644"/>
      <c r="V40" s="393"/>
      <c r="W40" s="411"/>
      <c r="X40" s="411"/>
      <c r="Y40" s="411"/>
      <c r="Z40" s="393"/>
    </row>
    <row r="41" spans="1:26" ht="15" customHeight="1">
      <c r="A41" s="397" t="s">
        <v>342</v>
      </c>
      <c r="B41" s="659" t="s">
        <v>343</v>
      </c>
      <c r="C41" s="660"/>
      <c r="D41" s="661"/>
      <c r="E41" s="398" t="s">
        <v>307</v>
      </c>
      <c r="F41" s="407">
        <f>B87</f>
        <v>2</v>
      </c>
      <c r="G41" s="400" t="s">
        <v>344</v>
      </c>
      <c r="H41" s="648" t="s">
        <v>344</v>
      </c>
      <c r="I41" s="649"/>
      <c r="V41" s="401"/>
      <c r="W41" s="650"/>
      <c r="X41" s="650"/>
      <c r="Y41" s="650"/>
      <c r="Z41" s="393"/>
    </row>
    <row r="42" spans="1:26" ht="48.75" customHeight="1">
      <c r="A42" s="397" t="s">
        <v>345</v>
      </c>
      <c r="B42" s="662" t="s">
        <v>346</v>
      </c>
      <c r="C42" s="663"/>
      <c r="D42" s="664"/>
      <c r="E42" s="398" t="s">
        <v>307</v>
      </c>
      <c r="F42" s="407">
        <f>B88</f>
        <v>1</v>
      </c>
      <c r="G42" s="400" t="s">
        <v>344</v>
      </c>
      <c r="H42" s="648" t="s">
        <v>344</v>
      </c>
      <c r="I42" s="649"/>
      <c r="V42" s="401"/>
      <c r="W42" s="650"/>
      <c r="X42" s="650"/>
      <c r="Y42" s="650"/>
      <c r="Z42" s="393"/>
    </row>
    <row r="43" spans="1:26" ht="15" customHeight="1" thickBot="1">
      <c r="A43" s="412"/>
      <c r="B43" s="665"/>
      <c r="C43" s="665"/>
      <c r="D43" s="665"/>
      <c r="E43" s="413"/>
      <c r="F43" s="413"/>
      <c r="G43" s="414"/>
      <c r="H43" s="414"/>
      <c r="I43" s="415"/>
      <c r="J43" s="422"/>
      <c r="P43" s="422"/>
      <c r="Q43" s="422"/>
      <c r="R43" s="438"/>
      <c r="S43" s="439"/>
      <c r="V43" s="393"/>
      <c r="W43" s="651"/>
      <c r="X43" s="651"/>
      <c r="Y43" s="651"/>
      <c r="Z43" s="393"/>
    </row>
    <row r="44" spans="1:10" ht="15.75">
      <c r="A44" s="416" t="s">
        <v>347</v>
      </c>
      <c r="E44" s="361"/>
      <c r="F44" s="361"/>
      <c r="G44" s="361"/>
      <c r="I44" s="361"/>
      <c r="J44" s="361"/>
    </row>
    <row r="45" spans="1:10" ht="15.75">
      <c r="A45" s="361"/>
      <c r="E45" s="361"/>
      <c r="F45" s="361"/>
      <c r="G45" s="361"/>
      <c r="I45" s="361"/>
      <c r="J45" s="361"/>
    </row>
    <row r="46" spans="1:10" ht="15.75">
      <c r="A46" s="421" t="s">
        <v>393</v>
      </c>
      <c r="B46" s="421"/>
      <c r="C46" s="421"/>
      <c r="D46" s="421"/>
      <c r="E46" s="421"/>
      <c r="F46" s="421"/>
      <c r="G46" s="421"/>
      <c r="H46" s="421"/>
      <c r="I46" s="361"/>
      <c r="J46" s="361"/>
    </row>
    <row r="47" spans="1:11" ht="15.75">
      <c r="A47" s="421" t="s">
        <v>394</v>
      </c>
      <c r="B47" s="421"/>
      <c r="C47" s="421"/>
      <c r="D47" s="421"/>
      <c r="E47" s="421"/>
      <c r="F47" s="421"/>
      <c r="G47" s="421"/>
      <c r="H47" s="421"/>
      <c r="I47" s="421"/>
      <c r="J47" s="421"/>
      <c r="K47" s="421"/>
    </row>
    <row r="48" spans="1:11" ht="15.75">
      <c r="A48" s="421" t="s">
        <v>395</v>
      </c>
      <c r="B48" s="421"/>
      <c r="C48" s="421"/>
      <c r="D48" s="421"/>
      <c r="E48" s="421"/>
      <c r="F48" s="421"/>
      <c r="G48" s="421"/>
      <c r="H48" s="421"/>
      <c r="I48" s="421"/>
      <c r="J48" s="421"/>
      <c r="K48" s="364"/>
    </row>
    <row r="49" spans="1:11" ht="15.75">
      <c r="A49" s="666" t="s">
        <v>396</v>
      </c>
      <c r="B49" s="666"/>
      <c r="C49" s="666"/>
      <c r="D49" s="666"/>
      <c r="E49" s="666"/>
      <c r="F49" s="666"/>
      <c r="G49" s="666"/>
      <c r="H49" s="666"/>
      <c r="I49" s="364"/>
      <c r="K49" s="364"/>
    </row>
    <row r="50" spans="1:11" ht="15.75">
      <c r="A50" s="418" t="s">
        <v>397</v>
      </c>
      <c r="B50" s="364"/>
      <c r="C50" s="364"/>
      <c r="D50" s="364"/>
      <c r="E50" s="364"/>
      <c r="F50" s="364"/>
      <c r="G50" s="364"/>
      <c r="H50" s="364"/>
      <c r="I50" s="364"/>
      <c r="K50" s="364"/>
    </row>
    <row r="51" spans="1:11" ht="15.75">
      <c r="A51" s="364"/>
      <c r="B51" s="364"/>
      <c r="C51" s="364"/>
      <c r="D51" s="364"/>
      <c r="E51" s="364"/>
      <c r="F51" s="364"/>
      <c r="G51" s="364"/>
      <c r="H51" s="364"/>
      <c r="I51" s="364"/>
      <c r="K51" s="364"/>
    </row>
    <row r="52" spans="1:10" ht="15.75">
      <c r="A52" s="361"/>
      <c r="E52" s="361"/>
      <c r="F52" s="361"/>
      <c r="G52" s="361"/>
      <c r="I52" s="361"/>
      <c r="J52" s="361"/>
    </row>
    <row r="53" spans="1:11" ht="15" customHeight="1">
      <c r="A53" s="667" t="s">
        <v>398</v>
      </c>
      <c r="B53" s="667"/>
      <c r="C53" s="667"/>
      <c r="D53" s="667"/>
      <c r="E53" s="667"/>
      <c r="F53" s="667"/>
      <c r="G53" s="667"/>
      <c r="H53" s="667"/>
      <c r="I53" s="667"/>
      <c r="J53" s="419"/>
      <c r="K53" s="419"/>
    </row>
    <row r="54" spans="1:11" ht="15" customHeight="1">
      <c r="A54" s="667"/>
      <c r="B54" s="667"/>
      <c r="C54" s="667"/>
      <c r="D54" s="667"/>
      <c r="E54" s="667"/>
      <c r="F54" s="667"/>
      <c r="G54" s="667"/>
      <c r="H54" s="667"/>
      <c r="I54" s="667"/>
      <c r="J54" s="419"/>
      <c r="K54" s="419"/>
    </row>
    <row r="55" spans="1:11" ht="15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</row>
    <row r="56" spans="1:11" ht="15.75">
      <c r="A56" s="364"/>
      <c r="B56" s="364"/>
      <c r="C56" s="364"/>
      <c r="D56" s="364"/>
      <c r="E56" s="364"/>
      <c r="F56" s="364"/>
      <c r="G56" s="364"/>
      <c r="H56" s="364"/>
      <c r="I56" s="364"/>
      <c r="K56" s="364"/>
    </row>
    <row r="57" spans="1:11" ht="15" customHeight="1">
      <c r="A57" s="668" t="s">
        <v>399</v>
      </c>
      <c r="B57" s="668"/>
      <c r="C57" s="668"/>
      <c r="D57" s="668"/>
      <c r="E57" s="668"/>
      <c r="F57" s="668"/>
      <c r="G57" s="668"/>
      <c r="H57" s="668"/>
      <c r="I57" s="668"/>
      <c r="J57" s="420"/>
      <c r="K57" s="420"/>
    </row>
    <row r="58" spans="1:11" ht="15" customHeight="1">
      <c r="A58" s="668"/>
      <c r="B58" s="668"/>
      <c r="C58" s="668"/>
      <c r="D58" s="668"/>
      <c r="E58" s="668"/>
      <c r="F58" s="668"/>
      <c r="G58" s="668"/>
      <c r="H58" s="668"/>
      <c r="I58" s="668"/>
      <c r="J58" s="420"/>
      <c r="K58" s="420"/>
    </row>
    <row r="59" spans="1:11" ht="15" customHeight="1">
      <c r="A59" s="668" t="s">
        <v>400</v>
      </c>
      <c r="B59" s="668"/>
      <c r="C59" s="668"/>
      <c r="D59" s="668"/>
      <c r="E59" s="668"/>
      <c r="F59" s="668"/>
      <c r="G59" s="668"/>
      <c r="H59" s="668"/>
      <c r="I59" s="668"/>
      <c r="J59" s="420"/>
      <c r="K59" s="420"/>
    </row>
    <row r="60" spans="1:11" ht="15" customHeight="1">
      <c r="A60" s="668"/>
      <c r="B60" s="668"/>
      <c r="C60" s="668"/>
      <c r="D60" s="668"/>
      <c r="E60" s="668"/>
      <c r="F60" s="668"/>
      <c r="G60" s="668"/>
      <c r="H60" s="668"/>
      <c r="I60" s="668"/>
      <c r="J60" s="420"/>
      <c r="K60" s="420"/>
    </row>
    <row r="61" spans="1:10" ht="15.75">
      <c r="A61" s="361"/>
      <c r="E61" s="361"/>
      <c r="F61" s="361"/>
      <c r="G61" s="361"/>
      <c r="I61" s="361"/>
      <c r="J61" s="361"/>
    </row>
    <row r="62" spans="1:11" ht="15.75">
      <c r="A62" s="669" t="s">
        <v>401</v>
      </c>
      <c r="B62" s="669"/>
      <c r="C62" s="669"/>
      <c r="D62" s="669"/>
      <c r="E62" s="669"/>
      <c r="F62" s="669"/>
      <c r="G62" s="669"/>
      <c r="H62" s="669"/>
      <c r="I62" s="669"/>
      <c r="J62" s="669"/>
      <c r="K62" s="669"/>
    </row>
    <row r="63" spans="1:10" ht="16.5" thickBot="1">
      <c r="A63" s="361"/>
      <c r="E63" s="361"/>
      <c r="F63" s="422"/>
      <c r="G63" s="670"/>
      <c r="H63" s="671"/>
      <c r="I63" s="364"/>
      <c r="J63" s="361"/>
    </row>
    <row r="64" spans="1:10" ht="15.75">
      <c r="A64" s="423" t="s">
        <v>5</v>
      </c>
      <c r="B64" s="424" t="s">
        <v>294</v>
      </c>
      <c r="C64" s="424" t="s">
        <v>348</v>
      </c>
      <c r="D64" s="424" t="s">
        <v>312</v>
      </c>
      <c r="E64" s="425" t="s">
        <v>313</v>
      </c>
      <c r="F64" s="422"/>
      <c r="G64" s="670"/>
      <c r="H64" s="671"/>
      <c r="I64" s="364"/>
      <c r="J64" s="361"/>
    </row>
    <row r="65" spans="1:10" ht="15.75">
      <c r="A65" s="672" t="s">
        <v>349</v>
      </c>
      <c r="B65" s="673"/>
      <c r="C65" s="673"/>
      <c r="D65" s="673"/>
      <c r="E65" s="426">
        <f>E73+E66</f>
        <v>20.8</v>
      </c>
      <c r="F65" s="422"/>
      <c r="G65" s="427"/>
      <c r="H65" s="428"/>
      <c r="I65" s="364"/>
      <c r="J65" s="361"/>
    </row>
    <row r="66" spans="1:10" ht="15.75">
      <c r="A66" s="674" t="s">
        <v>350</v>
      </c>
      <c r="B66" s="675"/>
      <c r="C66" s="675"/>
      <c r="D66" s="675"/>
      <c r="E66" s="429">
        <f>SUM(E67:E71)</f>
        <v>8.8</v>
      </c>
      <c r="F66" s="422"/>
      <c r="G66" s="427"/>
      <c r="H66" s="428"/>
      <c r="I66" s="364"/>
      <c r="J66" s="361"/>
    </row>
    <row r="67" spans="1:10" ht="15.75">
      <c r="A67" s="430" t="s">
        <v>351</v>
      </c>
      <c r="B67" s="431">
        <v>2</v>
      </c>
      <c r="C67" s="431">
        <f>H13/2</f>
        <v>3</v>
      </c>
      <c r="D67" s="431">
        <v>0.4</v>
      </c>
      <c r="E67" s="432">
        <f>ROUND(D67*C67*B67,2)</f>
        <v>2.4</v>
      </c>
      <c r="F67" s="433"/>
      <c r="G67" s="434"/>
      <c r="H67" s="433"/>
      <c r="I67" s="364"/>
      <c r="J67" s="361"/>
    </row>
    <row r="68" spans="1:10" ht="15.75">
      <c r="A68" s="430" t="s">
        <v>352</v>
      </c>
      <c r="B68" s="431">
        <v>0</v>
      </c>
      <c r="C68" s="435"/>
      <c r="D68" s="435">
        <v>4.64</v>
      </c>
      <c r="E68" s="432">
        <f>ROUND(D68*B68,2)</f>
        <v>0</v>
      </c>
      <c r="F68" s="433"/>
      <c r="G68" s="434"/>
      <c r="H68" s="433"/>
      <c r="I68" s="364"/>
      <c r="J68" s="361"/>
    </row>
    <row r="69" spans="1:10" ht="15.75">
      <c r="A69" s="430" t="s">
        <v>353</v>
      </c>
      <c r="B69" s="436">
        <v>2</v>
      </c>
      <c r="C69" s="436"/>
      <c r="D69" s="436">
        <v>3.2</v>
      </c>
      <c r="E69" s="432">
        <f>ROUND(D69*B69,2)</f>
        <v>6.4</v>
      </c>
      <c r="F69" s="433"/>
      <c r="G69" s="433"/>
      <c r="H69" s="433"/>
      <c r="I69" s="364"/>
      <c r="J69" s="437"/>
    </row>
    <row r="70" spans="1:10" ht="15.75">
      <c r="A70" s="430" t="s">
        <v>354</v>
      </c>
      <c r="B70" s="436">
        <v>0</v>
      </c>
      <c r="C70" s="436"/>
      <c r="D70" s="436">
        <v>2.19</v>
      </c>
      <c r="E70" s="432">
        <f>ROUND(D70*B70,2)</f>
        <v>0</v>
      </c>
      <c r="F70" s="433"/>
      <c r="G70" s="433"/>
      <c r="H70" s="433"/>
      <c r="I70" s="364"/>
      <c r="J70" s="361"/>
    </row>
    <row r="71" spans="1:10" ht="15.75">
      <c r="A71" s="430" t="s">
        <v>355</v>
      </c>
      <c r="B71" s="436">
        <v>0</v>
      </c>
      <c r="C71" s="436">
        <f>(H13*1.5)</f>
        <v>9</v>
      </c>
      <c r="D71" s="436">
        <v>0.4</v>
      </c>
      <c r="E71" s="432">
        <f>ROUND(D71*C71*B71,2)</f>
        <v>0</v>
      </c>
      <c r="F71" s="433"/>
      <c r="G71" s="433"/>
      <c r="H71" s="433"/>
      <c r="I71" s="364"/>
      <c r="J71" s="361"/>
    </row>
    <row r="72" spans="1:10" ht="15.75">
      <c r="A72" s="674"/>
      <c r="B72" s="675"/>
      <c r="C72" s="675"/>
      <c r="D72" s="675"/>
      <c r="E72" s="676"/>
      <c r="F72" s="422"/>
      <c r="G72" s="422"/>
      <c r="H72" s="438"/>
      <c r="I72" s="439"/>
      <c r="J72" s="361"/>
    </row>
    <row r="73" spans="1:10" ht="15.75">
      <c r="A73" s="674" t="s">
        <v>356</v>
      </c>
      <c r="B73" s="675"/>
      <c r="C73" s="675"/>
      <c r="D73" s="675"/>
      <c r="E73" s="429">
        <f>SUM(E74:E76)</f>
        <v>12</v>
      </c>
      <c r="F73" s="422"/>
      <c r="G73" s="427"/>
      <c r="H73" s="428"/>
      <c r="I73" s="364"/>
      <c r="J73" s="361"/>
    </row>
    <row r="74" spans="1:10" ht="15.75">
      <c r="A74" s="430" t="s">
        <v>357</v>
      </c>
      <c r="B74" s="436"/>
      <c r="C74" s="435">
        <f>C76-(B75*C75)-(B71*1.5)</f>
        <v>50</v>
      </c>
      <c r="D74" s="435">
        <v>0.04</v>
      </c>
      <c r="E74" s="432">
        <f>ROUND(D74*C74,2)</f>
        <v>2</v>
      </c>
      <c r="F74" s="433"/>
      <c r="G74" s="434"/>
      <c r="H74" s="433"/>
      <c r="I74" s="364"/>
      <c r="J74" s="361"/>
    </row>
    <row r="75" spans="1:10" ht="15.75">
      <c r="A75" s="430" t="s">
        <v>358</v>
      </c>
      <c r="B75" s="431">
        <v>0</v>
      </c>
      <c r="C75" s="431">
        <v>15</v>
      </c>
      <c r="D75" s="436">
        <v>0.1</v>
      </c>
      <c r="E75" s="432">
        <f>ROUND(B75*D75*C75,2)</f>
        <v>0</v>
      </c>
      <c r="F75" s="433"/>
      <c r="G75" s="434"/>
      <c r="H75" s="433"/>
      <c r="I75" s="364"/>
      <c r="J75" s="361"/>
    </row>
    <row r="76" spans="1:10" ht="15.75">
      <c r="A76" s="430" t="s">
        <v>359</v>
      </c>
      <c r="B76" s="436">
        <v>2</v>
      </c>
      <c r="C76" s="436">
        <f>G17</f>
        <v>50</v>
      </c>
      <c r="D76" s="436">
        <v>0.1</v>
      </c>
      <c r="E76" s="432">
        <f>B76*C76*D76</f>
        <v>10</v>
      </c>
      <c r="F76" s="433"/>
      <c r="G76" s="433"/>
      <c r="H76" s="433"/>
      <c r="I76" s="364"/>
      <c r="J76" s="437"/>
    </row>
    <row r="77" spans="1:10" ht="15.75">
      <c r="A77" s="672"/>
      <c r="B77" s="675"/>
      <c r="C77" s="675"/>
      <c r="D77" s="675"/>
      <c r="E77" s="676"/>
      <c r="F77" s="422"/>
      <c r="G77" s="422"/>
      <c r="H77" s="438"/>
      <c r="I77" s="439"/>
      <c r="J77" s="361"/>
    </row>
    <row r="78" spans="1:10" ht="15.75">
      <c r="A78" s="672" t="s">
        <v>360</v>
      </c>
      <c r="B78" s="673"/>
      <c r="C78" s="673"/>
      <c r="D78" s="673"/>
      <c r="E78" s="440">
        <f>E79+E84</f>
        <v>1.02</v>
      </c>
      <c r="F78" s="422"/>
      <c r="G78" s="427"/>
      <c r="H78" s="428"/>
      <c r="I78" s="364"/>
      <c r="J78" s="361"/>
    </row>
    <row r="79" spans="1:10" ht="15.75">
      <c r="A79" s="677" t="s">
        <v>361</v>
      </c>
      <c r="B79" s="678"/>
      <c r="C79" s="678"/>
      <c r="D79" s="678"/>
      <c r="E79" s="429">
        <f>SUM(E80:E83)</f>
        <v>0.72</v>
      </c>
      <c r="F79" s="422"/>
      <c r="G79" s="427"/>
      <c r="H79" s="428"/>
      <c r="I79" s="364"/>
      <c r="J79" s="361"/>
    </row>
    <row r="80" spans="1:10" ht="15.75">
      <c r="A80" s="430" t="s">
        <v>362</v>
      </c>
      <c r="B80" s="436">
        <v>2</v>
      </c>
      <c r="C80" s="435"/>
      <c r="D80" s="441">
        <v>0.36</v>
      </c>
      <c r="E80" s="442">
        <f>ROUND(B80*D80,2)</f>
        <v>0.72</v>
      </c>
      <c r="F80" s="433"/>
      <c r="G80" s="434"/>
      <c r="H80" s="433"/>
      <c r="I80" s="364"/>
      <c r="J80" s="361"/>
    </row>
    <row r="81" spans="1:10" ht="15.75">
      <c r="A81" s="430" t="s">
        <v>363</v>
      </c>
      <c r="B81" s="436">
        <v>0</v>
      </c>
      <c r="C81" s="435"/>
      <c r="D81" s="441">
        <v>0.2</v>
      </c>
      <c r="E81" s="442">
        <f>ROUND(B81*D81,2)</f>
        <v>0</v>
      </c>
      <c r="F81" s="433"/>
      <c r="G81" s="434"/>
      <c r="H81" s="433"/>
      <c r="I81" s="364"/>
      <c r="J81" s="361"/>
    </row>
    <row r="82" spans="1:10" ht="15.75">
      <c r="A82" s="430" t="s">
        <v>364</v>
      </c>
      <c r="B82" s="436">
        <v>0</v>
      </c>
      <c r="C82" s="435"/>
      <c r="D82" s="441">
        <v>0.25</v>
      </c>
      <c r="E82" s="442">
        <f>ROUND(B82*D82,2)</f>
        <v>0</v>
      </c>
      <c r="F82" s="433"/>
      <c r="G82" s="434"/>
      <c r="H82" s="433"/>
      <c r="I82" s="364"/>
      <c r="J82" s="361"/>
    </row>
    <row r="83" spans="1:10" ht="15.75">
      <c r="A83" s="430" t="s">
        <v>365</v>
      </c>
      <c r="B83" s="436">
        <v>0</v>
      </c>
      <c r="C83" s="435"/>
      <c r="D83" s="441">
        <v>0.38</v>
      </c>
      <c r="E83" s="442">
        <f>ROUND(B83*D83,2)</f>
        <v>0</v>
      </c>
      <c r="F83" s="433"/>
      <c r="G83" s="434"/>
      <c r="H83" s="433"/>
      <c r="I83" s="364"/>
      <c r="J83" s="361"/>
    </row>
    <row r="84" spans="1:10" ht="15.75">
      <c r="A84" s="677" t="s">
        <v>366</v>
      </c>
      <c r="B84" s="678"/>
      <c r="C84" s="678"/>
      <c r="D84" s="678"/>
      <c r="E84" s="429">
        <f>E85</f>
        <v>0.3</v>
      </c>
      <c r="F84" s="422"/>
      <c r="G84" s="427"/>
      <c r="H84" s="428"/>
      <c r="I84" s="364"/>
      <c r="J84" s="361"/>
    </row>
    <row r="85" spans="1:10" ht="15.75">
      <c r="A85" s="430" t="s">
        <v>367</v>
      </c>
      <c r="B85" s="436">
        <v>2</v>
      </c>
      <c r="C85" s="435"/>
      <c r="D85" s="441">
        <v>0.15</v>
      </c>
      <c r="E85" s="442">
        <f>ROUND(B85*D85,2)</f>
        <v>0.3</v>
      </c>
      <c r="F85" s="433"/>
      <c r="G85" s="434"/>
      <c r="H85" s="433"/>
      <c r="I85" s="364"/>
      <c r="J85" s="361"/>
    </row>
    <row r="86" spans="1:10" ht="15.75">
      <c r="A86" s="677" t="s">
        <v>341</v>
      </c>
      <c r="B86" s="678"/>
      <c r="C86" s="678"/>
      <c r="D86" s="678"/>
      <c r="E86" s="429">
        <f>E87+E88</f>
        <v>7</v>
      </c>
      <c r="F86" s="422"/>
      <c r="G86" s="427"/>
      <c r="H86" s="428"/>
      <c r="I86" s="364"/>
      <c r="J86" s="361"/>
    </row>
    <row r="87" spans="1:10" ht="15.75">
      <c r="A87" s="430" t="s">
        <v>368</v>
      </c>
      <c r="B87" s="436">
        <f>B80+B81+B82+B83</f>
        <v>2</v>
      </c>
      <c r="C87" s="435"/>
      <c r="D87" s="441"/>
      <c r="E87" s="442">
        <v>6</v>
      </c>
      <c r="F87" s="433"/>
      <c r="G87" s="434"/>
      <c r="H87" s="433"/>
      <c r="I87" s="364"/>
      <c r="J87" s="361"/>
    </row>
    <row r="88" spans="1:10" ht="16.5" thickBot="1">
      <c r="A88" s="443" t="s">
        <v>369</v>
      </c>
      <c r="B88" s="444">
        <f>B85/2</f>
        <v>1</v>
      </c>
      <c r="C88" s="445"/>
      <c r="D88" s="446"/>
      <c r="E88" s="447">
        <v>1</v>
      </c>
      <c r="F88" s="433"/>
      <c r="G88" s="434"/>
      <c r="H88" s="433"/>
      <c r="I88" s="364"/>
      <c r="J88" s="361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1">
      <selection activeCell="A1" sqref="A1:K88"/>
    </sheetView>
  </sheetViews>
  <sheetFormatPr defaultColWidth="9.140625" defaultRowHeight="12.75"/>
  <cols>
    <col min="1" max="1" width="14.421875" style="448" customWidth="1"/>
    <col min="2" max="2" width="15.57421875" style="361" bestFit="1" customWidth="1"/>
    <col min="3" max="3" width="22.28125" style="361" customWidth="1"/>
    <col min="4" max="4" width="35.7109375" style="361" customWidth="1"/>
    <col min="5" max="5" width="10.7109375" style="448" customWidth="1"/>
    <col min="6" max="6" width="16.00390625" style="448" customWidth="1"/>
    <col min="7" max="7" width="11.7109375" style="448" customWidth="1"/>
    <col min="8" max="8" width="11.8515625" style="361" customWidth="1"/>
    <col min="9" max="9" width="13.57421875" style="449" customWidth="1"/>
    <col min="10" max="10" width="14.7109375" style="364" bestFit="1" customWidth="1"/>
    <col min="11" max="11" width="24.57421875" style="361" bestFit="1" customWidth="1"/>
    <col min="12" max="12" width="14.57421875" style="361" bestFit="1" customWidth="1"/>
    <col min="13" max="13" width="12.28125" style="361" bestFit="1" customWidth="1"/>
    <col min="14" max="14" width="8.00390625" style="361" bestFit="1" customWidth="1"/>
    <col min="15" max="15" width="10.57421875" style="361" bestFit="1" customWidth="1"/>
    <col min="16" max="16" width="10.28125" style="361" customWidth="1"/>
    <col min="17" max="17" width="9.140625" style="361" customWidth="1"/>
    <col min="18" max="18" width="11.7109375" style="361" bestFit="1" customWidth="1"/>
    <col min="19" max="19" width="10.8515625" style="361" bestFit="1" customWidth="1"/>
    <col min="20" max="21" width="9.140625" style="361" customWidth="1"/>
    <col min="22" max="22" width="9.8515625" style="361" bestFit="1" customWidth="1"/>
    <col min="23" max="26" width="9.140625" style="361" customWidth="1"/>
    <col min="27" max="16384" width="9.140625" style="361" customWidth="1"/>
  </cols>
  <sheetData>
    <row r="1" spans="1:26" s="364" customFormat="1" ht="15.75" customHeight="1">
      <c r="A1" s="613"/>
      <c r="B1" s="614"/>
      <c r="C1" s="614"/>
      <c r="D1" s="614"/>
      <c r="E1" s="614"/>
      <c r="F1" s="614"/>
      <c r="G1" s="614"/>
      <c r="H1" s="614"/>
      <c r="I1" s="615"/>
      <c r="V1" s="361"/>
      <c r="W1" s="361"/>
      <c r="X1" s="361"/>
      <c r="Y1" s="361"/>
      <c r="Z1" s="361"/>
    </row>
    <row r="2" spans="1:26" s="364" customFormat="1" ht="15.75">
      <c r="A2" s="571"/>
      <c r="B2" s="572"/>
      <c r="C2" s="572"/>
      <c r="D2" s="572"/>
      <c r="E2" s="572"/>
      <c r="F2" s="572"/>
      <c r="G2" s="572"/>
      <c r="H2" s="572"/>
      <c r="I2" s="573"/>
      <c r="V2" s="361"/>
      <c r="W2" s="361"/>
      <c r="X2" s="361"/>
      <c r="Y2" s="361"/>
      <c r="Z2" s="361"/>
    </row>
    <row r="3" spans="1:26" s="364" customFormat="1" ht="15.75">
      <c r="A3" s="571"/>
      <c r="B3" s="572"/>
      <c r="C3" s="572"/>
      <c r="D3" s="572"/>
      <c r="E3" s="572"/>
      <c r="F3" s="572"/>
      <c r="G3" s="572"/>
      <c r="H3" s="572"/>
      <c r="I3" s="573"/>
      <c r="V3" s="361"/>
      <c r="W3" s="361"/>
      <c r="X3" s="361"/>
      <c r="Y3" s="361"/>
      <c r="Z3" s="361"/>
    </row>
    <row r="4" spans="1:26" s="364" customFormat="1" ht="15.75">
      <c r="A4" s="571"/>
      <c r="B4" s="572"/>
      <c r="C4" s="572"/>
      <c r="D4" s="572"/>
      <c r="E4" s="572"/>
      <c r="F4" s="572"/>
      <c r="G4" s="572"/>
      <c r="H4" s="572"/>
      <c r="I4" s="573"/>
      <c r="V4" s="361"/>
      <c r="W4" s="361"/>
      <c r="X4" s="361"/>
      <c r="Y4" s="361"/>
      <c r="Z4" s="361"/>
    </row>
    <row r="5" spans="1:26" s="364" customFormat="1" ht="15.75">
      <c r="A5" s="538" t="s">
        <v>286</v>
      </c>
      <c r="B5" s="539"/>
      <c r="C5" s="539"/>
      <c r="D5" s="539"/>
      <c r="E5" s="539"/>
      <c r="F5" s="539"/>
      <c r="G5" s="539"/>
      <c r="H5" s="539"/>
      <c r="I5" s="570"/>
      <c r="V5" s="361"/>
      <c r="W5" s="361"/>
      <c r="X5" s="361"/>
      <c r="Y5" s="361"/>
      <c r="Z5" s="361"/>
    </row>
    <row r="6" spans="1:26" s="364" customFormat="1" ht="15.75">
      <c r="A6" s="571" t="s">
        <v>179</v>
      </c>
      <c r="B6" s="572"/>
      <c r="C6" s="572"/>
      <c r="D6" s="572"/>
      <c r="E6" s="572"/>
      <c r="F6" s="572"/>
      <c r="G6" s="572"/>
      <c r="H6" s="572"/>
      <c r="I6" s="573"/>
      <c r="V6" s="361"/>
      <c r="W6" s="361"/>
      <c r="X6" s="361"/>
      <c r="Y6" s="361"/>
      <c r="Z6" s="361"/>
    </row>
    <row r="7" spans="1:26" s="364" customFormat="1" ht="15.75">
      <c r="A7" s="571" t="s">
        <v>15</v>
      </c>
      <c r="B7" s="572"/>
      <c r="C7" s="572"/>
      <c r="D7" s="572"/>
      <c r="E7" s="572"/>
      <c r="F7" s="572"/>
      <c r="G7" s="572"/>
      <c r="H7" s="572"/>
      <c r="I7" s="573"/>
      <c r="V7" s="361"/>
      <c r="W7" s="361"/>
      <c r="X7" s="361"/>
      <c r="Y7" s="361"/>
      <c r="Z7" s="361"/>
    </row>
    <row r="8" spans="1:26" s="364" customFormat="1" ht="4.5" customHeight="1" thickBot="1">
      <c r="A8" s="365"/>
      <c r="B8" s="319"/>
      <c r="C8" s="319"/>
      <c r="D8" s="319"/>
      <c r="E8" s="324"/>
      <c r="F8" s="324"/>
      <c r="G8" s="324"/>
      <c r="H8" s="324"/>
      <c r="I8" s="366"/>
      <c r="V8" s="361"/>
      <c r="W8" s="361"/>
      <c r="X8" s="361"/>
      <c r="Y8" s="361"/>
      <c r="Z8" s="361"/>
    </row>
    <row r="9" spans="1:26" s="364" customFormat="1" ht="18" customHeight="1" thickBot="1">
      <c r="A9" s="682" t="s">
        <v>217</v>
      </c>
      <c r="B9" s="683"/>
      <c r="C9" s="683"/>
      <c r="D9" s="683"/>
      <c r="E9" s="683"/>
      <c r="F9" s="683"/>
      <c r="G9" s="683"/>
      <c r="H9" s="683"/>
      <c r="I9" s="684"/>
      <c r="V9" s="361"/>
      <c r="W9" s="361"/>
      <c r="X9" s="361"/>
      <c r="Y9" s="361"/>
      <c r="Z9" s="361"/>
    </row>
    <row r="10" spans="1:26" s="364" customFormat="1" ht="4.5" customHeight="1">
      <c r="A10" s="371"/>
      <c r="E10" s="336"/>
      <c r="F10" s="336"/>
      <c r="G10" s="336"/>
      <c r="I10" s="372"/>
      <c r="V10" s="361"/>
      <c r="W10" s="361"/>
      <c r="X10" s="361"/>
      <c r="Y10" s="361"/>
      <c r="Z10" s="361"/>
    </row>
    <row r="11" spans="1:26" s="364" customFormat="1" ht="24.75" customHeight="1">
      <c r="A11" s="373" t="s">
        <v>310</v>
      </c>
      <c r="B11" s="619" t="str">
        <f>'[1]RESUMO QUANTITATIVO'!A16</f>
        <v>EXECUÇÃO DOS SERVIÇOS DE PAVIMENTAÇÃO (RECAPEAMENTO ASFÁTICO) NAS RUAS DO PAAR - NO MUNICÍPIO DE ANANINDEUA - PA.</v>
      </c>
      <c r="C11" s="619"/>
      <c r="D11" s="619"/>
      <c r="E11" s="619"/>
      <c r="F11" s="620"/>
      <c r="G11" s="621" t="s">
        <v>287</v>
      </c>
      <c r="H11" s="621" t="s">
        <v>288</v>
      </c>
      <c r="I11" s="623" t="s">
        <v>289</v>
      </c>
      <c r="V11" s="361"/>
      <c r="W11" s="361"/>
      <c r="X11" s="361"/>
      <c r="Y11" s="361"/>
      <c r="Z11" s="361"/>
    </row>
    <row r="12" spans="1:26" s="364" customFormat="1" ht="24.75" customHeight="1">
      <c r="A12" s="374"/>
      <c r="B12" s="619"/>
      <c r="C12" s="619"/>
      <c r="D12" s="619"/>
      <c r="E12" s="619"/>
      <c r="F12" s="620"/>
      <c r="G12" s="622"/>
      <c r="H12" s="622"/>
      <c r="I12" s="624"/>
      <c r="V12" s="361"/>
      <c r="W12" s="361"/>
      <c r="X12" s="361"/>
      <c r="Y12" s="361"/>
      <c r="Z12" s="361"/>
    </row>
    <row r="13" spans="1:26" s="364" customFormat="1" ht="15" customHeight="1">
      <c r="A13" s="375" t="s">
        <v>419</v>
      </c>
      <c r="B13" s="376"/>
      <c r="C13" s="376"/>
      <c r="D13" s="376"/>
      <c r="E13" s="377"/>
      <c r="G13" s="378">
        <v>971.55</v>
      </c>
      <c r="H13" s="378">
        <v>6</v>
      </c>
      <c r="I13" s="379">
        <f>G13*H13</f>
        <v>5829.3</v>
      </c>
      <c r="V13" s="361"/>
      <c r="W13" s="361"/>
      <c r="X13" s="361"/>
      <c r="Y13" s="361"/>
      <c r="Z13" s="361"/>
    </row>
    <row r="14" spans="1:26" s="364" customFormat="1" ht="15" customHeight="1">
      <c r="A14" s="380"/>
      <c r="B14" s="417"/>
      <c r="C14" s="336"/>
      <c r="D14" s="336"/>
      <c r="E14" s="336"/>
      <c r="F14" s="336"/>
      <c r="G14" s="378"/>
      <c r="H14" s="378"/>
      <c r="I14" s="379"/>
      <c r="V14" s="361"/>
      <c r="W14" s="361"/>
      <c r="X14" s="361"/>
      <c r="Y14" s="361"/>
      <c r="Z14" s="361"/>
    </row>
    <row r="15" spans="1:26" s="364" customFormat="1" ht="15" customHeight="1">
      <c r="A15" s="625" t="s">
        <v>420</v>
      </c>
      <c r="B15" s="626"/>
      <c r="C15" s="626"/>
      <c r="D15" s="626"/>
      <c r="E15" s="627"/>
      <c r="F15" s="381"/>
      <c r="G15" s="382"/>
      <c r="H15" s="382"/>
      <c r="I15" s="383"/>
      <c r="V15" s="361"/>
      <c r="W15" s="361"/>
      <c r="X15" s="361"/>
      <c r="Y15" s="361"/>
      <c r="Z15" s="361"/>
    </row>
    <row r="16" spans="1:26" s="364" customFormat="1" ht="15" customHeight="1">
      <c r="A16" s="628"/>
      <c r="B16" s="629"/>
      <c r="C16" s="629"/>
      <c r="D16" s="629"/>
      <c r="E16" s="630"/>
      <c r="F16" s="381"/>
      <c r="G16" s="382"/>
      <c r="H16" s="382"/>
      <c r="I16" s="383"/>
      <c r="V16" s="361"/>
      <c r="W16" s="361"/>
      <c r="X16" s="361"/>
      <c r="Y16" s="361"/>
      <c r="Z16" s="361"/>
    </row>
    <row r="17" spans="1:26" s="364" customFormat="1" ht="15" customHeight="1" thickBot="1">
      <c r="A17" s="384"/>
      <c r="G17" s="385">
        <f>SUM(G13:G16)</f>
        <v>971.55</v>
      </c>
      <c r="H17" s="385" t="s">
        <v>311</v>
      </c>
      <c r="I17" s="386">
        <f>SUM(I13:I16)</f>
        <v>5829.3</v>
      </c>
      <c r="V17" s="361"/>
      <c r="W17" s="361"/>
      <c r="X17" s="361"/>
      <c r="Y17" s="361"/>
      <c r="Z17" s="361"/>
    </row>
    <row r="18" spans="1:10" ht="22.5" customHeight="1" thickBot="1">
      <c r="A18" s="387" t="s">
        <v>292</v>
      </c>
      <c r="B18" s="631" t="s">
        <v>185</v>
      </c>
      <c r="C18" s="632"/>
      <c r="D18" s="633"/>
      <c r="E18" s="388" t="s">
        <v>20</v>
      </c>
      <c r="F18" s="388" t="s">
        <v>294</v>
      </c>
      <c r="G18" s="388" t="s">
        <v>312</v>
      </c>
      <c r="H18" s="634" t="s">
        <v>313</v>
      </c>
      <c r="I18" s="635"/>
      <c r="J18" s="389"/>
    </row>
    <row r="19" spans="1:26" ht="15" customHeight="1">
      <c r="A19" s="390">
        <v>1</v>
      </c>
      <c r="B19" s="636" t="s">
        <v>314</v>
      </c>
      <c r="C19" s="637"/>
      <c r="D19" s="637"/>
      <c r="E19" s="391"/>
      <c r="F19" s="391"/>
      <c r="G19" s="392"/>
      <c r="H19" s="638">
        <f>H20+H27</f>
        <v>260.13</v>
      </c>
      <c r="I19" s="639"/>
      <c r="V19" s="393"/>
      <c r="W19" s="640"/>
      <c r="X19" s="640"/>
      <c r="Y19" s="640"/>
      <c r="Z19" s="393"/>
    </row>
    <row r="20" spans="1:26" ht="15" customHeight="1">
      <c r="A20" s="394" t="s">
        <v>17</v>
      </c>
      <c r="B20" s="641" t="s">
        <v>315</v>
      </c>
      <c r="C20" s="642"/>
      <c r="D20" s="642"/>
      <c r="E20" s="395"/>
      <c r="F20" s="395"/>
      <c r="G20" s="396"/>
      <c r="H20" s="643">
        <f>SUM(H21:H25)</f>
        <v>25.28</v>
      </c>
      <c r="I20" s="644"/>
      <c r="V20" s="393"/>
      <c r="W20" s="645"/>
      <c r="X20" s="645"/>
      <c r="Y20" s="645"/>
      <c r="Z20" s="393"/>
    </row>
    <row r="21" spans="1:26" ht="15.75">
      <c r="A21" s="397" t="s">
        <v>316</v>
      </c>
      <c r="B21" s="646" t="s">
        <v>386</v>
      </c>
      <c r="C21" s="647"/>
      <c r="D21" s="647"/>
      <c r="E21" s="398" t="s">
        <v>317</v>
      </c>
      <c r="F21" s="399">
        <f>B67*C67</f>
        <v>6</v>
      </c>
      <c r="G21" s="400">
        <f aca="true" t="shared" si="0" ref="G21:H25">D67</f>
        <v>0.4</v>
      </c>
      <c r="H21" s="648">
        <f t="shared" si="0"/>
        <v>2.4</v>
      </c>
      <c r="I21" s="649"/>
      <c r="V21" s="401"/>
      <c r="W21" s="650"/>
      <c r="X21" s="650"/>
      <c r="Y21" s="650"/>
      <c r="Z21" s="393"/>
    </row>
    <row r="22" spans="1:26" ht="15" customHeight="1">
      <c r="A22" s="397" t="s">
        <v>318</v>
      </c>
      <c r="B22" s="646" t="s">
        <v>387</v>
      </c>
      <c r="C22" s="647"/>
      <c r="D22" s="647"/>
      <c r="E22" s="398" t="s">
        <v>319</v>
      </c>
      <c r="F22" s="399">
        <f>B68</f>
        <v>2</v>
      </c>
      <c r="G22" s="400">
        <f t="shared" si="0"/>
        <v>4.64</v>
      </c>
      <c r="H22" s="648">
        <f t="shared" si="0"/>
        <v>9.28</v>
      </c>
      <c r="I22" s="649"/>
      <c r="V22" s="401"/>
      <c r="W22" s="402"/>
      <c r="X22" s="402"/>
      <c r="Y22" s="402"/>
      <c r="Z22" s="393"/>
    </row>
    <row r="23" spans="1:26" ht="15" customHeight="1">
      <c r="A23" s="397" t="s">
        <v>320</v>
      </c>
      <c r="B23" s="646" t="s">
        <v>321</v>
      </c>
      <c r="C23" s="647"/>
      <c r="D23" s="647"/>
      <c r="E23" s="398" t="s">
        <v>319</v>
      </c>
      <c r="F23" s="399">
        <f>B69</f>
        <v>2</v>
      </c>
      <c r="G23" s="400">
        <f t="shared" si="0"/>
        <v>3.2</v>
      </c>
      <c r="H23" s="648">
        <f t="shared" si="0"/>
        <v>6.4</v>
      </c>
      <c r="I23" s="649"/>
      <c r="V23" s="401"/>
      <c r="W23" s="650"/>
      <c r="X23" s="650"/>
      <c r="Y23" s="650"/>
      <c r="Z23" s="393"/>
    </row>
    <row r="24" spans="1:26" ht="15" customHeight="1">
      <c r="A24" s="397" t="s">
        <v>322</v>
      </c>
      <c r="B24" s="646" t="s">
        <v>323</v>
      </c>
      <c r="C24" s="647"/>
      <c r="D24" s="647"/>
      <c r="E24" s="398" t="s">
        <v>319</v>
      </c>
      <c r="F24" s="399">
        <f>B70</f>
        <v>0</v>
      </c>
      <c r="G24" s="400">
        <f t="shared" si="0"/>
        <v>2.19</v>
      </c>
      <c r="H24" s="648">
        <f t="shared" si="0"/>
        <v>0</v>
      </c>
      <c r="I24" s="649"/>
      <c r="V24" s="393"/>
      <c r="W24" s="640"/>
      <c r="X24" s="640"/>
      <c r="Y24" s="640"/>
      <c r="Z24" s="393"/>
    </row>
    <row r="25" spans="1:26" ht="15.75">
      <c r="A25" s="397" t="s">
        <v>324</v>
      </c>
      <c r="B25" s="646" t="s">
        <v>388</v>
      </c>
      <c r="C25" s="647"/>
      <c r="D25" s="647"/>
      <c r="E25" s="398" t="s">
        <v>2</v>
      </c>
      <c r="F25" s="399">
        <f>B71*C71</f>
        <v>18</v>
      </c>
      <c r="G25" s="400">
        <f t="shared" si="0"/>
        <v>0.4</v>
      </c>
      <c r="H25" s="648">
        <f t="shared" si="0"/>
        <v>7.2</v>
      </c>
      <c r="I25" s="649"/>
      <c r="V25" s="393"/>
      <c r="W25" s="651"/>
      <c r="X25" s="651"/>
      <c r="Y25" s="651"/>
      <c r="Z25" s="393"/>
    </row>
    <row r="26" spans="1:26" ht="15" customHeight="1">
      <c r="A26" s="403"/>
      <c r="B26" s="647"/>
      <c r="C26" s="647"/>
      <c r="D26" s="647"/>
      <c r="E26" s="404"/>
      <c r="F26" s="404"/>
      <c r="G26" s="405"/>
      <c r="H26" s="405"/>
      <c r="I26" s="406"/>
      <c r="J26" s="422"/>
      <c r="V26" s="393"/>
      <c r="W26" s="651"/>
      <c r="X26" s="651"/>
      <c r="Y26" s="651"/>
      <c r="Z26" s="393"/>
    </row>
    <row r="27" spans="1:26" ht="15" customHeight="1">
      <c r="A27" s="394" t="s">
        <v>18</v>
      </c>
      <c r="B27" s="641" t="s">
        <v>325</v>
      </c>
      <c r="C27" s="642"/>
      <c r="D27" s="642"/>
      <c r="E27" s="395"/>
      <c r="F27" s="395"/>
      <c r="G27" s="396"/>
      <c r="H27" s="643">
        <f>SUM(H28:H30)</f>
        <v>234.85</v>
      </c>
      <c r="I27" s="644"/>
      <c r="V27" s="393"/>
      <c r="W27" s="645"/>
      <c r="X27" s="645"/>
      <c r="Y27" s="645"/>
      <c r="Z27" s="393"/>
    </row>
    <row r="28" spans="1:26" ht="15.75">
      <c r="A28" s="397" t="s">
        <v>326</v>
      </c>
      <c r="B28" s="646" t="s">
        <v>389</v>
      </c>
      <c r="C28" s="647"/>
      <c r="D28" s="647"/>
      <c r="E28" s="398" t="s">
        <v>317</v>
      </c>
      <c r="F28" s="407">
        <f aca="true" t="shared" si="1" ref="F28:H29">C74</f>
        <v>938.55</v>
      </c>
      <c r="G28" s="400">
        <f t="shared" si="1"/>
        <v>0.04</v>
      </c>
      <c r="H28" s="648">
        <f t="shared" si="1"/>
        <v>37.54</v>
      </c>
      <c r="I28" s="649"/>
      <c r="V28" s="401"/>
      <c r="W28" s="650"/>
      <c r="X28" s="650"/>
      <c r="Y28" s="650"/>
      <c r="Z28" s="393"/>
    </row>
    <row r="29" spans="1:26" ht="15" customHeight="1">
      <c r="A29" s="397" t="s">
        <v>327</v>
      </c>
      <c r="B29" s="646" t="s">
        <v>390</v>
      </c>
      <c r="C29" s="647"/>
      <c r="D29" s="647"/>
      <c r="E29" s="398" t="s">
        <v>317</v>
      </c>
      <c r="F29" s="407">
        <f t="shared" si="1"/>
        <v>15</v>
      </c>
      <c r="G29" s="400">
        <f t="shared" si="1"/>
        <v>0.1</v>
      </c>
      <c r="H29" s="648">
        <f t="shared" si="1"/>
        <v>3</v>
      </c>
      <c r="I29" s="649"/>
      <c r="V29" s="401"/>
      <c r="W29" s="402"/>
      <c r="X29" s="402"/>
      <c r="Y29" s="402"/>
      <c r="Z29" s="393"/>
    </row>
    <row r="30" spans="1:26" ht="15" customHeight="1">
      <c r="A30" s="397" t="s">
        <v>328</v>
      </c>
      <c r="B30" s="646" t="s">
        <v>391</v>
      </c>
      <c r="C30" s="647"/>
      <c r="D30" s="647"/>
      <c r="E30" s="398" t="s">
        <v>317</v>
      </c>
      <c r="F30" s="407">
        <f>B76*C76</f>
        <v>1943.1</v>
      </c>
      <c r="G30" s="400">
        <f>D76</f>
        <v>0.1</v>
      </c>
      <c r="H30" s="648">
        <f>E76</f>
        <v>194.31</v>
      </c>
      <c r="I30" s="649"/>
      <c r="V30" s="401"/>
      <c r="W30" s="650"/>
      <c r="X30" s="650"/>
      <c r="Y30" s="650"/>
      <c r="Z30" s="393"/>
    </row>
    <row r="31" spans="1:26" ht="15" customHeight="1">
      <c r="A31" s="403"/>
      <c r="B31" s="647"/>
      <c r="C31" s="647"/>
      <c r="D31" s="647"/>
      <c r="E31" s="404"/>
      <c r="F31" s="404"/>
      <c r="G31" s="405"/>
      <c r="H31" s="405"/>
      <c r="I31" s="406"/>
      <c r="J31" s="422"/>
      <c r="V31" s="393"/>
      <c r="W31" s="651"/>
      <c r="X31" s="651"/>
      <c r="Y31" s="651"/>
      <c r="Z31" s="393"/>
    </row>
    <row r="32" spans="1:26" ht="15" customHeight="1">
      <c r="A32" s="408">
        <v>2</v>
      </c>
      <c r="B32" s="652" t="s">
        <v>329</v>
      </c>
      <c r="C32" s="653"/>
      <c r="D32" s="654"/>
      <c r="E32" s="409"/>
      <c r="F32" s="409"/>
      <c r="G32" s="410"/>
      <c r="H32" s="655">
        <f>H33+H38</f>
        <v>3.24</v>
      </c>
      <c r="I32" s="656"/>
      <c r="V32" s="393"/>
      <c r="W32" s="640"/>
      <c r="X32" s="640"/>
      <c r="Y32" s="640"/>
      <c r="Z32" s="393"/>
    </row>
    <row r="33" spans="1:26" ht="15" customHeight="1">
      <c r="A33" s="394" t="s">
        <v>3</v>
      </c>
      <c r="B33" s="641" t="s">
        <v>330</v>
      </c>
      <c r="C33" s="642"/>
      <c r="D33" s="642"/>
      <c r="E33" s="395"/>
      <c r="F33" s="395"/>
      <c r="G33" s="396"/>
      <c r="H33" s="643">
        <f>SUM(H34:I37)</f>
        <v>2.64</v>
      </c>
      <c r="I33" s="644"/>
      <c r="V33" s="393"/>
      <c r="W33" s="411"/>
      <c r="X33" s="411"/>
      <c r="Y33" s="411"/>
      <c r="Z33" s="393"/>
    </row>
    <row r="34" spans="1:26" ht="15.75">
      <c r="A34" s="397" t="s">
        <v>331</v>
      </c>
      <c r="B34" s="646" t="s">
        <v>392</v>
      </c>
      <c r="C34" s="647"/>
      <c r="D34" s="647"/>
      <c r="E34" s="398" t="s">
        <v>307</v>
      </c>
      <c r="F34" s="407">
        <f>B80</f>
        <v>2</v>
      </c>
      <c r="G34" s="400">
        <v>0.36</v>
      </c>
      <c r="H34" s="657">
        <f>E80</f>
        <v>0.72</v>
      </c>
      <c r="I34" s="658"/>
      <c r="V34" s="401"/>
      <c r="W34" s="650"/>
      <c r="X34" s="650"/>
      <c r="Y34" s="650"/>
      <c r="Z34" s="393"/>
    </row>
    <row r="35" spans="1:26" ht="15.75">
      <c r="A35" s="397" t="s">
        <v>332</v>
      </c>
      <c r="B35" s="646" t="s">
        <v>333</v>
      </c>
      <c r="C35" s="647"/>
      <c r="D35" s="647"/>
      <c r="E35" s="398" t="s">
        <v>307</v>
      </c>
      <c r="F35" s="407">
        <f>B81</f>
        <v>2</v>
      </c>
      <c r="G35" s="400">
        <v>0.2</v>
      </c>
      <c r="H35" s="657">
        <f>E81</f>
        <v>0.4</v>
      </c>
      <c r="I35" s="658"/>
      <c r="V35" s="401"/>
      <c r="W35" s="650"/>
      <c r="X35" s="650"/>
      <c r="Y35" s="650"/>
      <c r="Z35" s="393"/>
    </row>
    <row r="36" spans="1:26" ht="15.75">
      <c r="A36" s="397" t="s">
        <v>334</v>
      </c>
      <c r="B36" s="646" t="s">
        <v>335</v>
      </c>
      <c r="C36" s="647"/>
      <c r="D36" s="647"/>
      <c r="E36" s="398" t="s">
        <v>307</v>
      </c>
      <c r="F36" s="407">
        <f>B82</f>
        <v>0</v>
      </c>
      <c r="G36" s="400">
        <v>0.25</v>
      </c>
      <c r="H36" s="657">
        <f>E82</f>
        <v>0</v>
      </c>
      <c r="I36" s="658"/>
      <c r="V36" s="401"/>
      <c r="W36" s="650"/>
      <c r="X36" s="650"/>
      <c r="Y36" s="650"/>
      <c r="Z36" s="393"/>
    </row>
    <row r="37" spans="1:26" ht="15.75">
      <c r="A37" s="397" t="s">
        <v>336</v>
      </c>
      <c r="B37" s="646" t="s">
        <v>337</v>
      </c>
      <c r="C37" s="647"/>
      <c r="D37" s="647"/>
      <c r="E37" s="398" t="s">
        <v>307</v>
      </c>
      <c r="F37" s="407">
        <f>B83</f>
        <v>4</v>
      </c>
      <c r="G37" s="400">
        <v>0.38</v>
      </c>
      <c r="H37" s="657">
        <f>E83</f>
        <v>1.52</v>
      </c>
      <c r="I37" s="658"/>
      <c r="V37" s="401"/>
      <c r="W37" s="650"/>
      <c r="X37" s="650"/>
      <c r="Y37" s="650"/>
      <c r="Z37" s="393"/>
    </row>
    <row r="38" spans="1:26" ht="15" customHeight="1">
      <c r="A38" s="394" t="s">
        <v>6</v>
      </c>
      <c r="B38" s="641" t="s">
        <v>338</v>
      </c>
      <c r="C38" s="642"/>
      <c r="D38" s="642"/>
      <c r="E38" s="395"/>
      <c r="F38" s="395"/>
      <c r="G38" s="396"/>
      <c r="H38" s="643">
        <f>H39</f>
        <v>0.6</v>
      </c>
      <c r="I38" s="644"/>
      <c r="V38" s="393"/>
      <c r="W38" s="411"/>
      <c r="X38" s="411"/>
      <c r="Y38" s="411"/>
      <c r="Z38" s="393"/>
    </row>
    <row r="39" spans="1:26" ht="15.75">
      <c r="A39" s="397" t="s">
        <v>339</v>
      </c>
      <c r="B39" s="646" t="s">
        <v>340</v>
      </c>
      <c r="C39" s="647"/>
      <c r="D39" s="647"/>
      <c r="E39" s="398" t="s">
        <v>307</v>
      </c>
      <c r="F39" s="407">
        <f>B85</f>
        <v>4</v>
      </c>
      <c r="G39" s="400">
        <v>0.15</v>
      </c>
      <c r="H39" s="657">
        <f>E85</f>
        <v>0.6</v>
      </c>
      <c r="I39" s="658"/>
      <c r="V39" s="401"/>
      <c r="W39" s="650"/>
      <c r="X39" s="650"/>
      <c r="Y39" s="650"/>
      <c r="Z39" s="393"/>
    </row>
    <row r="40" spans="1:26" ht="15" customHeight="1">
      <c r="A40" s="394" t="s">
        <v>7</v>
      </c>
      <c r="B40" s="641" t="s">
        <v>341</v>
      </c>
      <c r="C40" s="642"/>
      <c r="D40" s="642"/>
      <c r="E40" s="395"/>
      <c r="F40" s="395"/>
      <c r="G40" s="396"/>
      <c r="H40" s="643"/>
      <c r="I40" s="644"/>
      <c r="V40" s="393"/>
      <c r="W40" s="411"/>
      <c r="X40" s="411"/>
      <c r="Y40" s="411"/>
      <c r="Z40" s="393"/>
    </row>
    <row r="41" spans="1:26" ht="15" customHeight="1">
      <c r="A41" s="397" t="s">
        <v>342</v>
      </c>
      <c r="B41" s="659" t="s">
        <v>343</v>
      </c>
      <c r="C41" s="660"/>
      <c r="D41" s="661"/>
      <c r="E41" s="398" t="s">
        <v>307</v>
      </c>
      <c r="F41" s="407">
        <f>B87</f>
        <v>8</v>
      </c>
      <c r="G41" s="400" t="s">
        <v>344</v>
      </c>
      <c r="H41" s="648" t="s">
        <v>344</v>
      </c>
      <c r="I41" s="649"/>
      <c r="V41" s="401"/>
      <c r="W41" s="650"/>
      <c r="X41" s="650"/>
      <c r="Y41" s="650"/>
      <c r="Z41" s="393"/>
    </row>
    <row r="42" spans="1:26" ht="48.75" customHeight="1">
      <c r="A42" s="397" t="s">
        <v>345</v>
      </c>
      <c r="B42" s="662" t="s">
        <v>346</v>
      </c>
      <c r="C42" s="663"/>
      <c r="D42" s="664"/>
      <c r="E42" s="398" t="s">
        <v>307</v>
      </c>
      <c r="F42" s="407">
        <f>B88</f>
        <v>2</v>
      </c>
      <c r="G42" s="400" t="s">
        <v>344</v>
      </c>
      <c r="H42" s="648" t="s">
        <v>344</v>
      </c>
      <c r="I42" s="649"/>
      <c r="V42" s="401"/>
      <c r="W42" s="650"/>
      <c r="X42" s="650"/>
      <c r="Y42" s="650"/>
      <c r="Z42" s="393"/>
    </row>
    <row r="43" spans="1:26" ht="15" customHeight="1" thickBot="1">
      <c r="A43" s="412"/>
      <c r="B43" s="665"/>
      <c r="C43" s="665"/>
      <c r="D43" s="665"/>
      <c r="E43" s="413"/>
      <c r="F43" s="413"/>
      <c r="G43" s="414"/>
      <c r="H43" s="414"/>
      <c r="I43" s="415"/>
      <c r="J43" s="422"/>
      <c r="P43" s="422"/>
      <c r="Q43" s="422"/>
      <c r="R43" s="438"/>
      <c r="S43" s="439"/>
      <c r="V43" s="393"/>
      <c r="W43" s="651"/>
      <c r="X43" s="651"/>
      <c r="Y43" s="651"/>
      <c r="Z43" s="393"/>
    </row>
    <row r="44" spans="1:10" ht="15.75">
      <c r="A44" s="416" t="s">
        <v>347</v>
      </c>
      <c r="E44" s="361"/>
      <c r="F44" s="361"/>
      <c r="G44" s="361"/>
      <c r="I44" s="361"/>
      <c r="J44" s="361"/>
    </row>
    <row r="45" spans="1:10" ht="15.75">
      <c r="A45" s="361"/>
      <c r="E45" s="361"/>
      <c r="F45" s="361"/>
      <c r="G45" s="361"/>
      <c r="I45" s="361"/>
      <c r="J45" s="361"/>
    </row>
    <row r="46" spans="1:10" ht="15.75">
      <c r="A46" s="421" t="s">
        <v>393</v>
      </c>
      <c r="B46" s="421"/>
      <c r="C46" s="421"/>
      <c r="D46" s="421"/>
      <c r="E46" s="421"/>
      <c r="F46" s="421"/>
      <c r="G46" s="421"/>
      <c r="H46" s="421"/>
      <c r="I46" s="361"/>
      <c r="J46" s="361"/>
    </row>
    <row r="47" spans="1:11" ht="15.75">
      <c r="A47" s="421" t="s">
        <v>394</v>
      </c>
      <c r="B47" s="421"/>
      <c r="C47" s="421"/>
      <c r="D47" s="421"/>
      <c r="E47" s="421"/>
      <c r="F47" s="421"/>
      <c r="G47" s="421"/>
      <c r="H47" s="421"/>
      <c r="I47" s="421"/>
      <c r="J47" s="421"/>
      <c r="K47" s="421"/>
    </row>
    <row r="48" spans="1:11" ht="15.75">
      <c r="A48" s="421" t="s">
        <v>395</v>
      </c>
      <c r="B48" s="421"/>
      <c r="C48" s="421"/>
      <c r="D48" s="421"/>
      <c r="E48" s="421"/>
      <c r="F48" s="421"/>
      <c r="G48" s="421"/>
      <c r="H48" s="421"/>
      <c r="I48" s="421"/>
      <c r="J48" s="421"/>
      <c r="K48" s="364"/>
    </row>
    <row r="49" spans="1:11" ht="15.75">
      <c r="A49" s="666" t="s">
        <v>396</v>
      </c>
      <c r="B49" s="666"/>
      <c r="C49" s="666"/>
      <c r="D49" s="666"/>
      <c r="E49" s="666"/>
      <c r="F49" s="666"/>
      <c r="G49" s="666"/>
      <c r="H49" s="666"/>
      <c r="I49" s="364"/>
      <c r="K49" s="364"/>
    </row>
    <row r="50" spans="1:11" ht="15.75">
      <c r="A50" s="418" t="s">
        <v>397</v>
      </c>
      <c r="B50" s="364"/>
      <c r="C50" s="364"/>
      <c r="D50" s="364"/>
      <c r="E50" s="364"/>
      <c r="F50" s="364"/>
      <c r="G50" s="364"/>
      <c r="H50" s="364"/>
      <c r="I50" s="364"/>
      <c r="K50" s="364"/>
    </row>
    <row r="51" spans="1:11" ht="15.75">
      <c r="A51" s="364"/>
      <c r="B51" s="364"/>
      <c r="C51" s="364"/>
      <c r="D51" s="364"/>
      <c r="E51" s="364"/>
      <c r="F51" s="364"/>
      <c r="G51" s="364"/>
      <c r="H51" s="364"/>
      <c r="I51" s="364"/>
      <c r="K51" s="364"/>
    </row>
    <row r="52" spans="1:10" ht="15.75">
      <c r="A52" s="361"/>
      <c r="E52" s="361"/>
      <c r="F52" s="361"/>
      <c r="G52" s="361"/>
      <c r="I52" s="361"/>
      <c r="J52" s="361"/>
    </row>
    <row r="53" spans="1:11" ht="15" customHeight="1">
      <c r="A53" s="667" t="s">
        <v>398</v>
      </c>
      <c r="B53" s="667"/>
      <c r="C53" s="667"/>
      <c r="D53" s="667"/>
      <c r="E53" s="667"/>
      <c r="F53" s="667"/>
      <c r="G53" s="667"/>
      <c r="H53" s="667"/>
      <c r="I53" s="667"/>
      <c r="J53" s="419"/>
      <c r="K53" s="419"/>
    </row>
    <row r="54" spans="1:11" ht="15" customHeight="1">
      <c r="A54" s="667"/>
      <c r="B54" s="667"/>
      <c r="C54" s="667"/>
      <c r="D54" s="667"/>
      <c r="E54" s="667"/>
      <c r="F54" s="667"/>
      <c r="G54" s="667"/>
      <c r="H54" s="667"/>
      <c r="I54" s="667"/>
      <c r="J54" s="419"/>
      <c r="K54" s="419"/>
    </row>
    <row r="55" spans="1:11" ht="15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</row>
    <row r="56" spans="1:11" ht="15.75">
      <c r="A56" s="364"/>
      <c r="B56" s="364"/>
      <c r="C56" s="364"/>
      <c r="D56" s="364"/>
      <c r="E56" s="364"/>
      <c r="F56" s="364"/>
      <c r="G56" s="364"/>
      <c r="H56" s="364"/>
      <c r="I56" s="364"/>
      <c r="K56" s="364"/>
    </row>
    <row r="57" spans="1:11" ht="15" customHeight="1">
      <c r="A57" s="668" t="s">
        <v>399</v>
      </c>
      <c r="B57" s="668"/>
      <c r="C57" s="668"/>
      <c r="D57" s="668"/>
      <c r="E57" s="668"/>
      <c r="F57" s="668"/>
      <c r="G57" s="668"/>
      <c r="H57" s="668"/>
      <c r="I57" s="668"/>
      <c r="J57" s="420"/>
      <c r="K57" s="420"/>
    </row>
    <row r="58" spans="1:11" ht="15" customHeight="1">
      <c r="A58" s="668"/>
      <c r="B58" s="668"/>
      <c r="C58" s="668"/>
      <c r="D58" s="668"/>
      <c r="E58" s="668"/>
      <c r="F58" s="668"/>
      <c r="G58" s="668"/>
      <c r="H58" s="668"/>
      <c r="I58" s="668"/>
      <c r="J58" s="420"/>
      <c r="K58" s="420"/>
    </row>
    <row r="59" spans="1:11" ht="15" customHeight="1">
      <c r="A59" s="668" t="s">
        <v>400</v>
      </c>
      <c r="B59" s="668"/>
      <c r="C59" s="668"/>
      <c r="D59" s="668"/>
      <c r="E59" s="668"/>
      <c r="F59" s="668"/>
      <c r="G59" s="668"/>
      <c r="H59" s="668"/>
      <c r="I59" s="668"/>
      <c r="J59" s="420"/>
      <c r="K59" s="420"/>
    </row>
    <row r="60" spans="1:11" ht="15" customHeight="1">
      <c r="A60" s="668"/>
      <c r="B60" s="668"/>
      <c r="C60" s="668"/>
      <c r="D60" s="668"/>
      <c r="E60" s="668"/>
      <c r="F60" s="668"/>
      <c r="G60" s="668"/>
      <c r="H60" s="668"/>
      <c r="I60" s="668"/>
      <c r="J60" s="420"/>
      <c r="K60" s="420"/>
    </row>
    <row r="61" spans="1:10" ht="15.75">
      <c r="A61" s="361"/>
      <c r="E61" s="361"/>
      <c r="F61" s="361"/>
      <c r="G61" s="361"/>
      <c r="I61" s="361"/>
      <c r="J61" s="361"/>
    </row>
    <row r="62" spans="1:11" ht="15.75">
      <c r="A62" s="669" t="s">
        <v>401</v>
      </c>
      <c r="B62" s="669"/>
      <c r="C62" s="669"/>
      <c r="D62" s="669"/>
      <c r="E62" s="669"/>
      <c r="F62" s="669"/>
      <c r="G62" s="669"/>
      <c r="H62" s="669"/>
      <c r="I62" s="669"/>
      <c r="J62" s="669"/>
      <c r="K62" s="669"/>
    </row>
    <row r="63" spans="1:10" ht="16.5" thickBot="1">
      <c r="A63" s="361"/>
      <c r="E63" s="361"/>
      <c r="F63" s="422"/>
      <c r="G63" s="670"/>
      <c r="H63" s="671"/>
      <c r="I63" s="364"/>
      <c r="J63" s="361"/>
    </row>
    <row r="64" spans="1:10" ht="15.75">
      <c r="A64" s="423" t="s">
        <v>5</v>
      </c>
      <c r="B64" s="424" t="s">
        <v>294</v>
      </c>
      <c r="C64" s="424" t="s">
        <v>348</v>
      </c>
      <c r="D64" s="424" t="s">
        <v>312</v>
      </c>
      <c r="E64" s="425" t="s">
        <v>313</v>
      </c>
      <c r="F64" s="422"/>
      <c r="G64" s="670"/>
      <c r="H64" s="671"/>
      <c r="I64" s="364"/>
      <c r="J64" s="361"/>
    </row>
    <row r="65" spans="1:10" ht="15.75">
      <c r="A65" s="672" t="s">
        <v>349</v>
      </c>
      <c r="B65" s="673"/>
      <c r="C65" s="673"/>
      <c r="D65" s="673"/>
      <c r="E65" s="426">
        <f>E73+E66</f>
        <v>260.13</v>
      </c>
      <c r="F65" s="422"/>
      <c r="G65" s="427"/>
      <c r="H65" s="428"/>
      <c r="I65" s="364"/>
      <c r="J65" s="361"/>
    </row>
    <row r="66" spans="1:10" ht="15.75">
      <c r="A66" s="674" t="s">
        <v>350</v>
      </c>
      <c r="B66" s="675"/>
      <c r="C66" s="675"/>
      <c r="D66" s="675"/>
      <c r="E66" s="429">
        <f>SUM(E67:E71)</f>
        <v>25.28</v>
      </c>
      <c r="F66" s="422"/>
      <c r="G66" s="427"/>
      <c r="H66" s="428"/>
      <c r="I66" s="364"/>
      <c r="J66" s="361"/>
    </row>
    <row r="67" spans="1:10" ht="15.75">
      <c r="A67" s="430" t="s">
        <v>351</v>
      </c>
      <c r="B67" s="431">
        <v>2</v>
      </c>
      <c r="C67" s="431">
        <f>H13/2</f>
        <v>3</v>
      </c>
      <c r="D67" s="431">
        <v>0.4</v>
      </c>
      <c r="E67" s="432">
        <f>ROUND(D67*C67*B67,2)</f>
        <v>2.4</v>
      </c>
      <c r="F67" s="433"/>
      <c r="G67" s="434"/>
      <c r="H67" s="433"/>
      <c r="I67" s="364"/>
      <c r="J67" s="361"/>
    </row>
    <row r="68" spans="1:10" ht="15.75">
      <c r="A68" s="430" t="s">
        <v>352</v>
      </c>
      <c r="B68" s="431">
        <v>2</v>
      </c>
      <c r="C68" s="435"/>
      <c r="D68" s="435">
        <v>4.64</v>
      </c>
      <c r="E68" s="432">
        <f>ROUND(D68*B68,2)</f>
        <v>9.28</v>
      </c>
      <c r="F68" s="433"/>
      <c r="G68" s="434"/>
      <c r="H68" s="433"/>
      <c r="I68" s="364"/>
      <c r="J68" s="361"/>
    </row>
    <row r="69" spans="1:10" ht="15.75">
      <c r="A69" s="430" t="s">
        <v>353</v>
      </c>
      <c r="B69" s="436">
        <v>2</v>
      </c>
      <c r="C69" s="436"/>
      <c r="D69" s="436">
        <v>3.2</v>
      </c>
      <c r="E69" s="432">
        <f>ROUND(D69*B69,2)</f>
        <v>6.4</v>
      </c>
      <c r="F69" s="433"/>
      <c r="G69" s="433"/>
      <c r="H69" s="433"/>
      <c r="I69" s="364"/>
      <c r="J69" s="437"/>
    </row>
    <row r="70" spans="1:10" ht="15.75">
      <c r="A70" s="430" t="s">
        <v>354</v>
      </c>
      <c r="B70" s="436">
        <v>0</v>
      </c>
      <c r="C70" s="436"/>
      <c r="D70" s="436">
        <v>2.19</v>
      </c>
      <c r="E70" s="432">
        <f>ROUND(D70*B70,2)</f>
        <v>0</v>
      </c>
      <c r="F70" s="433"/>
      <c r="G70" s="433"/>
      <c r="H70" s="433"/>
      <c r="I70" s="364"/>
      <c r="J70" s="361"/>
    </row>
    <row r="71" spans="1:10" ht="15.75">
      <c r="A71" s="430" t="s">
        <v>355</v>
      </c>
      <c r="B71" s="436">
        <v>2</v>
      </c>
      <c r="C71" s="436">
        <f>(H13*1.5)</f>
        <v>9</v>
      </c>
      <c r="D71" s="436">
        <v>0.4</v>
      </c>
      <c r="E71" s="432">
        <f>ROUND(D71*C71*B71,2)</f>
        <v>7.2</v>
      </c>
      <c r="F71" s="433"/>
      <c r="G71" s="433"/>
      <c r="H71" s="433"/>
      <c r="I71" s="364"/>
      <c r="J71" s="361"/>
    </row>
    <row r="72" spans="1:10" ht="15.75">
      <c r="A72" s="674"/>
      <c r="B72" s="675"/>
      <c r="C72" s="675"/>
      <c r="D72" s="675"/>
      <c r="E72" s="676"/>
      <c r="F72" s="422"/>
      <c r="G72" s="422"/>
      <c r="H72" s="438"/>
      <c r="I72" s="439"/>
      <c r="J72" s="361"/>
    </row>
    <row r="73" spans="1:10" ht="15.75">
      <c r="A73" s="674" t="s">
        <v>356</v>
      </c>
      <c r="B73" s="675"/>
      <c r="C73" s="675"/>
      <c r="D73" s="675"/>
      <c r="E73" s="429">
        <f>SUM(E74:E76)</f>
        <v>234.85</v>
      </c>
      <c r="F73" s="422"/>
      <c r="G73" s="427"/>
      <c r="H73" s="428"/>
      <c r="I73" s="364"/>
      <c r="J73" s="361"/>
    </row>
    <row r="74" spans="1:10" ht="15.75">
      <c r="A74" s="430" t="s">
        <v>357</v>
      </c>
      <c r="B74" s="436"/>
      <c r="C74" s="435">
        <f>C76-(B75*C75)-(B71*1.5)</f>
        <v>938.55</v>
      </c>
      <c r="D74" s="435">
        <v>0.04</v>
      </c>
      <c r="E74" s="432">
        <f>ROUND(D74*C74,2)</f>
        <v>37.54</v>
      </c>
      <c r="F74" s="433"/>
      <c r="G74" s="434"/>
      <c r="H74" s="433"/>
      <c r="I74" s="364"/>
      <c r="J74" s="361"/>
    </row>
    <row r="75" spans="1:10" ht="15.75">
      <c r="A75" s="430" t="s">
        <v>358</v>
      </c>
      <c r="B75" s="431">
        <v>2</v>
      </c>
      <c r="C75" s="431">
        <v>15</v>
      </c>
      <c r="D75" s="436">
        <v>0.1</v>
      </c>
      <c r="E75" s="432">
        <f>ROUND(B75*D75*C75,2)</f>
        <v>3</v>
      </c>
      <c r="F75" s="433"/>
      <c r="G75" s="434"/>
      <c r="H75" s="433"/>
      <c r="I75" s="364"/>
      <c r="J75" s="361"/>
    </row>
    <row r="76" spans="1:10" ht="15.75">
      <c r="A76" s="430" t="s">
        <v>359</v>
      </c>
      <c r="B76" s="436">
        <v>2</v>
      </c>
      <c r="C76" s="436">
        <f>G17</f>
        <v>971.55</v>
      </c>
      <c r="D76" s="436">
        <v>0.1</v>
      </c>
      <c r="E76" s="432">
        <f>B76*C76*D76</f>
        <v>194.31</v>
      </c>
      <c r="F76" s="433"/>
      <c r="G76" s="433"/>
      <c r="H76" s="433"/>
      <c r="I76" s="364"/>
      <c r="J76" s="437"/>
    </row>
    <row r="77" spans="1:10" ht="15.75">
      <c r="A77" s="672"/>
      <c r="B77" s="675"/>
      <c r="C77" s="675"/>
      <c r="D77" s="675"/>
      <c r="E77" s="676"/>
      <c r="F77" s="422"/>
      <c r="G77" s="422"/>
      <c r="H77" s="438"/>
      <c r="I77" s="439"/>
      <c r="J77" s="361"/>
    </row>
    <row r="78" spans="1:10" ht="15.75">
      <c r="A78" s="672" t="s">
        <v>360</v>
      </c>
      <c r="B78" s="673"/>
      <c r="C78" s="673"/>
      <c r="D78" s="673"/>
      <c r="E78" s="440">
        <f>E79+E84</f>
        <v>3.24</v>
      </c>
      <c r="F78" s="422"/>
      <c r="G78" s="427"/>
      <c r="H78" s="428"/>
      <c r="I78" s="364"/>
      <c r="J78" s="361"/>
    </row>
    <row r="79" spans="1:10" ht="15.75">
      <c r="A79" s="677" t="s">
        <v>361</v>
      </c>
      <c r="B79" s="678"/>
      <c r="C79" s="678"/>
      <c r="D79" s="678"/>
      <c r="E79" s="429">
        <f>SUM(E80:E83)</f>
        <v>2.64</v>
      </c>
      <c r="F79" s="422"/>
      <c r="G79" s="427"/>
      <c r="H79" s="428"/>
      <c r="I79" s="364"/>
      <c r="J79" s="361"/>
    </row>
    <row r="80" spans="1:10" ht="15.75">
      <c r="A80" s="430" t="s">
        <v>362</v>
      </c>
      <c r="B80" s="436">
        <v>2</v>
      </c>
      <c r="C80" s="435"/>
      <c r="D80" s="441">
        <v>0.36</v>
      </c>
      <c r="E80" s="442">
        <f>ROUND(B80*D80,2)</f>
        <v>0.72</v>
      </c>
      <c r="F80" s="433"/>
      <c r="G80" s="434"/>
      <c r="H80" s="433"/>
      <c r="I80" s="364"/>
      <c r="J80" s="361"/>
    </row>
    <row r="81" spans="1:10" ht="15.75">
      <c r="A81" s="430" t="s">
        <v>363</v>
      </c>
      <c r="B81" s="436">
        <v>2</v>
      </c>
      <c r="C81" s="435"/>
      <c r="D81" s="441">
        <v>0.2</v>
      </c>
      <c r="E81" s="442">
        <f>ROUND(B81*D81,2)</f>
        <v>0.4</v>
      </c>
      <c r="F81" s="433"/>
      <c r="G81" s="434"/>
      <c r="H81" s="433"/>
      <c r="I81" s="364"/>
      <c r="J81" s="361"/>
    </row>
    <row r="82" spans="1:10" ht="15.75">
      <c r="A82" s="430" t="s">
        <v>364</v>
      </c>
      <c r="B82" s="436">
        <v>0</v>
      </c>
      <c r="C82" s="435"/>
      <c r="D82" s="441">
        <v>0.25</v>
      </c>
      <c r="E82" s="442">
        <f>ROUND(B82*D82,2)</f>
        <v>0</v>
      </c>
      <c r="F82" s="433"/>
      <c r="G82" s="434"/>
      <c r="H82" s="433"/>
      <c r="I82" s="364"/>
      <c r="J82" s="361"/>
    </row>
    <row r="83" spans="1:10" ht="15.75">
      <c r="A83" s="430" t="s">
        <v>365</v>
      </c>
      <c r="B83" s="436">
        <v>4</v>
      </c>
      <c r="C83" s="435"/>
      <c r="D83" s="441">
        <v>0.38</v>
      </c>
      <c r="E83" s="442">
        <f>ROUND(B83*D83,2)</f>
        <v>1.52</v>
      </c>
      <c r="F83" s="433"/>
      <c r="G83" s="434"/>
      <c r="H83" s="433"/>
      <c r="I83" s="364"/>
      <c r="J83" s="361"/>
    </row>
    <row r="84" spans="1:10" ht="15.75">
      <c r="A84" s="677" t="s">
        <v>366</v>
      </c>
      <c r="B84" s="678"/>
      <c r="C84" s="678"/>
      <c r="D84" s="678"/>
      <c r="E84" s="429">
        <f>E85</f>
        <v>0.6</v>
      </c>
      <c r="F84" s="422"/>
      <c r="G84" s="427"/>
      <c r="H84" s="428"/>
      <c r="I84" s="364"/>
      <c r="J84" s="361"/>
    </row>
    <row r="85" spans="1:10" ht="15.75">
      <c r="A85" s="430" t="s">
        <v>367</v>
      </c>
      <c r="B85" s="436">
        <v>4</v>
      </c>
      <c r="C85" s="435"/>
      <c r="D85" s="441">
        <v>0.15</v>
      </c>
      <c r="E85" s="442">
        <f>ROUND(B85*D85,2)</f>
        <v>0.6</v>
      </c>
      <c r="F85" s="433"/>
      <c r="G85" s="434"/>
      <c r="H85" s="433"/>
      <c r="I85" s="364"/>
      <c r="J85" s="361"/>
    </row>
    <row r="86" spans="1:10" ht="15.75">
      <c r="A86" s="677" t="s">
        <v>341</v>
      </c>
      <c r="B86" s="678"/>
      <c r="C86" s="678"/>
      <c r="D86" s="678"/>
      <c r="E86" s="429">
        <f>E87+E88</f>
        <v>7</v>
      </c>
      <c r="F86" s="422"/>
      <c r="G86" s="427"/>
      <c r="H86" s="428"/>
      <c r="I86" s="364"/>
      <c r="J86" s="361"/>
    </row>
    <row r="87" spans="1:10" ht="15.75">
      <c r="A87" s="430" t="s">
        <v>368</v>
      </c>
      <c r="B87" s="436">
        <f>B80+B81+B82+B83</f>
        <v>8</v>
      </c>
      <c r="C87" s="435"/>
      <c r="D87" s="441"/>
      <c r="E87" s="442">
        <v>6</v>
      </c>
      <c r="F87" s="433"/>
      <c r="G87" s="434"/>
      <c r="H87" s="433"/>
      <c r="I87" s="364"/>
      <c r="J87" s="361"/>
    </row>
    <row r="88" spans="1:10" ht="16.5" thickBot="1">
      <c r="A88" s="443" t="s">
        <v>369</v>
      </c>
      <c r="B88" s="444">
        <f>B85/2</f>
        <v>2</v>
      </c>
      <c r="C88" s="445"/>
      <c r="D88" s="446"/>
      <c r="E88" s="447">
        <v>1</v>
      </c>
      <c r="F88" s="433"/>
      <c r="G88" s="434"/>
      <c r="H88" s="433"/>
      <c r="I88" s="364"/>
      <c r="J88" s="361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1">
      <selection activeCell="A1" sqref="A1:K88"/>
    </sheetView>
  </sheetViews>
  <sheetFormatPr defaultColWidth="9.140625" defaultRowHeight="12.75"/>
  <cols>
    <col min="1" max="1" width="14.421875" style="448" customWidth="1"/>
    <col min="2" max="2" width="15.57421875" style="361" bestFit="1" customWidth="1"/>
    <col min="3" max="3" width="22.28125" style="361" customWidth="1"/>
    <col min="4" max="4" width="35.7109375" style="361" customWidth="1"/>
    <col min="5" max="5" width="10.7109375" style="448" customWidth="1"/>
    <col min="6" max="6" width="16.00390625" style="448" customWidth="1"/>
    <col min="7" max="7" width="11.7109375" style="448" customWidth="1"/>
    <col min="8" max="8" width="11.8515625" style="361" customWidth="1"/>
    <col min="9" max="9" width="13.57421875" style="449" customWidth="1"/>
    <col min="10" max="10" width="14.7109375" style="364" bestFit="1" customWidth="1"/>
    <col min="11" max="11" width="24.57421875" style="361" bestFit="1" customWidth="1"/>
    <col min="12" max="12" width="14.57421875" style="361" bestFit="1" customWidth="1"/>
    <col min="13" max="13" width="12.28125" style="361" bestFit="1" customWidth="1"/>
    <col min="14" max="14" width="8.00390625" style="361" bestFit="1" customWidth="1"/>
    <col min="15" max="15" width="10.57421875" style="361" bestFit="1" customWidth="1"/>
    <col min="16" max="16" width="10.28125" style="361" customWidth="1"/>
    <col min="17" max="17" width="9.140625" style="361" customWidth="1"/>
    <col min="18" max="18" width="11.7109375" style="361" bestFit="1" customWidth="1"/>
    <col min="19" max="19" width="10.8515625" style="361" bestFit="1" customWidth="1"/>
    <col min="20" max="21" width="9.140625" style="361" customWidth="1"/>
    <col min="22" max="22" width="9.8515625" style="361" bestFit="1" customWidth="1"/>
    <col min="23" max="26" width="9.140625" style="361" customWidth="1"/>
    <col min="27" max="16384" width="9.140625" style="361" customWidth="1"/>
  </cols>
  <sheetData>
    <row r="1" spans="1:26" s="364" customFormat="1" ht="15.75" customHeight="1">
      <c r="A1" s="613"/>
      <c r="B1" s="614"/>
      <c r="C1" s="614"/>
      <c r="D1" s="614"/>
      <c r="E1" s="614"/>
      <c r="F1" s="614"/>
      <c r="G1" s="614"/>
      <c r="H1" s="614"/>
      <c r="I1" s="615"/>
      <c r="V1" s="361"/>
      <c r="W1" s="361"/>
      <c r="X1" s="361"/>
      <c r="Y1" s="361"/>
      <c r="Z1" s="361"/>
    </row>
    <row r="2" spans="1:26" s="364" customFormat="1" ht="15.75">
      <c r="A2" s="571"/>
      <c r="B2" s="572"/>
      <c r="C2" s="572"/>
      <c r="D2" s="572"/>
      <c r="E2" s="572"/>
      <c r="F2" s="572"/>
      <c r="G2" s="572"/>
      <c r="H2" s="572"/>
      <c r="I2" s="573"/>
      <c r="V2" s="361"/>
      <c r="W2" s="361"/>
      <c r="X2" s="361"/>
      <c r="Y2" s="361"/>
      <c r="Z2" s="361"/>
    </row>
    <row r="3" spans="1:26" s="364" customFormat="1" ht="15.75">
      <c r="A3" s="571"/>
      <c r="B3" s="572"/>
      <c r="C3" s="572"/>
      <c r="D3" s="572"/>
      <c r="E3" s="572"/>
      <c r="F3" s="572"/>
      <c r="G3" s="572"/>
      <c r="H3" s="572"/>
      <c r="I3" s="573"/>
      <c r="V3" s="361"/>
      <c r="W3" s="361"/>
      <c r="X3" s="361"/>
      <c r="Y3" s="361"/>
      <c r="Z3" s="361"/>
    </row>
    <row r="4" spans="1:26" s="364" customFormat="1" ht="15.75">
      <c r="A4" s="571"/>
      <c r="B4" s="572"/>
      <c r="C4" s="572"/>
      <c r="D4" s="572"/>
      <c r="E4" s="572"/>
      <c r="F4" s="572"/>
      <c r="G4" s="572"/>
      <c r="H4" s="572"/>
      <c r="I4" s="573"/>
      <c r="V4" s="361"/>
      <c r="W4" s="361"/>
      <c r="X4" s="361"/>
      <c r="Y4" s="361"/>
      <c r="Z4" s="361"/>
    </row>
    <row r="5" spans="1:26" s="364" customFormat="1" ht="15.75">
      <c r="A5" s="538" t="s">
        <v>286</v>
      </c>
      <c r="B5" s="539"/>
      <c r="C5" s="539"/>
      <c r="D5" s="539"/>
      <c r="E5" s="539"/>
      <c r="F5" s="539"/>
      <c r="G5" s="539"/>
      <c r="H5" s="539"/>
      <c r="I5" s="570"/>
      <c r="V5" s="361"/>
      <c r="W5" s="361"/>
      <c r="X5" s="361"/>
      <c r="Y5" s="361"/>
      <c r="Z5" s="361"/>
    </row>
    <row r="6" spans="1:26" s="364" customFormat="1" ht="15.75">
      <c r="A6" s="571" t="s">
        <v>179</v>
      </c>
      <c r="B6" s="572"/>
      <c r="C6" s="572"/>
      <c r="D6" s="572"/>
      <c r="E6" s="572"/>
      <c r="F6" s="572"/>
      <c r="G6" s="572"/>
      <c r="H6" s="572"/>
      <c r="I6" s="573"/>
      <c r="V6" s="361"/>
      <c r="W6" s="361"/>
      <c r="X6" s="361"/>
      <c r="Y6" s="361"/>
      <c r="Z6" s="361"/>
    </row>
    <row r="7" spans="1:26" s="364" customFormat="1" ht="15.75">
      <c r="A7" s="571" t="s">
        <v>15</v>
      </c>
      <c r="B7" s="572"/>
      <c r="C7" s="572"/>
      <c r="D7" s="572"/>
      <c r="E7" s="572"/>
      <c r="F7" s="572"/>
      <c r="G7" s="572"/>
      <c r="H7" s="572"/>
      <c r="I7" s="573"/>
      <c r="V7" s="361"/>
      <c r="W7" s="361"/>
      <c r="X7" s="361"/>
      <c r="Y7" s="361"/>
      <c r="Z7" s="361"/>
    </row>
    <row r="8" spans="1:26" s="364" customFormat="1" ht="4.5" customHeight="1" thickBot="1">
      <c r="A8" s="365"/>
      <c r="B8" s="319"/>
      <c r="C8" s="319"/>
      <c r="D8" s="319"/>
      <c r="E8" s="324"/>
      <c r="F8" s="324"/>
      <c r="G8" s="324"/>
      <c r="H8" s="324"/>
      <c r="I8" s="366"/>
      <c r="V8" s="361"/>
      <c r="W8" s="361"/>
      <c r="X8" s="361"/>
      <c r="Y8" s="361"/>
      <c r="Z8" s="361"/>
    </row>
    <row r="9" spans="1:26" s="364" customFormat="1" ht="18" customHeight="1" thickBot="1">
      <c r="A9" s="682" t="s">
        <v>217</v>
      </c>
      <c r="B9" s="683"/>
      <c r="C9" s="683"/>
      <c r="D9" s="683"/>
      <c r="E9" s="683"/>
      <c r="F9" s="683"/>
      <c r="G9" s="683"/>
      <c r="H9" s="683"/>
      <c r="I9" s="684"/>
      <c r="V9" s="361"/>
      <c r="W9" s="361"/>
      <c r="X9" s="361"/>
      <c r="Y9" s="361"/>
      <c r="Z9" s="361"/>
    </row>
    <row r="10" spans="1:26" s="364" customFormat="1" ht="4.5" customHeight="1">
      <c r="A10" s="371"/>
      <c r="E10" s="336"/>
      <c r="F10" s="336"/>
      <c r="G10" s="336"/>
      <c r="I10" s="372"/>
      <c r="V10" s="361"/>
      <c r="W10" s="361"/>
      <c r="X10" s="361"/>
      <c r="Y10" s="361"/>
      <c r="Z10" s="361"/>
    </row>
    <row r="11" spans="1:26" s="364" customFormat="1" ht="24.75" customHeight="1">
      <c r="A11" s="373" t="s">
        <v>310</v>
      </c>
      <c r="B11" s="619" t="str">
        <f>'[1]RESUMO QUANTITATIVO'!A16</f>
        <v>EXECUÇÃO DOS SERVIÇOS DE PAVIMENTAÇÃO (RECAPEAMENTO ASFÁTICO) NAS RUAS DO PAAR - NO MUNICÍPIO DE ANANINDEUA - PA.</v>
      </c>
      <c r="C11" s="619"/>
      <c r="D11" s="619"/>
      <c r="E11" s="619"/>
      <c r="F11" s="620"/>
      <c r="G11" s="621" t="s">
        <v>287</v>
      </c>
      <c r="H11" s="621" t="s">
        <v>288</v>
      </c>
      <c r="I11" s="623" t="s">
        <v>289</v>
      </c>
      <c r="V11" s="361"/>
      <c r="W11" s="361"/>
      <c r="X11" s="361"/>
      <c r="Y11" s="361"/>
      <c r="Z11" s="361"/>
    </row>
    <row r="12" spans="1:26" s="364" customFormat="1" ht="24.75" customHeight="1">
      <c r="A12" s="374"/>
      <c r="B12" s="619"/>
      <c r="C12" s="619"/>
      <c r="D12" s="619"/>
      <c r="E12" s="619"/>
      <c r="F12" s="620"/>
      <c r="G12" s="622"/>
      <c r="H12" s="622"/>
      <c r="I12" s="624"/>
      <c r="V12" s="361"/>
      <c r="W12" s="361"/>
      <c r="X12" s="361"/>
      <c r="Y12" s="361"/>
      <c r="Z12" s="361"/>
    </row>
    <row r="13" spans="1:26" s="364" customFormat="1" ht="15" customHeight="1">
      <c r="A13" s="466" t="s">
        <v>421</v>
      </c>
      <c r="B13" s="376"/>
      <c r="C13" s="376"/>
      <c r="D13" s="376"/>
      <c r="E13" s="377"/>
      <c r="G13" s="378">
        <v>437.74</v>
      </c>
      <c r="H13" s="378">
        <v>6</v>
      </c>
      <c r="I13" s="379">
        <f>G13*H13</f>
        <v>2626.44</v>
      </c>
      <c r="V13" s="361"/>
      <c r="W13" s="361"/>
      <c r="X13" s="361"/>
      <c r="Y13" s="361"/>
      <c r="Z13" s="361"/>
    </row>
    <row r="14" spans="1:26" s="364" customFormat="1" ht="15" customHeight="1">
      <c r="A14" s="380"/>
      <c r="B14" s="417"/>
      <c r="C14" s="336"/>
      <c r="D14" s="336"/>
      <c r="E14" s="336"/>
      <c r="F14" s="336"/>
      <c r="G14" s="378"/>
      <c r="H14" s="378"/>
      <c r="I14" s="379"/>
      <c r="V14" s="361"/>
      <c r="W14" s="361"/>
      <c r="X14" s="361"/>
      <c r="Y14" s="361"/>
      <c r="Z14" s="361"/>
    </row>
    <row r="15" spans="1:26" s="364" customFormat="1" ht="15" customHeight="1">
      <c r="A15" s="625" t="s">
        <v>422</v>
      </c>
      <c r="B15" s="626"/>
      <c r="C15" s="626"/>
      <c r="D15" s="626"/>
      <c r="E15" s="627"/>
      <c r="F15" s="381"/>
      <c r="G15" s="382"/>
      <c r="H15" s="382"/>
      <c r="I15" s="383"/>
      <c r="V15" s="361"/>
      <c r="W15" s="361"/>
      <c r="X15" s="361"/>
      <c r="Y15" s="361"/>
      <c r="Z15" s="361"/>
    </row>
    <row r="16" spans="1:26" s="364" customFormat="1" ht="15" customHeight="1">
      <c r="A16" s="628"/>
      <c r="B16" s="629"/>
      <c r="C16" s="629"/>
      <c r="D16" s="629"/>
      <c r="E16" s="630"/>
      <c r="F16" s="381"/>
      <c r="G16" s="382"/>
      <c r="H16" s="382"/>
      <c r="I16" s="383"/>
      <c r="V16" s="361"/>
      <c r="W16" s="361"/>
      <c r="X16" s="361"/>
      <c r="Y16" s="361"/>
      <c r="Z16" s="361"/>
    </row>
    <row r="17" spans="1:26" s="364" customFormat="1" ht="15" customHeight="1" thickBot="1">
      <c r="A17" s="384"/>
      <c r="G17" s="385">
        <f>SUM(G13:G16)</f>
        <v>437.74</v>
      </c>
      <c r="H17" s="385" t="s">
        <v>311</v>
      </c>
      <c r="I17" s="386">
        <f>SUM(I13:I16)</f>
        <v>2626.44</v>
      </c>
      <c r="V17" s="361"/>
      <c r="W17" s="361"/>
      <c r="X17" s="361"/>
      <c r="Y17" s="361"/>
      <c r="Z17" s="361"/>
    </row>
    <row r="18" spans="1:10" ht="22.5" customHeight="1" thickBot="1">
      <c r="A18" s="387" t="s">
        <v>292</v>
      </c>
      <c r="B18" s="631" t="s">
        <v>185</v>
      </c>
      <c r="C18" s="632"/>
      <c r="D18" s="633"/>
      <c r="E18" s="388" t="s">
        <v>20</v>
      </c>
      <c r="F18" s="388" t="s">
        <v>294</v>
      </c>
      <c r="G18" s="388" t="s">
        <v>312</v>
      </c>
      <c r="H18" s="634" t="s">
        <v>313</v>
      </c>
      <c r="I18" s="635"/>
      <c r="J18" s="389"/>
    </row>
    <row r="19" spans="1:26" ht="15" customHeight="1">
      <c r="A19" s="390">
        <v>1</v>
      </c>
      <c r="B19" s="636" t="s">
        <v>314</v>
      </c>
      <c r="C19" s="637"/>
      <c r="D19" s="637"/>
      <c r="E19" s="391"/>
      <c r="F19" s="391"/>
      <c r="G19" s="392"/>
      <c r="H19" s="638">
        <f>H20+H27</f>
        <v>78.3</v>
      </c>
      <c r="I19" s="639"/>
      <c r="V19" s="393"/>
      <c r="W19" s="640"/>
      <c r="X19" s="640"/>
      <c r="Y19" s="640"/>
      <c r="Z19" s="393"/>
    </row>
    <row r="20" spans="1:26" ht="15" customHeight="1">
      <c r="A20" s="394" t="s">
        <v>17</v>
      </c>
      <c r="B20" s="641" t="s">
        <v>315</v>
      </c>
      <c r="C20" s="642"/>
      <c r="D20" s="642"/>
      <c r="E20" s="395"/>
      <c r="F20" s="395"/>
      <c r="G20" s="396"/>
      <c r="H20" s="643">
        <f>SUM(H21:H25)</f>
        <v>16.24</v>
      </c>
      <c r="I20" s="644"/>
      <c r="V20" s="393"/>
      <c r="W20" s="645"/>
      <c r="X20" s="645"/>
      <c r="Y20" s="645"/>
      <c r="Z20" s="393"/>
    </row>
    <row r="21" spans="1:26" ht="15.75">
      <c r="A21" s="397" t="s">
        <v>316</v>
      </c>
      <c r="B21" s="646" t="s">
        <v>386</v>
      </c>
      <c r="C21" s="647"/>
      <c r="D21" s="647"/>
      <c r="E21" s="398" t="s">
        <v>317</v>
      </c>
      <c r="F21" s="399">
        <f>B67*C67</f>
        <v>3</v>
      </c>
      <c r="G21" s="400">
        <f aca="true" t="shared" si="0" ref="G21:H25">D67</f>
        <v>0.4</v>
      </c>
      <c r="H21" s="648">
        <f t="shared" si="0"/>
        <v>1.2</v>
      </c>
      <c r="I21" s="649"/>
      <c r="V21" s="401"/>
      <c r="W21" s="650"/>
      <c r="X21" s="650"/>
      <c r="Y21" s="650"/>
      <c r="Z21" s="393"/>
    </row>
    <row r="22" spans="1:26" ht="15" customHeight="1">
      <c r="A22" s="397" t="s">
        <v>318</v>
      </c>
      <c r="B22" s="646" t="s">
        <v>387</v>
      </c>
      <c r="C22" s="647"/>
      <c r="D22" s="647"/>
      <c r="E22" s="398" t="s">
        <v>319</v>
      </c>
      <c r="F22" s="399">
        <f>B68</f>
        <v>1</v>
      </c>
      <c r="G22" s="400">
        <f t="shared" si="0"/>
        <v>4.64</v>
      </c>
      <c r="H22" s="648">
        <f t="shared" si="0"/>
        <v>4.64</v>
      </c>
      <c r="I22" s="649"/>
      <c r="V22" s="401"/>
      <c r="W22" s="402"/>
      <c r="X22" s="402"/>
      <c r="Y22" s="402"/>
      <c r="Z22" s="393"/>
    </row>
    <row r="23" spans="1:26" ht="15" customHeight="1">
      <c r="A23" s="397" t="s">
        <v>320</v>
      </c>
      <c r="B23" s="646" t="s">
        <v>321</v>
      </c>
      <c r="C23" s="647"/>
      <c r="D23" s="647"/>
      <c r="E23" s="398" t="s">
        <v>319</v>
      </c>
      <c r="F23" s="399">
        <f>B69</f>
        <v>1</v>
      </c>
      <c r="G23" s="400">
        <f t="shared" si="0"/>
        <v>3.2</v>
      </c>
      <c r="H23" s="648">
        <f t="shared" si="0"/>
        <v>3.2</v>
      </c>
      <c r="I23" s="649"/>
      <c r="V23" s="401"/>
      <c r="W23" s="650"/>
      <c r="X23" s="650"/>
      <c r="Y23" s="650"/>
      <c r="Z23" s="393"/>
    </row>
    <row r="24" spans="1:26" ht="15" customHeight="1">
      <c r="A24" s="397" t="s">
        <v>322</v>
      </c>
      <c r="B24" s="646" t="s">
        <v>323</v>
      </c>
      <c r="C24" s="647"/>
      <c r="D24" s="647"/>
      <c r="E24" s="398" t="s">
        <v>319</v>
      </c>
      <c r="F24" s="399">
        <f>B70</f>
        <v>0</v>
      </c>
      <c r="G24" s="400">
        <f t="shared" si="0"/>
        <v>2.19</v>
      </c>
      <c r="H24" s="648">
        <f t="shared" si="0"/>
        <v>0</v>
      </c>
      <c r="I24" s="649"/>
      <c r="V24" s="393"/>
      <c r="W24" s="640"/>
      <c r="X24" s="640"/>
      <c r="Y24" s="640"/>
      <c r="Z24" s="393"/>
    </row>
    <row r="25" spans="1:26" ht="15.75">
      <c r="A25" s="397" t="s">
        <v>324</v>
      </c>
      <c r="B25" s="646" t="s">
        <v>388</v>
      </c>
      <c r="C25" s="647"/>
      <c r="D25" s="647"/>
      <c r="E25" s="398" t="s">
        <v>2</v>
      </c>
      <c r="F25" s="399">
        <f>B71*C71</f>
        <v>18</v>
      </c>
      <c r="G25" s="400">
        <f t="shared" si="0"/>
        <v>0.4</v>
      </c>
      <c r="H25" s="648">
        <f t="shared" si="0"/>
        <v>7.2</v>
      </c>
      <c r="I25" s="649"/>
      <c r="V25" s="393"/>
      <c r="W25" s="651"/>
      <c r="X25" s="651"/>
      <c r="Y25" s="651"/>
      <c r="Z25" s="393"/>
    </row>
    <row r="26" spans="1:26" ht="15" customHeight="1">
      <c r="A26" s="403"/>
      <c r="B26" s="647"/>
      <c r="C26" s="647"/>
      <c r="D26" s="647"/>
      <c r="E26" s="404"/>
      <c r="F26" s="404"/>
      <c r="G26" s="405"/>
      <c r="H26" s="405"/>
      <c r="I26" s="406"/>
      <c r="J26" s="422"/>
      <c r="V26" s="393"/>
      <c r="W26" s="651"/>
      <c r="X26" s="651"/>
      <c r="Y26" s="651"/>
      <c r="Z26" s="393"/>
    </row>
    <row r="27" spans="1:26" ht="15" customHeight="1">
      <c r="A27" s="394" t="s">
        <v>18</v>
      </c>
      <c r="B27" s="641" t="s">
        <v>325</v>
      </c>
      <c r="C27" s="642"/>
      <c r="D27" s="642"/>
      <c r="E27" s="395"/>
      <c r="F27" s="395"/>
      <c r="G27" s="396"/>
      <c r="H27" s="643">
        <f>SUM(H28:H30)</f>
        <v>62.06</v>
      </c>
      <c r="I27" s="644"/>
      <c r="V27" s="393"/>
      <c r="W27" s="645"/>
      <c r="X27" s="645"/>
      <c r="Y27" s="645"/>
      <c r="Z27" s="393"/>
    </row>
    <row r="28" spans="1:26" ht="15.75">
      <c r="A28" s="397" t="s">
        <v>326</v>
      </c>
      <c r="B28" s="646" t="s">
        <v>389</v>
      </c>
      <c r="C28" s="647"/>
      <c r="D28" s="647"/>
      <c r="E28" s="398" t="s">
        <v>317</v>
      </c>
      <c r="F28" s="407">
        <f aca="true" t="shared" si="1" ref="F28:H29">C74</f>
        <v>419.74</v>
      </c>
      <c r="G28" s="400">
        <f t="shared" si="1"/>
        <v>0.04</v>
      </c>
      <c r="H28" s="648">
        <f t="shared" si="1"/>
        <v>16.79</v>
      </c>
      <c r="I28" s="649"/>
      <c r="V28" s="401"/>
      <c r="W28" s="650"/>
      <c r="X28" s="650"/>
      <c r="Y28" s="650"/>
      <c r="Z28" s="393"/>
    </row>
    <row r="29" spans="1:26" ht="15" customHeight="1">
      <c r="A29" s="397" t="s">
        <v>327</v>
      </c>
      <c r="B29" s="646" t="s">
        <v>390</v>
      </c>
      <c r="C29" s="647"/>
      <c r="D29" s="647"/>
      <c r="E29" s="398" t="s">
        <v>317</v>
      </c>
      <c r="F29" s="407">
        <f t="shared" si="1"/>
        <v>15</v>
      </c>
      <c r="G29" s="400">
        <f t="shared" si="1"/>
        <v>0.1</v>
      </c>
      <c r="H29" s="648">
        <f t="shared" si="1"/>
        <v>1.5</v>
      </c>
      <c r="I29" s="649"/>
      <c r="V29" s="401"/>
      <c r="W29" s="402"/>
      <c r="X29" s="402"/>
      <c r="Y29" s="402"/>
      <c r="Z29" s="393"/>
    </row>
    <row r="30" spans="1:26" ht="15" customHeight="1">
      <c r="A30" s="397" t="s">
        <v>328</v>
      </c>
      <c r="B30" s="646" t="s">
        <v>391</v>
      </c>
      <c r="C30" s="647"/>
      <c r="D30" s="647"/>
      <c r="E30" s="398" t="s">
        <v>317</v>
      </c>
      <c r="F30" s="407">
        <f>B76*C76</f>
        <v>437.74</v>
      </c>
      <c r="G30" s="400">
        <f>D76</f>
        <v>0.1</v>
      </c>
      <c r="H30" s="648">
        <f>E76</f>
        <v>43.77</v>
      </c>
      <c r="I30" s="649"/>
      <c r="V30" s="401"/>
      <c r="W30" s="650"/>
      <c r="X30" s="650"/>
      <c r="Y30" s="650"/>
      <c r="Z30" s="393"/>
    </row>
    <row r="31" spans="1:26" ht="15" customHeight="1">
      <c r="A31" s="403"/>
      <c r="B31" s="647"/>
      <c r="C31" s="647"/>
      <c r="D31" s="647"/>
      <c r="E31" s="404"/>
      <c r="F31" s="404"/>
      <c r="G31" s="405"/>
      <c r="H31" s="405"/>
      <c r="I31" s="406"/>
      <c r="J31" s="422"/>
      <c r="V31" s="393"/>
      <c r="W31" s="651"/>
      <c r="X31" s="651"/>
      <c r="Y31" s="651"/>
      <c r="Z31" s="393"/>
    </row>
    <row r="32" spans="1:26" ht="15" customHeight="1">
      <c r="A32" s="408">
        <v>2</v>
      </c>
      <c r="B32" s="652" t="s">
        <v>329</v>
      </c>
      <c r="C32" s="653"/>
      <c r="D32" s="654"/>
      <c r="E32" s="409"/>
      <c r="F32" s="409"/>
      <c r="G32" s="410"/>
      <c r="H32" s="655">
        <f>H33+H38</f>
        <v>1.62</v>
      </c>
      <c r="I32" s="656"/>
      <c r="V32" s="393"/>
      <c r="W32" s="640"/>
      <c r="X32" s="640"/>
      <c r="Y32" s="640"/>
      <c r="Z32" s="393"/>
    </row>
    <row r="33" spans="1:26" ht="15" customHeight="1">
      <c r="A33" s="394" t="s">
        <v>3</v>
      </c>
      <c r="B33" s="641" t="s">
        <v>330</v>
      </c>
      <c r="C33" s="642"/>
      <c r="D33" s="642"/>
      <c r="E33" s="395"/>
      <c r="F33" s="395"/>
      <c r="G33" s="396"/>
      <c r="H33" s="643">
        <f>SUM(H34:I37)</f>
        <v>1.32</v>
      </c>
      <c r="I33" s="644"/>
      <c r="V33" s="393"/>
      <c r="W33" s="411"/>
      <c r="X33" s="411"/>
      <c r="Y33" s="411"/>
      <c r="Z33" s="393"/>
    </row>
    <row r="34" spans="1:26" ht="15.75">
      <c r="A34" s="397" t="s">
        <v>331</v>
      </c>
      <c r="B34" s="646" t="s">
        <v>392</v>
      </c>
      <c r="C34" s="647"/>
      <c r="D34" s="647"/>
      <c r="E34" s="398" t="s">
        <v>307</v>
      </c>
      <c r="F34" s="407">
        <f>B80</f>
        <v>1</v>
      </c>
      <c r="G34" s="400">
        <v>0.36</v>
      </c>
      <c r="H34" s="657">
        <f>E80</f>
        <v>0.36</v>
      </c>
      <c r="I34" s="658"/>
      <c r="V34" s="401"/>
      <c r="W34" s="650"/>
      <c r="X34" s="650"/>
      <c r="Y34" s="650"/>
      <c r="Z34" s="393"/>
    </row>
    <row r="35" spans="1:26" ht="15.75">
      <c r="A35" s="397" t="s">
        <v>332</v>
      </c>
      <c r="B35" s="646" t="s">
        <v>333</v>
      </c>
      <c r="C35" s="647"/>
      <c r="D35" s="647"/>
      <c r="E35" s="398" t="s">
        <v>307</v>
      </c>
      <c r="F35" s="407">
        <f>B81</f>
        <v>1</v>
      </c>
      <c r="G35" s="400">
        <v>0.2</v>
      </c>
      <c r="H35" s="657">
        <f>E81</f>
        <v>0.2</v>
      </c>
      <c r="I35" s="658"/>
      <c r="V35" s="401"/>
      <c r="W35" s="650"/>
      <c r="X35" s="650"/>
      <c r="Y35" s="650"/>
      <c r="Z35" s="393"/>
    </row>
    <row r="36" spans="1:26" ht="15.75">
      <c r="A36" s="397" t="s">
        <v>334</v>
      </c>
      <c r="B36" s="646" t="s">
        <v>335</v>
      </c>
      <c r="C36" s="647"/>
      <c r="D36" s="647"/>
      <c r="E36" s="398" t="s">
        <v>307</v>
      </c>
      <c r="F36" s="407">
        <f>B82</f>
        <v>0</v>
      </c>
      <c r="G36" s="400">
        <v>0.25</v>
      </c>
      <c r="H36" s="657">
        <f>E82</f>
        <v>0</v>
      </c>
      <c r="I36" s="658"/>
      <c r="V36" s="401"/>
      <c r="W36" s="650"/>
      <c r="X36" s="650"/>
      <c r="Y36" s="650"/>
      <c r="Z36" s="393"/>
    </row>
    <row r="37" spans="1:26" ht="15.75">
      <c r="A37" s="397" t="s">
        <v>336</v>
      </c>
      <c r="B37" s="646" t="s">
        <v>337</v>
      </c>
      <c r="C37" s="647"/>
      <c r="D37" s="647"/>
      <c r="E37" s="398" t="s">
        <v>307</v>
      </c>
      <c r="F37" s="407">
        <f>B83</f>
        <v>2</v>
      </c>
      <c r="G37" s="400">
        <v>0.38</v>
      </c>
      <c r="H37" s="657">
        <f>E83</f>
        <v>0.76</v>
      </c>
      <c r="I37" s="658"/>
      <c r="V37" s="401"/>
      <c r="W37" s="650"/>
      <c r="X37" s="650"/>
      <c r="Y37" s="650"/>
      <c r="Z37" s="393"/>
    </row>
    <row r="38" spans="1:26" ht="15" customHeight="1">
      <c r="A38" s="394" t="s">
        <v>6</v>
      </c>
      <c r="B38" s="641" t="s">
        <v>338</v>
      </c>
      <c r="C38" s="642"/>
      <c r="D38" s="642"/>
      <c r="E38" s="395"/>
      <c r="F38" s="395"/>
      <c r="G38" s="396"/>
      <c r="H38" s="643">
        <f>H39</f>
        <v>0.3</v>
      </c>
      <c r="I38" s="644"/>
      <c r="V38" s="393"/>
      <c r="W38" s="411"/>
      <c r="X38" s="411"/>
      <c r="Y38" s="411"/>
      <c r="Z38" s="393"/>
    </row>
    <row r="39" spans="1:26" ht="15.75">
      <c r="A39" s="397" t="s">
        <v>339</v>
      </c>
      <c r="B39" s="646" t="s">
        <v>340</v>
      </c>
      <c r="C39" s="647"/>
      <c r="D39" s="647"/>
      <c r="E39" s="398" t="s">
        <v>307</v>
      </c>
      <c r="F39" s="407">
        <f>B85</f>
        <v>2</v>
      </c>
      <c r="G39" s="400">
        <v>0.15</v>
      </c>
      <c r="H39" s="657">
        <f>E85</f>
        <v>0.3</v>
      </c>
      <c r="I39" s="658"/>
      <c r="V39" s="401"/>
      <c r="W39" s="650"/>
      <c r="X39" s="650"/>
      <c r="Y39" s="650"/>
      <c r="Z39" s="393"/>
    </row>
    <row r="40" spans="1:26" ht="15" customHeight="1">
      <c r="A40" s="394" t="s">
        <v>7</v>
      </c>
      <c r="B40" s="641" t="s">
        <v>341</v>
      </c>
      <c r="C40" s="642"/>
      <c r="D40" s="642"/>
      <c r="E40" s="395"/>
      <c r="F40" s="395"/>
      <c r="G40" s="396"/>
      <c r="H40" s="643"/>
      <c r="I40" s="644"/>
      <c r="V40" s="393"/>
      <c r="W40" s="411"/>
      <c r="X40" s="411"/>
      <c r="Y40" s="411"/>
      <c r="Z40" s="393"/>
    </row>
    <row r="41" spans="1:26" ht="15" customHeight="1">
      <c r="A41" s="397" t="s">
        <v>342</v>
      </c>
      <c r="B41" s="659" t="s">
        <v>343</v>
      </c>
      <c r="C41" s="660"/>
      <c r="D41" s="661"/>
      <c r="E41" s="398" t="s">
        <v>307</v>
      </c>
      <c r="F41" s="407">
        <f>B87</f>
        <v>4</v>
      </c>
      <c r="G41" s="400" t="s">
        <v>344</v>
      </c>
      <c r="H41" s="648" t="s">
        <v>344</v>
      </c>
      <c r="I41" s="649"/>
      <c r="V41" s="401"/>
      <c r="W41" s="650"/>
      <c r="X41" s="650"/>
      <c r="Y41" s="650"/>
      <c r="Z41" s="393"/>
    </row>
    <row r="42" spans="1:26" ht="48.75" customHeight="1">
      <c r="A42" s="397" t="s">
        <v>345</v>
      </c>
      <c r="B42" s="662" t="s">
        <v>346</v>
      </c>
      <c r="C42" s="663"/>
      <c r="D42" s="664"/>
      <c r="E42" s="398" t="s">
        <v>307</v>
      </c>
      <c r="F42" s="407">
        <f>B88</f>
        <v>1</v>
      </c>
      <c r="G42" s="400" t="s">
        <v>344</v>
      </c>
      <c r="H42" s="648" t="s">
        <v>344</v>
      </c>
      <c r="I42" s="649"/>
      <c r="V42" s="401"/>
      <c r="W42" s="650"/>
      <c r="X42" s="650"/>
      <c r="Y42" s="650"/>
      <c r="Z42" s="393"/>
    </row>
    <row r="43" spans="1:26" ht="15" customHeight="1" thickBot="1">
      <c r="A43" s="412"/>
      <c r="B43" s="665"/>
      <c r="C43" s="665"/>
      <c r="D43" s="665"/>
      <c r="E43" s="413"/>
      <c r="F43" s="413"/>
      <c r="G43" s="414"/>
      <c r="H43" s="414"/>
      <c r="I43" s="415"/>
      <c r="J43" s="422"/>
      <c r="P43" s="422"/>
      <c r="Q43" s="422"/>
      <c r="R43" s="438"/>
      <c r="S43" s="439"/>
      <c r="V43" s="393"/>
      <c r="W43" s="651"/>
      <c r="X43" s="651"/>
      <c r="Y43" s="651"/>
      <c r="Z43" s="393"/>
    </row>
    <row r="44" spans="1:10" ht="15.75">
      <c r="A44" s="416" t="s">
        <v>347</v>
      </c>
      <c r="E44" s="361"/>
      <c r="F44" s="361"/>
      <c r="G44" s="361"/>
      <c r="I44" s="361"/>
      <c r="J44" s="361"/>
    </row>
    <row r="45" spans="1:10" ht="15.75">
      <c r="A45" s="361"/>
      <c r="E45" s="361"/>
      <c r="F45" s="361"/>
      <c r="G45" s="361"/>
      <c r="I45" s="361"/>
      <c r="J45" s="361"/>
    </row>
    <row r="46" spans="1:10" ht="15.75">
      <c r="A46" s="421" t="s">
        <v>393</v>
      </c>
      <c r="B46" s="421"/>
      <c r="C46" s="421"/>
      <c r="D46" s="421"/>
      <c r="E46" s="421"/>
      <c r="F46" s="421"/>
      <c r="G46" s="421"/>
      <c r="H46" s="421"/>
      <c r="I46" s="361"/>
      <c r="J46" s="361"/>
    </row>
    <row r="47" spans="1:11" ht="15.75">
      <c r="A47" s="421" t="s">
        <v>394</v>
      </c>
      <c r="B47" s="421"/>
      <c r="C47" s="421"/>
      <c r="D47" s="421"/>
      <c r="E47" s="421"/>
      <c r="F47" s="421"/>
      <c r="G47" s="421"/>
      <c r="H47" s="421"/>
      <c r="I47" s="421"/>
      <c r="J47" s="421"/>
      <c r="K47" s="421"/>
    </row>
    <row r="48" spans="1:11" ht="15.75">
      <c r="A48" s="421" t="s">
        <v>395</v>
      </c>
      <c r="B48" s="421"/>
      <c r="C48" s="421"/>
      <c r="D48" s="421"/>
      <c r="E48" s="421"/>
      <c r="F48" s="421"/>
      <c r="G48" s="421"/>
      <c r="H48" s="421"/>
      <c r="I48" s="421"/>
      <c r="J48" s="421"/>
      <c r="K48" s="364"/>
    </row>
    <row r="49" spans="1:11" ht="15.75">
      <c r="A49" s="666" t="s">
        <v>396</v>
      </c>
      <c r="B49" s="666"/>
      <c r="C49" s="666"/>
      <c r="D49" s="666"/>
      <c r="E49" s="666"/>
      <c r="F49" s="666"/>
      <c r="G49" s="666"/>
      <c r="H49" s="666"/>
      <c r="I49" s="364"/>
      <c r="K49" s="364"/>
    </row>
    <row r="50" spans="1:11" ht="15.75">
      <c r="A50" s="418" t="s">
        <v>397</v>
      </c>
      <c r="B50" s="364"/>
      <c r="C50" s="364"/>
      <c r="D50" s="364"/>
      <c r="E50" s="364"/>
      <c r="F50" s="364"/>
      <c r="G50" s="364"/>
      <c r="H50" s="364"/>
      <c r="I50" s="364"/>
      <c r="K50" s="364"/>
    </row>
    <row r="51" spans="1:11" ht="15.75">
      <c r="A51" s="364"/>
      <c r="B51" s="364"/>
      <c r="C51" s="364"/>
      <c r="D51" s="364"/>
      <c r="E51" s="364"/>
      <c r="F51" s="364"/>
      <c r="G51" s="364"/>
      <c r="H51" s="364"/>
      <c r="I51" s="364"/>
      <c r="K51" s="364"/>
    </row>
    <row r="52" spans="1:10" ht="15.75">
      <c r="A52" s="361"/>
      <c r="E52" s="361"/>
      <c r="F52" s="361"/>
      <c r="G52" s="361"/>
      <c r="I52" s="361"/>
      <c r="J52" s="361"/>
    </row>
    <row r="53" spans="1:11" ht="15" customHeight="1">
      <c r="A53" s="667" t="s">
        <v>398</v>
      </c>
      <c r="B53" s="667"/>
      <c r="C53" s="667"/>
      <c r="D53" s="667"/>
      <c r="E53" s="667"/>
      <c r="F53" s="667"/>
      <c r="G53" s="667"/>
      <c r="H53" s="667"/>
      <c r="I53" s="667"/>
      <c r="J53" s="419"/>
      <c r="K53" s="419"/>
    </row>
    <row r="54" spans="1:11" ht="15" customHeight="1">
      <c r="A54" s="667"/>
      <c r="B54" s="667"/>
      <c r="C54" s="667"/>
      <c r="D54" s="667"/>
      <c r="E54" s="667"/>
      <c r="F54" s="667"/>
      <c r="G54" s="667"/>
      <c r="H54" s="667"/>
      <c r="I54" s="667"/>
      <c r="J54" s="419"/>
      <c r="K54" s="419"/>
    </row>
    <row r="55" spans="1:11" ht="15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</row>
    <row r="56" spans="1:11" ht="15.75">
      <c r="A56" s="364"/>
      <c r="B56" s="364"/>
      <c r="C56" s="364"/>
      <c r="D56" s="364"/>
      <c r="E56" s="364"/>
      <c r="F56" s="364"/>
      <c r="G56" s="364"/>
      <c r="H56" s="364"/>
      <c r="I56" s="364"/>
      <c r="K56" s="364"/>
    </row>
    <row r="57" spans="1:11" ht="15" customHeight="1">
      <c r="A57" s="668" t="s">
        <v>399</v>
      </c>
      <c r="B57" s="668"/>
      <c r="C57" s="668"/>
      <c r="D57" s="668"/>
      <c r="E57" s="668"/>
      <c r="F57" s="668"/>
      <c r="G57" s="668"/>
      <c r="H57" s="668"/>
      <c r="I57" s="668"/>
      <c r="J57" s="420"/>
      <c r="K57" s="420"/>
    </row>
    <row r="58" spans="1:11" ht="15" customHeight="1">
      <c r="A58" s="668"/>
      <c r="B58" s="668"/>
      <c r="C58" s="668"/>
      <c r="D58" s="668"/>
      <c r="E58" s="668"/>
      <c r="F58" s="668"/>
      <c r="G58" s="668"/>
      <c r="H58" s="668"/>
      <c r="I58" s="668"/>
      <c r="J58" s="420"/>
      <c r="K58" s="420"/>
    </row>
    <row r="59" spans="1:11" ht="15" customHeight="1">
      <c r="A59" s="668" t="s">
        <v>400</v>
      </c>
      <c r="B59" s="668"/>
      <c r="C59" s="668"/>
      <c r="D59" s="668"/>
      <c r="E59" s="668"/>
      <c r="F59" s="668"/>
      <c r="G59" s="668"/>
      <c r="H59" s="668"/>
      <c r="I59" s="668"/>
      <c r="J59" s="420"/>
      <c r="K59" s="420"/>
    </row>
    <row r="60" spans="1:11" ht="15" customHeight="1">
      <c r="A60" s="668"/>
      <c r="B60" s="668"/>
      <c r="C60" s="668"/>
      <c r="D60" s="668"/>
      <c r="E60" s="668"/>
      <c r="F60" s="668"/>
      <c r="G60" s="668"/>
      <c r="H60" s="668"/>
      <c r="I60" s="668"/>
      <c r="J60" s="420"/>
      <c r="K60" s="420"/>
    </row>
    <row r="61" spans="1:10" ht="15.75">
      <c r="A61" s="361"/>
      <c r="E61" s="361"/>
      <c r="F61" s="361"/>
      <c r="G61" s="361"/>
      <c r="I61" s="361"/>
      <c r="J61" s="361"/>
    </row>
    <row r="62" spans="1:11" ht="15.75">
      <c r="A62" s="669" t="s">
        <v>401</v>
      </c>
      <c r="B62" s="669"/>
      <c r="C62" s="669"/>
      <c r="D62" s="669"/>
      <c r="E62" s="669"/>
      <c r="F62" s="669"/>
      <c r="G62" s="669"/>
      <c r="H62" s="669"/>
      <c r="I62" s="669"/>
      <c r="J62" s="669"/>
      <c r="K62" s="669"/>
    </row>
    <row r="63" spans="1:10" ht="16.5" thickBot="1">
      <c r="A63" s="361"/>
      <c r="E63" s="361"/>
      <c r="F63" s="422"/>
      <c r="G63" s="670"/>
      <c r="H63" s="671"/>
      <c r="I63" s="364"/>
      <c r="J63" s="361"/>
    </row>
    <row r="64" spans="1:10" ht="15.75">
      <c r="A64" s="423" t="s">
        <v>5</v>
      </c>
      <c r="B64" s="424" t="s">
        <v>294</v>
      </c>
      <c r="C64" s="424" t="s">
        <v>348</v>
      </c>
      <c r="D64" s="424" t="s">
        <v>312</v>
      </c>
      <c r="E64" s="425" t="s">
        <v>313</v>
      </c>
      <c r="F64" s="422"/>
      <c r="G64" s="670"/>
      <c r="H64" s="671"/>
      <c r="I64" s="364"/>
      <c r="J64" s="361"/>
    </row>
    <row r="65" spans="1:10" ht="15.75">
      <c r="A65" s="672" t="s">
        <v>349</v>
      </c>
      <c r="B65" s="673"/>
      <c r="C65" s="673"/>
      <c r="D65" s="673"/>
      <c r="E65" s="426">
        <f>E73+E66</f>
        <v>78.3</v>
      </c>
      <c r="F65" s="422"/>
      <c r="G65" s="427"/>
      <c r="H65" s="428"/>
      <c r="I65" s="364"/>
      <c r="J65" s="361"/>
    </row>
    <row r="66" spans="1:10" ht="15.75">
      <c r="A66" s="674" t="s">
        <v>350</v>
      </c>
      <c r="B66" s="675"/>
      <c r="C66" s="675"/>
      <c r="D66" s="675"/>
      <c r="E66" s="429">
        <f>SUM(E67:E71)</f>
        <v>16.24</v>
      </c>
      <c r="F66" s="422"/>
      <c r="G66" s="427"/>
      <c r="H66" s="428"/>
      <c r="I66" s="364"/>
      <c r="J66" s="361"/>
    </row>
    <row r="67" spans="1:10" ht="15.75">
      <c r="A67" s="430" t="s">
        <v>351</v>
      </c>
      <c r="B67" s="431">
        <v>1</v>
      </c>
      <c r="C67" s="431">
        <f>H13/2</f>
        <v>3</v>
      </c>
      <c r="D67" s="431">
        <v>0.4</v>
      </c>
      <c r="E67" s="432">
        <f>ROUND(D67*C67*B67,2)</f>
        <v>1.2</v>
      </c>
      <c r="F67" s="433"/>
      <c r="G67" s="434"/>
      <c r="H67" s="433"/>
      <c r="I67" s="364"/>
      <c r="J67" s="361"/>
    </row>
    <row r="68" spans="1:10" ht="15.75">
      <c r="A68" s="430" t="s">
        <v>352</v>
      </c>
      <c r="B68" s="431">
        <v>1</v>
      </c>
      <c r="C68" s="435"/>
      <c r="D68" s="435">
        <v>4.64</v>
      </c>
      <c r="E68" s="432">
        <f>ROUND(D68*B68,2)</f>
        <v>4.64</v>
      </c>
      <c r="F68" s="433"/>
      <c r="G68" s="434"/>
      <c r="H68" s="433"/>
      <c r="I68" s="364"/>
      <c r="J68" s="361"/>
    </row>
    <row r="69" spans="1:10" ht="15.75">
      <c r="A69" s="430" t="s">
        <v>353</v>
      </c>
      <c r="B69" s="436">
        <v>1</v>
      </c>
      <c r="C69" s="436"/>
      <c r="D69" s="436">
        <v>3.2</v>
      </c>
      <c r="E69" s="432">
        <f>ROUND(D69*B69,2)</f>
        <v>3.2</v>
      </c>
      <c r="F69" s="433"/>
      <c r="G69" s="433"/>
      <c r="H69" s="433"/>
      <c r="I69" s="364"/>
      <c r="J69" s="437"/>
    </row>
    <row r="70" spans="1:10" ht="15.75">
      <c r="A70" s="430" t="s">
        <v>354</v>
      </c>
      <c r="B70" s="436">
        <v>0</v>
      </c>
      <c r="C70" s="436"/>
      <c r="D70" s="436">
        <v>2.19</v>
      </c>
      <c r="E70" s="432">
        <f>ROUND(D70*B70,2)</f>
        <v>0</v>
      </c>
      <c r="F70" s="433"/>
      <c r="G70" s="433"/>
      <c r="H70" s="433"/>
      <c r="I70" s="364"/>
      <c r="J70" s="361"/>
    </row>
    <row r="71" spans="1:10" ht="15.75">
      <c r="A71" s="430" t="s">
        <v>355</v>
      </c>
      <c r="B71" s="436">
        <v>2</v>
      </c>
      <c r="C71" s="436">
        <f>(H13*1.5)</f>
        <v>9</v>
      </c>
      <c r="D71" s="436">
        <v>0.4</v>
      </c>
      <c r="E71" s="432">
        <f>ROUND(D71*C71*B71,2)</f>
        <v>7.2</v>
      </c>
      <c r="F71" s="433"/>
      <c r="G71" s="433"/>
      <c r="H71" s="433"/>
      <c r="I71" s="364"/>
      <c r="J71" s="361"/>
    </row>
    <row r="72" spans="1:10" ht="15.75">
      <c r="A72" s="674"/>
      <c r="B72" s="675"/>
      <c r="C72" s="675"/>
      <c r="D72" s="675"/>
      <c r="E72" s="676"/>
      <c r="F72" s="422"/>
      <c r="G72" s="422"/>
      <c r="H72" s="438"/>
      <c r="I72" s="439"/>
      <c r="J72" s="361"/>
    </row>
    <row r="73" spans="1:10" ht="15.75">
      <c r="A73" s="674" t="s">
        <v>356</v>
      </c>
      <c r="B73" s="675"/>
      <c r="C73" s="675"/>
      <c r="D73" s="675"/>
      <c r="E73" s="429">
        <f>SUM(E74:E76)</f>
        <v>62.06</v>
      </c>
      <c r="F73" s="422"/>
      <c r="G73" s="427"/>
      <c r="H73" s="428"/>
      <c r="I73" s="364"/>
      <c r="J73" s="361"/>
    </row>
    <row r="74" spans="1:10" ht="15.75">
      <c r="A74" s="430" t="s">
        <v>357</v>
      </c>
      <c r="B74" s="436"/>
      <c r="C74" s="435">
        <f>C76-(B75*C75)-(B71*1.5)</f>
        <v>419.74</v>
      </c>
      <c r="D74" s="435">
        <v>0.04</v>
      </c>
      <c r="E74" s="432">
        <f>ROUND(D74*C74,2)</f>
        <v>16.79</v>
      </c>
      <c r="F74" s="433"/>
      <c r="G74" s="434"/>
      <c r="H74" s="433"/>
      <c r="I74" s="364"/>
      <c r="J74" s="361"/>
    </row>
    <row r="75" spans="1:10" ht="15.75">
      <c r="A75" s="430" t="s">
        <v>358</v>
      </c>
      <c r="B75" s="431">
        <v>1</v>
      </c>
      <c r="C75" s="431">
        <v>15</v>
      </c>
      <c r="D75" s="436">
        <v>0.1</v>
      </c>
      <c r="E75" s="432">
        <f>ROUND(B75*D75*C75,2)</f>
        <v>1.5</v>
      </c>
      <c r="F75" s="433"/>
      <c r="G75" s="434"/>
      <c r="H75" s="433"/>
      <c r="I75" s="364"/>
      <c r="J75" s="361"/>
    </row>
    <row r="76" spans="1:10" ht="15.75">
      <c r="A76" s="430" t="s">
        <v>359</v>
      </c>
      <c r="B76" s="436">
        <v>1</v>
      </c>
      <c r="C76" s="436">
        <f>G17</f>
        <v>437.74</v>
      </c>
      <c r="D76" s="436">
        <v>0.1</v>
      </c>
      <c r="E76" s="432">
        <f>B76*C76*D76</f>
        <v>43.77</v>
      </c>
      <c r="F76" s="433"/>
      <c r="G76" s="433"/>
      <c r="H76" s="433"/>
      <c r="I76" s="364"/>
      <c r="J76" s="437"/>
    </row>
    <row r="77" spans="1:10" ht="15.75">
      <c r="A77" s="672"/>
      <c r="B77" s="675"/>
      <c r="C77" s="675"/>
      <c r="D77" s="675"/>
      <c r="E77" s="676"/>
      <c r="F77" s="422"/>
      <c r="G77" s="422"/>
      <c r="H77" s="438"/>
      <c r="I77" s="439"/>
      <c r="J77" s="361"/>
    </row>
    <row r="78" spans="1:10" ht="15.75">
      <c r="A78" s="672" t="s">
        <v>360</v>
      </c>
      <c r="B78" s="673"/>
      <c r="C78" s="673"/>
      <c r="D78" s="673"/>
      <c r="E78" s="440">
        <f>E79+E84</f>
        <v>1.62</v>
      </c>
      <c r="F78" s="422"/>
      <c r="G78" s="427"/>
      <c r="H78" s="428"/>
      <c r="I78" s="364"/>
      <c r="J78" s="361"/>
    </row>
    <row r="79" spans="1:10" ht="15.75">
      <c r="A79" s="677" t="s">
        <v>361</v>
      </c>
      <c r="B79" s="678"/>
      <c r="C79" s="678"/>
      <c r="D79" s="678"/>
      <c r="E79" s="429">
        <f>SUM(E80:E83)</f>
        <v>1.32</v>
      </c>
      <c r="F79" s="422"/>
      <c r="G79" s="427"/>
      <c r="H79" s="428"/>
      <c r="I79" s="364"/>
      <c r="J79" s="361"/>
    </row>
    <row r="80" spans="1:10" ht="15.75">
      <c r="A80" s="430" t="s">
        <v>362</v>
      </c>
      <c r="B80" s="436">
        <v>1</v>
      </c>
      <c r="C80" s="435"/>
      <c r="D80" s="441">
        <v>0.36</v>
      </c>
      <c r="E80" s="442">
        <f>ROUND(B80*D80,2)</f>
        <v>0.36</v>
      </c>
      <c r="F80" s="433"/>
      <c r="G80" s="434"/>
      <c r="H80" s="433"/>
      <c r="I80" s="364"/>
      <c r="J80" s="361"/>
    </row>
    <row r="81" spans="1:10" ht="15.75">
      <c r="A81" s="430" t="s">
        <v>363</v>
      </c>
      <c r="B81" s="436">
        <v>1</v>
      </c>
      <c r="C81" s="435"/>
      <c r="D81" s="441">
        <v>0.2</v>
      </c>
      <c r="E81" s="442">
        <f>ROUND(B81*D81,2)</f>
        <v>0.2</v>
      </c>
      <c r="F81" s="433"/>
      <c r="G81" s="434"/>
      <c r="H81" s="433"/>
      <c r="I81" s="364"/>
      <c r="J81" s="361"/>
    </row>
    <row r="82" spans="1:10" ht="15.75">
      <c r="A82" s="430" t="s">
        <v>364</v>
      </c>
      <c r="B82" s="436">
        <v>0</v>
      </c>
      <c r="C82" s="435"/>
      <c r="D82" s="441">
        <v>0.25</v>
      </c>
      <c r="E82" s="442">
        <f>ROUND(B82*D82,2)</f>
        <v>0</v>
      </c>
      <c r="F82" s="433"/>
      <c r="G82" s="434"/>
      <c r="H82" s="433"/>
      <c r="I82" s="364"/>
      <c r="J82" s="361"/>
    </row>
    <row r="83" spans="1:10" ht="15.75">
      <c r="A83" s="430" t="s">
        <v>365</v>
      </c>
      <c r="B83" s="436">
        <v>2</v>
      </c>
      <c r="C83" s="435"/>
      <c r="D83" s="441">
        <v>0.38</v>
      </c>
      <c r="E83" s="442">
        <f>ROUND(B83*D83,2)</f>
        <v>0.76</v>
      </c>
      <c r="F83" s="433"/>
      <c r="G83" s="434"/>
      <c r="H83" s="433"/>
      <c r="I83" s="364"/>
      <c r="J83" s="361"/>
    </row>
    <row r="84" spans="1:10" ht="15.75">
      <c r="A84" s="677" t="s">
        <v>366</v>
      </c>
      <c r="B84" s="678"/>
      <c r="C84" s="678"/>
      <c r="D84" s="678"/>
      <c r="E84" s="429">
        <f>E85</f>
        <v>0.3</v>
      </c>
      <c r="F84" s="422"/>
      <c r="G84" s="427"/>
      <c r="H84" s="428"/>
      <c r="I84" s="364"/>
      <c r="J84" s="361"/>
    </row>
    <row r="85" spans="1:10" ht="15.75">
      <c r="A85" s="430" t="s">
        <v>367</v>
      </c>
      <c r="B85" s="436">
        <v>2</v>
      </c>
      <c r="C85" s="435"/>
      <c r="D85" s="441">
        <v>0.15</v>
      </c>
      <c r="E85" s="442">
        <f>ROUND(B85*D85,2)</f>
        <v>0.3</v>
      </c>
      <c r="F85" s="433"/>
      <c r="G85" s="434"/>
      <c r="H85" s="433"/>
      <c r="I85" s="364"/>
      <c r="J85" s="361"/>
    </row>
    <row r="86" spans="1:10" ht="15.75">
      <c r="A86" s="677" t="s">
        <v>341</v>
      </c>
      <c r="B86" s="678"/>
      <c r="C86" s="678"/>
      <c r="D86" s="678"/>
      <c r="E86" s="429">
        <f>E87+E88</f>
        <v>7</v>
      </c>
      <c r="F86" s="422"/>
      <c r="G86" s="427"/>
      <c r="H86" s="428"/>
      <c r="I86" s="364"/>
      <c r="J86" s="361"/>
    </row>
    <row r="87" spans="1:10" ht="15.75">
      <c r="A87" s="430" t="s">
        <v>368</v>
      </c>
      <c r="B87" s="436">
        <f>B80+B81+B82+B83</f>
        <v>4</v>
      </c>
      <c r="C87" s="435"/>
      <c r="D87" s="441"/>
      <c r="E87" s="442">
        <v>6</v>
      </c>
      <c r="F87" s="433"/>
      <c r="G87" s="434"/>
      <c r="H87" s="433"/>
      <c r="I87" s="364"/>
      <c r="J87" s="361"/>
    </row>
    <row r="88" spans="1:10" ht="16.5" thickBot="1">
      <c r="A88" s="443" t="s">
        <v>369</v>
      </c>
      <c r="B88" s="444">
        <f>B85/2</f>
        <v>1</v>
      </c>
      <c r="C88" s="445"/>
      <c r="D88" s="446"/>
      <c r="E88" s="447">
        <v>1</v>
      </c>
      <c r="F88" s="433"/>
      <c r="G88" s="434"/>
      <c r="H88" s="433"/>
      <c r="I88" s="364"/>
      <c r="J88" s="361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zoomScalePageLayoutView="0" workbookViewId="0" topLeftCell="A10">
      <selection activeCell="B12" sqref="B12:F13"/>
    </sheetView>
  </sheetViews>
  <sheetFormatPr defaultColWidth="9.140625" defaultRowHeight="12.75"/>
  <cols>
    <col min="1" max="1" width="15.57421875" style="448" customWidth="1"/>
    <col min="2" max="2" width="12.8515625" style="361" bestFit="1" customWidth="1"/>
    <col min="3" max="3" width="22.28125" style="361" customWidth="1"/>
    <col min="4" max="4" width="35.7109375" style="361" customWidth="1"/>
    <col min="5" max="5" width="10.7109375" style="448" customWidth="1"/>
    <col min="6" max="6" width="16.00390625" style="448" customWidth="1"/>
    <col min="7" max="7" width="11.7109375" style="448" customWidth="1"/>
    <col min="8" max="8" width="11.8515625" style="361" customWidth="1"/>
    <col min="9" max="9" width="13.57421875" style="449" customWidth="1"/>
    <col min="10" max="10" width="14.140625" style="364" customWidth="1"/>
    <col min="11" max="11" width="24.57421875" style="361" bestFit="1" customWidth="1"/>
    <col min="12" max="12" width="14.57421875" style="361" bestFit="1" customWidth="1"/>
    <col min="13" max="13" width="12.28125" style="361" bestFit="1" customWidth="1"/>
    <col min="14" max="14" width="8.00390625" style="361" bestFit="1" customWidth="1"/>
    <col min="15" max="15" width="10.57421875" style="361" bestFit="1" customWidth="1"/>
    <col min="16" max="16" width="10.28125" style="361" customWidth="1"/>
    <col min="17" max="17" width="9.140625" style="361" customWidth="1"/>
    <col min="18" max="18" width="11.7109375" style="361" bestFit="1" customWidth="1"/>
    <col min="19" max="19" width="10.8515625" style="361" bestFit="1" customWidth="1"/>
    <col min="20" max="21" width="9.140625" style="361" customWidth="1"/>
    <col min="22" max="22" width="9.8515625" style="361" bestFit="1" customWidth="1"/>
    <col min="23" max="26" width="9.140625" style="361" customWidth="1"/>
    <col min="27" max="16384" width="9.140625" style="361" customWidth="1"/>
  </cols>
  <sheetData>
    <row r="1" spans="1:26" s="364" customFormat="1" ht="15.75" customHeight="1">
      <c r="A1" s="613"/>
      <c r="B1" s="614"/>
      <c r="C1" s="614"/>
      <c r="D1" s="614"/>
      <c r="E1" s="614"/>
      <c r="F1" s="614"/>
      <c r="G1" s="614"/>
      <c r="H1" s="614"/>
      <c r="I1" s="615"/>
      <c r="V1" s="361"/>
      <c r="W1" s="361"/>
      <c r="X1" s="361"/>
      <c r="Y1" s="361"/>
      <c r="Z1" s="361"/>
    </row>
    <row r="2" spans="1:26" s="364" customFormat="1" ht="15.75">
      <c r="A2" s="571"/>
      <c r="B2" s="572"/>
      <c r="C2" s="572"/>
      <c r="D2" s="572"/>
      <c r="E2" s="572"/>
      <c r="F2" s="572"/>
      <c r="G2" s="572"/>
      <c r="H2" s="572"/>
      <c r="I2" s="573"/>
      <c r="V2" s="361"/>
      <c r="W2" s="361"/>
      <c r="X2" s="361"/>
      <c r="Y2" s="361"/>
      <c r="Z2" s="361"/>
    </row>
    <row r="3" spans="1:26" s="364" customFormat="1" ht="15.75">
      <c r="A3" s="571"/>
      <c r="B3" s="572"/>
      <c r="C3" s="572"/>
      <c r="D3" s="572"/>
      <c r="E3" s="572"/>
      <c r="F3" s="572"/>
      <c r="G3" s="572"/>
      <c r="H3" s="572"/>
      <c r="I3" s="573"/>
      <c r="V3" s="361"/>
      <c r="W3" s="361"/>
      <c r="X3" s="361"/>
      <c r="Y3" s="361"/>
      <c r="Z3" s="361"/>
    </row>
    <row r="4" spans="1:26" s="364" customFormat="1" ht="15.75">
      <c r="A4" s="571"/>
      <c r="B4" s="572"/>
      <c r="C4" s="572"/>
      <c r="D4" s="572"/>
      <c r="E4" s="572"/>
      <c r="F4" s="572"/>
      <c r="G4" s="572"/>
      <c r="H4" s="572"/>
      <c r="I4" s="573"/>
      <c r="V4" s="361"/>
      <c r="W4" s="361"/>
      <c r="X4" s="361"/>
      <c r="Y4" s="361"/>
      <c r="Z4" s="361"/>
    </row>
    <row r="5" spans="1:26" s="364" customFormat="1" ht="15.75">
      <c r="A5" s="365"/>
      <c r="B5" s="324"/>
      <c r="C5" s="324"/>
      <c r="D5" s="324"/>
      <c r="E5" s="324"/>
      <c r="F5" s="324"/>
      <c r="G5" s="324"/>
      <c r="H5" s="324"/>
      <c r="I5" s="366"/>
      <c r="V5" s="361"/>
      <c r="W5" s="361"/>
      <c r="X5" s="361"/>
      <c r="Y5" s="361"/>
      <c r="Z5" s="361"/>
    </row>
    <row r="6" spans="1:26" s="364" customFormat="1" ht="15.75">
      <c r="A6" s="538" t="s">
        <v>286</v>
      </c>
      <c r="B6" s="539"/>
      <c r="C6" s="539"/>
      <c r="D6" s="539"/>
      <c r="E6" s="539"/>
      <c r="F6" s="539"/>
      <c r="G6" s="539"/>
      <c r="H6" s="539"/>
      <c r="I6" s="570"/>
      <c r="V6" s="361"/>
      <c r="W6" s="361"/>
      <c r="X6" s="361"/>
      <c r="Y6" s="361"/>
      <c r="Z6" s="361"/>
    </row>
    <row r="7" spans="1:26" s="364" customFormat="1" ht="15.75">
      <c r="A7" s="571" t="s">
        <v>179</v>
      </c>
      <c r="B7" s="572"/>
      <c r="C7" s="572"/>
      <c r="D7" s="572"/>
      <c r="E7" s="572"/>
      <c r="F7" s="572"/>
      <c r="G7" s="572"/>
      <c r="H7" s="572"/>
      <c r="I7" s="573"/>
      <c r="V7" s="361"/>
      <c r="W7" s="361"/>
      <c r="X7" s="361"/>
      <c r="Y7" s="361"/>
      <c r="Z7" s="361"/>
    </row>
    <row r="8" spans="1:26" s="364" customFormat="1" ht="15.75">
      <c r="A8" s="571" t="s">
        <v>15</v>
      </c>
      <c r="B8" s="572"/>
      <c r="C8" s="572"/>
      <c r="D8" s="572"/>
      <c r="E8" s="572"/>
      <c r="F8" s="572"/>
      <c r="G8" s="572"/>
      <c r="H8" s="572"/>
      <c r="I8" s="573"/>
      <c r="V8" s="361"/>
      <c r="W8" s="361"/>
      <c r="X8" s="361"/>
      <c r="Y8" s="361"/>
      <c r="Z8" s="361"/>
    </row>
    <row r="9" spans="1:26" s="364" customFormat="1" ht="4.5" customHeight="1" thickBot="1">
      <c r="A9" s="367"/>
      <c r="B9" s="368"/>
      <c r="C9" s="368"/>
      <c r="D9" s="368"/>
      <c r="E9" s="369"/>
      <c r="F9" s="369"/>
      <c r="G9" s="369"/>
      <c r="H9" s="369"/>
      <c r="I9" s="370"/>
      <c r="V9" s="361"/>
      <c r="W9" s="361"/>
      <c r="X9" s="361"/>
      <c r="Y9" s="361"/>
      <c r="Z9" s="361"/>
    </row>
    <row r="10" spans="1:26" s="364" customFormat="1" ht="18" customHeight="1" thickBot="1" thickTop="1">
      <c r="A10" s="616" t="s">
        <v>217</v>
      </c>
      <c r="B10" s="617"/>
      <c r="C10" s="617"/>
      <c r="D10" s="617"/>
      <c r="E10" s="617"/>
      <c r="F10" s="617"/>
      <c r="G10" s="617"/>
      <c r="H10" s="617"/>
      <c r="I10" s="618"/>
      <c r="V10" s="361"/>
      <c r="W10" s="361"/>
      <c r="X10" s="361"/>
      <c r="Y10" s="361"/>
      <c r="Z10" s="361"/>
    </row>
    <row r="11" spans="1:26" s="364" customFormat="1" ht="4.5" customHeight="1" thickTop="1">
      <c r="A11" s="371"/>
      <c r="E11" s="336"/>
      <c r="F11" s="336"/>
      <c r="G11" s="336"/>
      <c r="I11" s="372"/>
      <c r="V11" s="361"/>
      <c r="W11" s="361"/>
      <c r="X11" s="361"/>
      <c r="Y11" s="361"/>
      <c r="Z11" s="361"/>
    </row>
    <row r="12" spans="1:26" s="364" customFormat="1" ht="24.75" customHeight="1">
      <c r="A12" s="373" t="s">
        <v>310</v>
      </c>
      <c r="B12" s="619" t="str">
        <f>'[1]RESUMO QUANTITATIVO'!A16</f>
        <v>EXECUÇÃO DOS SERVIÇOS DE PAVIMENTAÇÃO (RECAPEAMENTO ASFÁTICO) NAS RUAS DO PAAR - NO MUNICÍPIO DE ANANINDEUA - PA.</v>
      </c>
      <c r="C12" s="619"/>
      <c r="D12" s="619"/>
      <c r="E12" s="619"/>
      <c r="F12" s="620"/>
      <c r="G12" s="621" t="s">
        <v>287</v>
      </c>
      <c r="H12" s="621" t="s">
        <v>288</v>
      </c>
      <c r="I12" s="623" t="s">
        <v>289</v>
      </c>
      <c r="V12" s="361"/>
      <c r="W12" s="361"/>
      <c r="X12" s="361"/>
      <c r="Y12" s="361"/>
      <c r="Z12" s="361"/>
    </row>
    <row r="13" spans="1:26" s="364" customFormat="1" ht="24.75" customHeight="1">
      <c r="A13" s="374"/>
      <c r="B13" s="619"/>
      <c r="C13" s="619"/>
      <c r="D13" s="619"/>
      <c r="E13" s="619"/>
      <c r="F13" s="620"/>
      <c r="G13" s="622"/>
      <c r="H13" s="622"/>
      <c r="I13" s="624"/>
      <c r="V13" s="361"/>
      <c r="W13" s="361"/>
      <c r="X13" s="361"/>
      <c r="Y13" s="361"/>
      <c r="Z13" s="361"/>
    </row>
    <row r="14" spans="1:26" s="364" customFormat="1" ht="15" customHeight="1">
      <c r="A14" s="375" t="s">
        <v>423</v>
      </c>
      <c r="B14" s="376"/>
      <c r="C14" s="376"/>
      <c r="D14" s="376"/>
      <c r="E14" s="377"/>
      <c r="G14" s="378">
        <v>154.67</v>
      </c>
      <c r="H14" s="378">
        <v>6</v>
      </c>
      <c r="I14" s="379">
        <f>G14*H14</f>
        <v>928.02</v>
      </c>
      <c r="V14" s="361"/>
      <c r="W14" s="361"/>
      <c r="X14" s="361"/>
      <c r="Y14" s="361"/>
      <c r="Z14" s="361"/>
    </row>
    <row r="15" spans="1:26" s="364" customFormat="1" ht="15" customHeight="1">
      <c r="A15" s="380"/>
      <c r="B15" s="417"/>
      <c r="C15" s="336"/>
      <c r="D15" s="336"/>
      <c r="E15" s="336"/>
      <c r="F15" s="336"/>
      <c r="G15" s="378"/>
      <c r="H15" s="378"/>
      <c r="I15" s="379"/>
      <c r="V15" s="361"/>
      <c r="W15" s="361"/>
      <c r="X15" s="361"/>
      <c r="Y15" s="361"/>
      <c r="Z15" s="361"/>
    </row>
    <row r="16" spans="1:26" s="364" customFormat="1" ht="15" customHeight="1">
      <c r="A16" s="625" t="s">
        <v>424</v>
      </c>
      <c r="B16" s="626"/>
      <c r="C16" s="626"/>
      <c r="D16" s="626"/>
      <c r="E16" s="627"/>
      <c r="F16" s="381"/>
      <c r="G16" s="382"/>
      <c r="H16" s="382"/>
      <c r="I16" s="383"/>
      <c r="V16" s="361"/>
      <c r="W16" s="361"/>
      <c r="X16" s="361"/>
      <c r="Y16" s="361"/>
      <c r="Z16" s="361"/>
    </row>
    <row r="17" spans="1:26" s="364" customFormat="1" ht="15" customHeight="1">
      <c r="A17" s="628"/>
      <c r="B17" s="629"/>
      <c r="C17" s="629"/>
      <c r="D17" s="629"/>
      <c r="E17" s="630"/>
      <c r="F17" s="381"/>
      <c r="G17" s="382"/>
      <c r="H17" s="382"/>
      <c r="I17" s="383"/>
      <c r="V17" s="361"/>
      <c r="W17" s="361"/>
      <c r="X17" s="361"/>
      <c r="Y17" s="361"/>
      <c r="Z17" s="361"/>
    </row>
    <row r="18" spans="1:26" s="364" customFormat="1" ht="15" customHeight="1" thickBot="1">
      <c r="A18" s="384"/>
      <c r="G18" s="385">
        <f>SUM(G14:G17)</f>
        <v>154.67</v>
      </c>
      <c r="H18" s="385" t="s">
        <v>311</v>
      </c>
      <c r="I18" s="386">
        <f>SUM(I14:I17)</f>
        <v>928.02</v>
      </c>
      <c r="V18" s="361"/>
      <c r="W18" s="361"/>
      <c r="X18" s="361"/>
      <c r="Y18" s="361"/>
      <c r="Z18" s="361"/>
    </row>
    <row r="19" spans="1:10" ht="22.5" customHeight="1" thickBot="1">
      <c r="A19" s="387" t="s">
        <v>292</v>
      </c>
      <c r="B19" s="631" t="s">
        <v>185</v>
      </c>
      <c r="C19" s="632"/>
      <c r="D19" s="633"/>
      <c r="E19" s="388" t="s">
        <v>20</v>
      </c>
      <c r="F19" s="388" t="s">
        <v>294</v>
      </c>
      <c r="G19" s="388" t="s">
        <v>312</v>
      </c>
      <c r="H19" s="634" t="s">
        <v>313</v>
      </c>
      <c r="I19" s="635"/>
      <c r="J19" s="389"/>
    </row>
    <row r="20" spans="1:26" ht="15" customHeight="1">
      <c r="A20" s="390">
        <v>1</v>
      </c>
      <c r="B20" s="636" t="s">
        <v>314</v>
      </c>
      <c r="C20" s="637"/>
      <c r="D20" s="637"/>
      <c r="E20" s="391"/>
      <c r="F20" s="391"/>
      <c r="G20" s="392"/>
      <c r="H20" s="638">
        <f>H21+H28</f>
        <v>60.54</v>
      </c>
      <c r="I20" s="639"/>
      <c r="V20" s="393"/>
      <c r="W20" s="640"/>
      <c r="X20" s="640"/>
      <c r="Y20" s="640"/>
      <c r="Z20" s="393"/>
    </row>
    <row r="21" spans="1:26" ht="15" customHeight="1">
      <c r="A21" s="394" t="s">
        <v>17</v>
      </c>
      <c r="B21" s="641" t="s">
        <v>315</v>
      </c>
      <c r="C21" s="642"/>
      <c r="D21" s="642"/>
      <c r="E21" s="395"/>
      <c r="F21" s="395"/>
      <c r="G21" s="396"/>
      <c r="H21" s="643">
        <f>SUM(H22:H26)</f>
        <v>21.68</v>
      </c>
      <c r="I21" s="644"/>
      <c r="V21" s="393"/>
      <c r="W21" s="645"/>
      <c r="X21" s="645"/>
      <c r="Y21" s="645"/>
      <c r="Z21" s="393"/>
    </row>
    <row r="22" spans="1:26" ht="15.75">
      <c r="A22" s="397" t="s">
        <v>316</v>
      </c>
      <c r="B22" s="646" t="s">
        <v>386</v>
      </c>
      <c r="C22" s="647"/>
      <c r="D22" s="647"/>
      <c r="E22" s="398" t="s">
        <v>317</v>
      </c>
      <c r="F22" s="399">
        <f>B67*C67</f>
        <v>6</v>
      </c>
      <c r="G22" s="400">
        <f aca="true" t="shared" si="0" ref="G22:H26">D67</f>
        <v>0.4</v>
      </c>
      <c r="H22" s="648">
        <f t="shared" si="0"/>
        <v>2.4</v>
      </c>
      <c r="I22" s="649"/>
      <c r="V22" s="401"/>
      <c r="W22" s="650"/>
      <c r="X22" s="650"/>
      <c r="Y22" s="650"/>
      <c r="Z22" s="393"/>
    </row>
    <row r="23" spans="1:26" ht="15" customHeight="1">
      <c r="A23" s="397" t="s">
        <v>318</v>
      </c>
      <c r="B23" s="646" t="s">
        <v>387</v>
      </c>
      <c r="C23" s="647"/>
      <c r="D23" s="647"/>
      <c r="E23" s="398" t="s">
        <v>319</v>
      </c>
      <c r="F23" s="399">
        <f>B68</f>
        <v>2</v>
      </c>
      <c r="G23" s="400">
        <f t="shared" si="0"/>
        <v>4.64</v>
      </c>
      <c r="H23" s="648">
        <f t="shared" si="0"/>
        <v>9.28</v>
      </c>
      <c r="I23" s="649"/>
      <c r="V23" s="401"/>
      <c r="W23" s="402"/>
      <c r="X23" s="402"/>
      <c r="Y23" s="402"/>
      <c r="Z23" s="393"/>
    </row>
    <row r="24" spans="1:26" ht="15" customHeight="1">
      <c r="A24" s="397" t="s">
        <v>320</v>
      </c>
      <c r="B24" s="646" t="s">
        <v>321</v>
      </c>
      <c r="C24" s="647"/>
      <c r="D24" s="647"/>
      <c r="E24" s="398" t="s">
        <v>319</v>
      </c>
      <c r="F24" s="399">
        <f>B69</f>
        <v>2</v>
      </c>
      <c r="G24" s="400">
        <f t="shared" si="0"/>
        <v>3.2</v>
      </c>
      <c r="H24" s="648">
        <f t="shared" si="0"/>
        <v>6.4</v>
      </c>
      <c r="I24" s="649"/>
      <c r="V24" s="401"/>
      <c r="W24" s="650"/>
      <c r="X24" s="650"/>
      <c r="Y24" s="650"/>
      <c r="Z24" s="393"/>
    </row>
    <row r="25" spans="1:26" ht="15" customHeight="1">
      <c r="A25" s="397" t="s">
        <v>322</v>
      </c>
      <c r="B25" s="646" t="s">
        <v>323</v>
      </c>
      <c r="C25" s="647"/>
      <c r="D25" s="647"/>
      <c r="E25" s="398" t="s">
        <v>319</v>
      </c>
      <c r="F25" s="399">
        <f>B70</f>
        <v>0</v>
      </c>
      <c r="G25" s="400">
        <f t="shared" si="0"/>
        <v>2.19</v>
      </c>
      <c r="H25" s="648">
        <f t="shared" si="0"/>
        <v>0</v>
      </c>
      <c r="I25" s="649"/>
      <c r="V25" s="393"/>
      <c r="W25" s="640"/>
      <c r="X25" s="640"/>
      <c r="Y25" s="640"/>
      <c r="Z25" s="393"/>
    </row>
    <row r="26" spans="1:26" ht="15.75">
      <c r="A26" s="397" t="s">
        <v>324</v>
      </c>
      <c r="B26" s="646" t="s">
        <v>388</v>
      </c>
      <c r="C26" s="647"/>
      <c r="D26" s="647"/>
      <c r="E26" s="398" t="s">
        <v>2</v>
      </c>
      <c r="F26" s="399">
        <f>B71*C71</f>
        <v>9</v>
      </c>
      <c r="G26" s="400">
        <f t="shared" si="0"/>
        <v>0.4</v>
      </c>
      <c r="H26" s="648">
        <f t="shared" si="0"/>
        <v>3.6</v>
      </c>
      <c r="I26" s="649"/>
      <c r="V26" s="393"/>
      <c r="W26" s="651"/>
      <c r="X26" s="651"/>
      <c r="Y26" s="651"/>
      <c r="Z26" s="393"/>
    </row>
    <row r="27" spans="1:26" ht="15" customHeight="1">
      <c r="A27" s="403"/>
      <c r="B27" s="647"/>
      <c r="C27" s="647"/>
      <c r="D27" s="647"/>
      <c r="E27" s="404"/>
      <c r="F27" s="404"/>
      <c r="G27" s="405"/>
      <c r="H27" s="405"/>
      <c r="I27" s="406"/>
      <c r="J27" s="422"/>
      <c r="V27" s="393"/>
      <c r="W27" s="651"/>
      <c r="X27" s="651"/>
      <c r="Y27" s="651"/>
      <c r="Z27" s="393"/>
    </row>
    <row r="28" spans="1:26" ht="15" customHeight="1">
      <c r="A28" s="394" t="s">
        <v>18</v>
      </c>
      <c r="B28" s="641" t="s">
        <v>325</v>
      </c>
      <c r="C28" s="642"/>
      <c r="D28" s="642"/>
      <c r="E28" s="395"/>
      <c r="F28" s="395"/>
      <c r="G28" s="396"/>
      <c r="H28" s="643">
        <f>SUM(H29:I31)</f>
        <v>38.86</v>
      </c>
      <c r="I28" s="644"/>
      <c r="V28" s="393"/>
      <c r="W28" s="645"/>
      <c r="X28" s="645"/>
      <c r="Y28" s="645"/>
      <c r="Z28" s="393"/>
    </row>
    <row r="29" spans="1:26" ht="15.75">
      <c r="A29" s="397" t="s">
        <v>326</v>
      </c>
      <c r="B29" s="646" t="s">
        <v>389</v>
      </c>
      <c r="C29" s="647"/>
      <c r="D29" s="647"/>
      <c r="E29" s="398" t="s">
        <v>317</v>
      </c>
      <c r="F29" s="407">
        <f aca="true" t="shared" si="1" ref="F29:H30">C74</f>
        <v>123.17</v>
      </c>
      <c r="G29" s="400">
        <f t="shared" si="1"/>
        <v>0.04</v>
      </c>
      <c r="H29" s="648">
        <f t="shared" si="1"/>
        <v>4.93</v>
      </c>
      <c r="I29" s="649"/>
      <c r="V29" s="401"/>
      <c r="W29" s="650"/>
      <c r="X29" s="650"/>
      <c r="Y29" s="650"/>
      <c r="Z29" s="393"/>
    </row>
    <row r="30" spans="1:26" ht="15" customHeight="1">
      <c r="A30" s="397" t="s">
        <v>327</v>
      </c>
      <c r="B30" s="646" t="s">
        <v>390</v>
      </c>
      <c r="C30" s="647"/>
      <c r="D30" s="647"/>
      <c r="E30" s="398" t="s">
        <v>317</v>
      </c>
      <c r="F30" s="407">
        <f t="shared" si="1"/>
        <v>15</v>
      </c>
      <c r="G30" s="400">
        <f t="shared" si="1"/>
        <v>0.1</v>
      </c>
      <c r="H30" s="648">
        <f t="shared" si="1"/>
        <v>3</v>
      </c>
      <c r="I30" s="649"/>
      <c r="V30" s="401"/>
      <c r="W30" s="402"/>
      <c r="X30" s="402"/>
      <c r="Y30" s="402"/>
      <c r="Z30" s="393"/>
    </row>
    <row r="31" spans="1:26" ht="15" customHeight="1">
      <c r="A31" s="397" t="s">
        <v>328</v>
      </c>
      <c r="B31" s="646" t="s">
        <v>391</v>
      </c>
      <c r="C31" s="647"/>
      <c r="D31" s="647"/>
      <c r="E31" s="398" t="s">
        <v>317</v>
      </c>
      <c r="F31" s="407">
        <f>B76*C76</f>
        <v>309.34</v>
      </c>
      <c r="G31" s="400">
        <f>D76</f>
        <v>0.1</v>
      </c>
      <c r="H31" s="648">
        <f>E76</f>
        <v>30.93</v>
      </c>
      <c r="I31" s="649"/>
      <c r="V31" s="401"/>
      <c r="W31" s="650"/>
      <c r="X31" s="650"/>
      <c r="Y31" s="650"/>
      <c r="Z31" s="393"/>
    </row>
    <row r="32" spans="1:26" ht="15" customHeight="1">
      <c r="A32" s="403"/>
      <c r="B32" s="647"/>
      <c r="C32" s="647"/>
      <c r="D32" s="647"/>
      <c r="E32" s="404"/>
      <c r="F32" s="404"/>
      <c r="G32" s="405"/>
      <c r="H32" s="405"/>
      <c r="I32" s="406"/>
      <c r="J32" s="422"/>
      <c r="V32" s="393"/>
      <c r="W32" s="651"/>
      <c r="X32" s="651"/>
      <c r="Y32" s="651"/>
      <c r="Z32" s="393"/>
    </row>
    <row r="33" spans="1:26" ht="15" customHeight="1">
      <c r="A33" s="408">
        <v>2</v>
      </c>
      <c r="B33" s="652" t="s">
        <v>329</v>
      </c>
      <c r="C33" s="653"/>
      <c r="D33" s="654"/>
      <c r="E33" s="409"/>
      <c r="F33" s="409"/>
      <c r="G33" s="410"/>
      <c r="H33" s="655">
        <f>H34+H39</f>
        <v>2.48</v>
      </c>
      <c r="I33" s="656"/>
      <c r="V33" s="393"/>
      <c r="W33" s="640"/>
      <c r="X33" s="640"/>
      <c r="Y33" s="640"/>
      <c r="Z33" s="393"/>
    </row>
    <row r="34" spans="1:26" ht="15" customHeight="1">
      <c r="A34" s="394" t="s">
        <v>3</v>
      </c>
      <c r="B34" s="641" t="s">
        <v>330</v>
      </c>
      <c r="C34" s="642"/>
      <c r="D34" s="642"/>
      <c r="E34" s="395"/>
      <c r="F34" s="395"/>
      <c r="G34" s="396"/>
      <c r="H34" s="643">
        <f>SUM(H35:I38)</f>
        <v>1.88</v>
      </c>
      <c r="I34" s="644"/>
      <c r="V34" s="393"/>
      <c r="W34" s="411"/>
      <c r="X34" s="411"/>
      <c r="Y34" s="411"/>
      <c r="Z34" s="393"/>
    </row>
    <row r="35" spans="1:26" ht="15.75">
      <c r="A35" s="397" t="s">
        <v>331</v>
      </c>
      <c r="B35" s="646" t="s">
        <v>392</v>
      </c>
      <c r="C35" s="647"/>
      <c r="D35" s="647"/>
      <c r="E35" s="398" t="s">
        <v>307</v>
      </c>
      <c r="F35" s="407">
        <f>B80</f>
        <v>2</v>
      </c>
      <c r="G35" s="400">
        <v>0.36</v>
      </c>
      <c r="H35" s="657">
        <f>E80</f>
        <v>0.72</v>
      </c>
      <c r="I35" s="658"/>
      <c r="V35" s="401"/>
      <c r="W35" s="650"/>
      <c r="X35" s="650"/>
      <c r="Y35" s="650"/>
      <c r="Z35" s="393"/>
    </row>
    <row r="36" spans="1:26" ht="15.75">
      <c r="A36" s="397" t="s">
        <v>332</v>
      </c>
      <c r="B36" s="646" t="s">
        <v>333</v>
      </c>
      <c r="C36" s="647"/>
      <c r="D36" s="647"/>
      <c r="E36" s="398" t="s">
        <v>307</v>
      </c>
      <c r="F36" s="407">
        <f>B81</f>
        <v>2</v>
      </c>
      <c r="G36" s="400">
        <v>0.2</v>
      </c>
      <c r="H36" s="657">
        <f>E81</f>
        <v>0.4</v>
      </c>
      <c r="I36" s="658"/>
      <c r="V36" s="401"/>
      <c r="W36" s="650"/>
      <c r="X36" s="650"/>
      <c r="Y36" s="650"/>
      <c r="Z36" s="393"/>
    </row>
    <row r="37" spans="1:26" ht="15.75">
      <c r="A37" s="397" t="s">
        <v>334</v>
      </c>
      <c r="B37" s="646" t="s">
        <v>335</v>
      </c>
      <c r="C37" s="647"/>
      <c r="D37" s="647"/>
      <c r="E37" s="398" t="s">
        <v>307</v>
      </c>
      <c r="F37" s="407">
        <f>B82</f>
        <v>0</v>
      </c>
      <c r="G37" s="400">
        <v>0.25</v>
      </c>
      <c r="H37" s="657">
        <f>E82</f>
        <v>0</v>
      </c>
      <c r="I37" s="658"/>
      <c r="V37" s="401"/>
      <c r="W37" s="650"/>
      <c r="X37" s="650"/>
      <c r="Y37" s="650"/>
      <c r="Z37" s="393"/>
    </row>
    <row r="38" spans="1:26" ht="15.75">
      <c r="A38" s="397" t="s">
        <v>336</v>
      </c>
      <c r="B38" s="646" t="s">
        <v>337</v>
      </c>
      <c r="C38" s="647"/>
      <c r="D38" s="647"/>
      <c r="E38" s="398" t="s">
        <v>307</v>
      </c>
      <c r="F38" s="407">
        <f>B83</f>
        <v>2</v>
      </c>
      <c r="G38" s="400">
        <v>0.38</v>
      </c>
      <c r="H38" s="657">
        <f>E83</f>
        <v>0.76</v>
      </c>
      <c r="I38" s="658"/>
      <c r="V38" s="401"/>
      <c r="W38" s="650"/>
      <c r="X38" s="650"/>
      <c r="Y38" s="650"/>
      <c r="Z38" s="393"/>
    </row>
    <row r="39" spans="1:26" ht="15" customHeight="1">
      <c r="A39" s="394" t="s">
        <v>6</v>
      </c>
      <c r="B39" s="641" t="s">
        <v>338</v>
      </c>
      <c r="C39" s="642"/>
      <c r="D39" s="642"/>
      <c r="E39" s="395"/>
      <c r="F39" s="395"/>
      <c r="G39" s="396"/>
      <c r="H39" s="643">
        <f>H40</f>
        <v>0.6</v>
      </c>
      <c r="I39" s="644"/>
      <c r="V39" s="393"/>
      <c r="W39" s="411"/>
      <c r="X39" s="411"/>
      <c r="Y39" s="411"/>
      <c r="Z39" s="393"/>
    </row>
    <row r="40" spans="1:26" ht="15.75">
      <c r="A40" s="397" t="s">
        <v>339</v>
      </c>
      <c r="B40" s="646" t="s">
        <v>340</v>
      </c>
      <c r="C40" s="647"/>
      <c r="D40" s="647"/>
      <c r="E40" s="398" t="s">
        <v>307</v>
      </c>
      <c r="F40" s="407">
        <f>B85</f>
        <v>4</v>
      </c>
      <c r="G40" s="400">
        <v>0.15</v>
      </c>
      <c r="H40" s="657">
        <f>E85</f>
        <v>0.6</v>
      </c>
      <c r="I40" s="658"/>
      <c r="V40" s="401"/>
      <c r="W40" s="650"/>
      <c r="X40" s="650"/>
      <c r="Y40" s="650"/>
      <c r="Z40" s="393"/>
    </row>
    <row r="41" spans="1:26" ht="15" customHeight="1">
      <c r="A41" s="394" t="s">
        <v>7</v>
      </c>
      <c r="B41" s="641" t="s">
        <v>341</v>
      </c>
      <c r="C41" s="642"/>
      <c r="D41" s="642"/>
      <c r="E41" s="395"/>
      <c r="F41" s="395"/>
      <c r="G41" s="396"/>
      <c r="H41" s="643"/>
      <c r="I41" s="644"/>
      <c r="V41" s="393"/>
      <c r="W41" s="411"/>
      <c r="X41" s="411"/>
      <c r="Y41" s="411"/>
      <c r="Z41" s="393"/>
    </row>
    <row r="42" spans="1:26" ht="21.75" customHeight="1">
      <c r="A42" s="397" t="s">
        <v>342</v>
      </c>
      <c r="B42" s="659" t="s">
        <v>343</v>
      </c>
      <c r="C42" s="660"/>
      <c r="D42" s="661"/>
      <c r="E42" s="398" t="s">
        <v>307</v>
      </c>
      <c r="F42" s="407">
        <f>F35+F36+F37+F38</f>
        <v>6</v>
      </c>
      <c r="G42" s="400" t="s">
        <v>344</v>
      </c>
      <c r="H42" s="648" t="s">
        <v>344</v>
      </c>
      <c r="I42" s="649"/>
      <c r="V42" s="401"/>
      <c r="W42" s="650"/>
      <c r="X42" s="650"/>
      <c r="Y42" s="650"/>
      <c r="Z42" s="393"/>
    </row>
    <row r="43" spans="1:26" ht="48.75" customHeight="1">
      <c r="A43" s="397" t="s">
        <v>345</v>
      </c>
      <c r="B43" s="662" t="s">
        <v>346</v>
      </c>
      <c r="C43" s="663"/>
      <c r="D43" s="664"/>
      <c r="E43" s="398" t="s">
        <v>307</v>
      </c>
      <c r="F43" s="407">
        <f>B88</f>
        <v>2</v>
      </c>
      <c r="G43" s="400" t="s">
        <v>344</v>
      </c>
      <c r="H43" s="648" t="s">
        <v>344</v>
      </c>
      <c r="I43" s="649"/>
      <c r="V43" s="401"/>
      <c r="W43" s="650"/>
      <c r="X43" s="650"/>
      <c r="Y43" s="650"/>
      <c r="Z43" s="393"/>
    </row>
    <row r="44" spans="1:26" ht="15" customHeight="1" thickBot="1">
      <c r="A44" s="412"/>
      <c r="B44" s="665"/>
      <c r="C44" s="665"/>
      <c r="D44" s="665"/>
      <c r="E44" s="413"/>
      <c r="F44" s="413"/>
      <c r="G44" s="414"/>
      <c r="H44" s="414"/>
      <c r="I44" s="415"/>
      <c r="J44" s="422"/>
      <c r="V44" s="393"/>
      <c r="W44" s="651"/>
      <c r="X44" s="651"/>
      <c r="Y44" s="651"/>
      <c r="Z44" s="393"/>
    </row>
    <row r="45" spans="1:10" ht="15.75">
      <c r="A45" s="416" t="s">
        <v>347</v>
      </c>
      <c r="E45" s="361"/>
      <c r="F45" s="361"/>
      <c r="G45" s="361"/>
      <c r="I45" s="361"/>
      <c r="J45" s="361"/>
    </row>
    <row r="46" spans="1:10" ht="15.75">
      <c r="A46" s="361"/>
      <c r="E46" s="361"/>
      <c r="F46" s="361"/>
      <c r="G46" s="361"/>
      <c r="I46" s="361"/>
      <c r="J46" s="361"/>
    </row>
    <row r="47" spans="1:10" ht="15.75">
      <c r="A47" s="421" t="s">
        <v>393</v>
      </c>
      <c r="B47" s="421"/>
      <c r="C47" s="421"/>
      <c r="D47" s="421"/>
      <c r="E47" s="421"/>
      <c r="F47" s="421"/>
      <c r="G47" s="421"/>
      <c r="H47" s="421"/>
      <c r="I47" s="361"/>
      <c r="J47" s="361"/>
    </row>
    <row r="48" spans="1:11" ht="15.75">
      <c r="A48" s="421" t="s">
        <v>394</v>
      </c>
      <c r="B48" s="421"/>
      <c r="C48" s="421"/>
      <c r="D48" s="421"/>
      <c r="E48" s="421"/>
      <c r="F48" s="421"/>
      <c r="G48" s="421"/>
      <c r="H48" s="421"/>
      <c r="I48" s="421"/>
      <c r="J48" s="421"/>
      <c r="K48" s="421"/>
    </row>
    <row r="49" spans="1:11" ht="15.75">
      <c r="A49" s="421" t="s">
        <v>395</v>
      </c>
      <c r="B49" s="421"/>
      <c r="C49" s="421"/>
      <c r="D49" s="421"/>
      <c r="E49" s="421"/>
      <c r="F49" s="421"/>
      <c r="G49" s="421"/>
      <c r="H49" s="421"/>
      <c r="I49" s="421"/>
      <c r="J49" s="421"/>
      <c r="K49" s="364"/>
    </row>
    <row r="50" spans="1:11" ht="15.75">
      <c r="A50" s="666" t="s">
        <v>396</v>
      </c>
      <c r="B50" s="666"/>
      <c r="C50" s="666"/>
      <c r="D50" s="666"/>
      <c r="E50" s="666"/>
      <c r="F50" s="666"/>
      <c r="G50" s="666"/>
      <c r="H50" s="666"/>
      <c r="I50" s="364"/>
      <c r="K50" s="364"/>
    </row>
    <row r="51" spans="1:11" ht="15.75">
      <c r="A51" s="418" t="s">
        <v>397</v>
      </c>
      <c r="B51" s="364"/>
      <c r="C51" s="364"/>
      <c r="D51" s="364"/>
      <c r="E51" s="364"/>
      <c r="F51" s="364"/>
      <c r="G51" s="364"/>
      <c r="H51" s="364"/>
      <c r="I51" s="364"/>
      <c r="K51" s="364"/>
    </row>
    <row r="52" spans="1:11" ht="15.75">
      <c r="A52" s="364"/>
      <c r="B52" s="364"/>
      <c r="C52" s="364"/>
      <c r="D52" s="364"/>
      <c r="E52" s="364"/>
      <c r="F52" s="364"/>
      <c r="G52" s="364"/>
      <c r="H52" s="364"/>
      <c r="I52" s="364"/>
      <c r="K52" s="364"/>
    </row>
    <row r="53" spans="1:11" ht="15" customHeight="1">
      <c r="A53" s="667" t="s">
        <v>398</v>
      </c>
      <c r="B53" s="667"/>
      <c r="C53" s="667"/>
      <c r="D53" s="667"/>
      <c r="E53" s="667"/>
      <c r="F53" s="667"/>
      <c r="G53" s="667"/>
      <c r="H53" s="667"/>
      <c r="I53" s="667"/>
      <c r="J53" s="419"/>
      <c r="K53" s="419"/>
    </row>
    <row r="54" spans="1:11" ht="15" customHeight="1">
      <c r="A54" s="667"/>
      <c r="B54" s="667"/>
      <c r="C54" s="667"/>
      <c r="D54" s="667"/>
      <c r="E54" s="667"/>
      <c r="F54" s="667"/>
      <c r="G54" s="667"/>
      <c r="H54" s="667"/>
      <c r="I54" s="667"/>
      <c r="J54" s="419"/>
      <c r="K54" s="419"/>
    </row>
    <row r="55" spans="1:11" ht="15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</row>
    <row r="56" spans="1:11" ht="15" customHeight="1">
      <c r="A56" s="668" t="s">
        <v>399</v>
      </c>
      <c r="B56" s="668"/>
      <c r="C56" s="668"/>
      <c r="D56" s="668"/>
      <c r="E56" s="668"/>
      <c r="F56" s="668"/>
      <c r="G56" s="668"/>
      <c r="H56" s="668"/>
      <c r="I56" s="668"/>
      <c r="J56" s="420"/>
      <c r="K56" s="420"/>
    </row>
    <row r="57" spans="1:11" ht="15" customHeight="1">
      <c r="A57" s="668"/>
      <c r="B57" s="668"/>
      <c r="C57" s="668"/>
      <c r="D57" s="668"/>
      <c r="E57" s="668"/>
      <c r="F57" s="668"/>
      <c r="G57" s="668"/>
      <c r="H57" s="668"/>
      <c r="I57" s="668"/>
      <c r="J57" s="420"/>
      <c r="K57" s="420"/>
    </row>
    <row r="58" spans="1:10" ht="15.75">
      <c r="A58" s="361"/>
      <c r="E58" s="361"/>
      <c r="F58" s="361"/>
      <c r="G58" s="361"/>
      <c r="I58" s="361"/>
      <c r="J58" s="361"/>
    </row>
    <row r="59" spans="1:11" ht="15" customHeight="1">
      <c r="A59" s="668" t="s">
        <v>400</v>
      </c>
      <c r="B59" s="668"/>
      <c r="C59" s="668"/>
      <c r="D59" s="668"/>
      <c r="E59" s="668"/>
      <c r="F59" s="668"/>
      <c r="G59" s="668"/>
      <c r="H59" s="668"/>
      <c r="I59" s="668"/>
      <c r="J59" s="420"/>
      <c r="K59" s="420"/>
    </row>
    <row r="60" spans="1:11" ht="15" customHeight="1">
      <c r="A60" s="668"/>
      <c r="B60" s="668"/>
      <c r="C60" s="668"/>
      <c r="D60" s="668"/>
      <c r="E60" s="668"/>
      <c r="F60" s="668"/>
      <c r="G60" s="668"/>
      <c r="H60" s="668"/>
      <c r="I60" s="668"/>
      <c r="J60" s="420"/>
      <c r="K60" s="420"/>
    </row>
    <row r="61" spans="1:10" ht="15.75">
      <c r="A61" s="361"/>
      <c r="E61" s="361"/>
      <c r="F61" s="361"/>
      <c r="G61" s="361"/>
      <c r="I61" s="361"/>
      <c r="J61" s="361"/>
    </row>
    <row r="62" spans="1:11" ht="15.75">
      <c r="A62" s="669" t="s">
        <v>401</v>
      </c>
      <c r="B62" s="669"/>
      <c r="C62" s="669"/>
      <c r="D62" s="669"/>
      <c r="E62" s="669"/>
      <c r="F62" s="669"/>
      <c r="G62" s="669"/>
      <c r="H62" s="669"/>
      <c r="I62" s="669"/>
      <c r="J62" s="669"/>
      <c r="K62" s="669"/>
    </row>
    <row r="63" spans="1:10" ht="16.5" thickBot="1">
      <c r="A63" s="361"/>
      <c r="E63" s="361"/>
      <c r="F63" s="422"/>
      <c r="G63" s="670"/>
      <c r="H63" s="671"/>
      <c r="I63" s="364"/>
      <c r="J63" s="361"/>
    </row>
    <row r="64" spans="1:10" ht="15.75">
      <c r="A64" s="423" t="s">
        <v>5</v>
      </c>
      <c r="B64" s="424" t="s">
        <v>294</v>
      </c>
      <c r="C64" s="424" t="s">
        <v>348</v>
      </c>
      <c r="D64" s="424" t="s">
        <v>312</v>
      </c>
      <c r="E64" s="425" t="s">
        <v>313</v>
      </c>
      <c r="F64" s="422"/>
      <c r="G64" s="670"/>
      <c r="H64" s="671"/>
      <c r="I64" s="364"/>
      <c r="J64" s="361"/>
    </row>
    <row r="65" spans="1:10" ht="15.75">
      <c r="A65" s="672" t="s">
        <v>349</v>
      </c>
      <c r="B65" s="673"/>
      <c r="C65" s="673"/>
      <c r="D65" s="673"/>
      <c r="E65" s="426">
        <f>E73+E66</f>
        <v>60.54</v>
      </c>
      <c r="F65" s="422"/>
      <c r="G65" s="427"/>
      <c r="H65" s="428"/>
      <c r="I65" s="364"/>
      <c r="J65" s="361"/>
    </row>
    <row r="66" spans="1:10" ht="15.75">
      <c r="A66" s="674" t="s">
        <v>350</v>
      </c>
      <c r="B66" s="675"/>
      <c r="C66" s="675"/>
      <c r="D66" s="675"/>
      <c r="E66" s="429">
        <f>SUM(E67:E71)</f>
        <v>21.68</v>
      </c>
      <c r="F66" s="422"/>
      <c r="G66" s="427"/>
      <c r="H66" s="428"/>
      <c r="I66" s="364"/>
      <c r="J66" s="361"/>
    </row>
    <row r="67" spans="1:10" ht="15.75">
      <c r="A67" s="430" t="s">
        <v>351</v>
      </c>
      <c r="B67" s="431">
        <v>2</v>
      </c>
      <c r="C67" s="431">
        <f>H14/2</f>
        <v>3</v>
      </c>
      <c r="D67" s="431">
        <v>0.4</v>
      </c>
      <c r="E67" s="432">
        <f>B67*C67*D67</f>
        <v>2.4</v>
      </c>
      <c r="F67" s="433"/>
      <c r="G67" s="434"/>
      <c r="H67" s="433"/>
      <c r="I67" s="364"/>
      <c r="J67" s="361"/>
    </row>
    <row r="68" spans="1:10" ht="15.75">
      <c r="A68" s="430" t="s">
        <v>352</v>
      </c>
      <c r="B68" s="431">
        <v>2</v>
      </c>
      <c r="C68" s="435"/>
      <c r="D68" s="435">
        <v>4.64</v>
      </c>
      <c r="E68" s="432">
        <f>ROUND(D68*B68,2)</f>
        <v>9.28</v>
      </c>
      <c r="F68" s="433"/>
      <c r="G68" s="434"/>
      <c r="H68" s="433"/>
      <c r="I68" s="364"/>
      <c r="J68" s="361"/>
    </row>
    <row r="69" spans="1:10" ht="15.75">
      <c r="A69" s="430" t="s">
        <v>353</v>
      </c>
      <c r="B69" s="436">
        <v>2</v>
      </c>
      <c r="C69" s="436"/>
      <c r="D69" s="436">
        <v>3.2</v>
      </c>
      <c r="E69" s="432">
        <f>ROUND(D69*B69,2)</f>
        <v>6.4</v>
      </c>
      <c r="F69" s="433"/>
      <c r="G69" s="433"/>
      <c r="H69" s="433"/>
      <c r="I69" s="364"/>
      <c r="J69" s="437"/>
    </row>
    <row r="70" spans="1:10" ht="15.75">
      <c r="A70" s="430" t="s">
        <v>354</v>
      </c>
      <c r="B70" s="436">
        <v>0</v>
      </c>
      <c r="C70" s="436"/>
      <c r="D70" s="436">
        <v>2.19</v>
      </c>
      <c r="E70" s="432">
        <f>ROUND(D70*B70,2)</f>
        <v>0</v>
      </c>
      <c r="F70" s="433"/>
      <c r="G70" s="433"/>
      <c r="H70" s="433"/>
      <c r="I70" s="364"/>
      <c r="J70" s="361"/>
    </row>
    <row r="71" spans="1:10" ht="15.75">
      <c r="A71" s="430" t="s">
        <v>355</v>
      </c>
      <c r="B71" s="436">
        <v>1</v>
      </c>
      <c r="C71" s="436">
        <f>(H14*1.5)</f>
        <v>9</v>
      </c>
      <c r="D71" s="436">
        <v>0.4</v>
      </c>
      <c r="E71" s="432">
        <f>ROUND(D71*C71*B71,2)</f>
        <v>3.6</v>
      </c>
      <c r="F71" s="433"/>
      <c r="G71" s="433"/>
      <c r="H71" s="433"/>
      <c r="I71" s="364"/>
      <c r="J71" s="361"/>
    </row>
    <row r="72" spans="1:10" ht="15.75">
      <c r="A72" s="674"/>
      <c r="B72" s="675"/>
      <c r="C72" s="675"/>
      <c r="D72" s="675"/>
      <c r="E72" s="676"/>
      <c r="F72" s="422"/>
      <c r="G72" s="422"/>
      <c r="H72" s="438"/>
      <c r="I72" s="439"/>
      <c r="J72" s="361"/>
    </row>
    <row r="73" spans="1:10" ht="15.75">
      <c r="A73" s="674" t="s">
        <v>356</v>
      </c>
      <c r="B73" s="675"/>
      <c r="C73" s="675"/>
      <c r="D73" s="675"/>
      <c r="E73" s="429">
        <f>SUM(E74:E76)</f>
        <v>38.86</v>
      </c>
      <c r="F73" s="422"/>
      <c r="G73" s="427"/>
      <c r="H73" s="428"/>
      <c r="I73" s="364"/>
      <c r="J73" s="361"/>
    </row>
    <row r="74" spans="1:10" ht="15.75">
      <c r="A74" s="430" t="s">
        <v>357</v>
      </c>
      <c r="B74" s="436"/>
      <c r="C74" s="435">
        <f>(C76)-(B75*C75)-(B71*1.5)</f>
        <v>123.17</v>
      </c>
      <c r="D74" s="435">
        <v>0.04</v>
      </c>
      <c r="E74" s="432">
        <f>ROUND(D74*C74,2)</f>
        <v>4.93</v>
      </c>
      <c r="F74" s="433"/>
      <c r="G74" s="434"/>
      <c r="H74" s="433"/>
      <c r="I74" s="364"/>
      <c r="J74" s="361"/>
    </row>
    <row r="75" spans="1:10" ht="15.75">
      <c r="A75" s="430" t="s">
        <v>358</v>
      </c>
      <c r="B75" s="431">
        <v>2</v>
      </c>
      <c r="C75" s="431">
        <v>15</v>
      </c>
      <c r="D75" s="436">
        <v>0.1</v>
      </c>
      <c r="E75" s="432">
        <f>B75*C75*D75</f>
        <v>3</v>
      </c>
      <c r="F75" s="433"/>
      <c r="G75" s="434"/>
      <c r="H75" s="433"/>
      <c r="I75" s="364"/>
      <c r="J75" s="361"/>
    </row>
    <row r="76" spans="1:10" ht="15.75">
      <c r="A76" s="430" t="s">
        <v>359</v>
      </c>
      <c r="B76" s="436">
        <v>2</v>
      </c>
      <c r="C76" s="436">
        <f>G18</f>
        <v>154.67</v>
      </c>
      <c r="D76" s="436">
        <v>0.1</v>
      </c>
      <c r="E76" s="432">
        <f>ROUND(B76*C76*D76,2)</f>
        <v>30.93</v>
      </c>
      <c r="F76" s="433"/>
      <c r="G76" s="433"/>
      <c r="H76" s="433"/>
      <c r="I76" s="364"/>
      <c r="J76" s="437"/>
    </row>
    <row r="77" spans="1:10" ht="15.75">
      <c r="A77" s="672"/>
      <c r="B77" s="675"/>
      <c r="C77" s="675"/>
      <c r="D77" s="675"/>
      <c r="E77" s="676"/>
      <c r="F77" s="422"/>
      <c r="G77" s="422"/>
      <c r="H77" s="438"/>
      <c r="I77" s="439"/>
      <c r="J77" s="361"/>
    </row>
    <row r="78" spans="1:10" ht="15.75">
      <c r="A78" s="672" t="s">
        <v>360</v>
      </c>
      <c r="B78" s="673"/>
      <c r="C78" s="673"/>
      <c r="D78" s="673"/>
      <c r="E78" s="440">
        <f>E79+E84</f>
        <v>2.48</v>
      </c>
      <c r="F78" s="422"/>
      <c r="G78" s="427"/>
      <c r="H78" s="428"/>
      <c r="I78" s="364"/>
      <c r="J78" s="361"/>
    </row>
    <row r="79" spans="1:10" ht="15.75">
      <c r="A79" s="677" t="s">
        <v>361</v>
      </c>
      <c r="B79" s="678"/>
      <c r="C79" s="678"/>
      <c r="D79" s="678"/>
      <c r="E79" s="429">
        <f>SUM(E80:E83)</f>
        <v>1.88</v>
      </c>
      <c r="F79" s="422"/>
      <c r="G79" s="427"/>
      <c r="H79" s="428"/>
      <c r="I79" s="364"/>
      <c r="J79" s="361"/>
    </row>
    <row r="80" spans="1:10" ht="15.75">
      <c r="A80" s="430" t="s">
        <v>362</v>
      </c>
      <c r="B80" s="436">
        <f>B69</f>
        <v>2</v>
      </c>
      <c r="C80" s="435"/>
      <c r="D80" s="441">
        <v>0.36</v>
      </c>
      <c r="E80" s="442">
        <f>ROUND(B80*D80,2)</f>
        <v>0.72</v>
      </c>
      <c r="F80" s="433"/>
      <c r="G80" s="434"/>
      <c r="H80" s="433"/>
      <c r="I80" s="364"/>
      <c r="J80" s="361"/>
    </row>
    <row r="81" spans="1:10" ht="15.75">
      <c r="A81" s="430" t="s">
        <v>363</v>
      </c>
      <c r="B81" s="436">
        <v>2</v>
      </c>
      <c r="C81" s="435"/>
      <c r="D81" s="441">
        <v>0.2</v>
      </c>
      <c r="E81" s="442">
        <f>ROUND(B81*D81,2)</f>
        <v>0.4</v>
      </c>
      <c r="F81" s="433"/>
      <c r="G81" s="434"/>
      <c r="H81" s="433"/>
      <c r="I81" s="364"/>
      <c r="J81" s="361"/>
    </row>
    <row r="82" spans="1:10" ht="15.75">
      <c r="A82" s="430" t="s">
        <v>364</v>
      </c>
      <c r="B82" s="436">
        <v>0</v>
      </c>
      <c r="C82" s="435"/>
      <c r="D82" s="441">
        <v>0.25</v>
      </c>
      <c r="E82" s="442">
        <f>ROUND(B82*D82,2)</f>
        <v>0</v>
      </c>
      <c r="F82" s="433"/>
      <c r="G82" s="434"/>
      <c r="H82" s="433"/>
      <c r="I82" s="364"/>
      <c r="J82" s="361"/>
    </row>
    <row r="83" spans="1:10" ht="15.75">
      <c r="A83" s="430" t="s">
        <v>365</v>
      </c>
      <c r="B83" s="436">
        <v>2</v>
      </c>
      <c r="C83" s="435"/>
      <c r="D83" s="441">
        <v>0.38</v>
      </c>
      <c r="E83" s="442">
        <f>ROUND(B83*D83,2)</f>
        <v>0.76</v>
      </c>
      <c r="F83" s="433"/>
      <c r="G83" s="434"/>
      <c r="H83" s="433"/>
      <c r="I83" s="364"/>
      <c r="J83" s="361"/>
    </row>
    <row r="84" spans="1:10" ht="15.75">
      <c r="A84" s="677" t="s">
        <v>366</v>
      </c>
      <c r="B84" s="678"/>
      <c r="C84" s="678"/>
      <c r="D84" s="678"/>
      <c r="E84" s="429">
        <f>E85</f>
        <v>0.6</v>
      </c>
      <c r="F84" s="422"/>
      <c r="G84" s="427"/>
      <c r="H84" s="428"/>
      <c r="I84" s="364"/>
      <c r="J84" s="361"/>
    </row>
    <row r="85" spans="1:10" ht="15.75">
      <c r="A85" s="430" t="s">
        <v>367</v>
      </c>
      <c r="B85" s="436">
        <v>4</v>
      </c>
      <c r="C85" s="435"/>
      <c r="D85" s="441">
        <v>0.15</v>
      </c>
      <c r="E85" s="442">
        <f>ROUND(B85*D85,2)</f>
        <v>0.6</v>
      </c>
      <c r="F85" s="433"/>
      <c r="G85" s="434"/>
      <c r="H85" s="433"/>
      <c r="I85" s="364"/>
      <c r="J85" s="361"/>
    </row>
    <row r="86" spans="1:10" ht="15.75">
      <c r="A86" s="677" t="s">
        <v>341</v>
      </c>
      <c r="B86" s="678"/>
      <c r="C86" s="678"/>
      <c r="D86" s="678"/>
      <c r="E86" s="429">
        <f>E87+E88</f>
        <v>7</v>
      </c>
      <c r="F86" s="422"/>
      <c r="G86" s="427"/>
      <c r="H86" s="428"/>
      <c r="I86" s="364"/>
      <c r="J86" s="361"/>
    </row>
    <row r="87" spans="1:10" ht="15.75">
      <c r="A87" s="430" t="s">
        <v>368</v>
      </c>
      <c r="B87" s="436">
        <f>B80+B81+B82+B83</f>
        <v>6</v>
      </c>
      <c r="C87" s="435"/>
      <c r="D87" s="441"/>
      <c r="E87" s="442">
        <v>6</v>
      </c>
      <c r="F87" s="433"/>
      <c r="G87" s="434"/>
      <c r="H87" s="433"/>
      <c r="I87" s="364"/>
      <c r="J87" s="361"/>
    </row>
    <row r="88" spans="1:10" ht="16.5" thickBot="1">
      <c r="A88" s="443" t="s">
        <v>369</v>
      </c>
      <c r="B88" s="444">
        <f>B85/2</f>
        <v>2</v>
      </c>
      <c r="C88" s="445"/>
      <c r="D88" s="446"/>
      <c r="E88" s="447">
        <v>1</v>
      </c>
      <c r="F88" s="433"/>
      <c r="G88" s="434"/>
      <c r="H88" s="433"/>
      <c r="I88" s="364"/>
      <c r="J88" s="361"/>
    </row>
    <row r="89" spans="1:10" ht="15.75">
      <c r="A89" s="361"/>
      <c r="E89" s="361"/>
      <c r="F89" s="422"/>
      <c r="G89" s="422"/>
      <c r="H89" s="438"/>
      <c r="I89" s="439"/>
      <c r="J89" s="361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4:D44"/>
    <mergeCell ref="W44:Y44"/>
    <mergeCell ref="A50:H50"/>
    <mergeCell ref="A53:I54"/>
    <mergeCell ref="A56:I57"/>
    <mergeCell ref="A59:I60"/>
    <mergeCell ref="B42:D42"/>
    <mergeCell ref="H42:I42"/>
    <mergeCell ref="W42:Y42"/>
    <mergeCell ref="B43:D43"/>
    <mergeCell ref="H43:I43"/>
    <mergeCell ref="W43:Y43"/>
    <mergeCell ref="B39:D39"/>
    <mergeCell ref="H39:I39"/>
    <mergeCell ref="B40:D40"/>
    <mergeCell ref="H40:I40"/>
    <mergeCell ref="W40:Y40"/>
    <mergeCell ref="B41:D41"/>
    <mergeCell ref="H41:I41"/>
    <mergeCell ref="B37:D37"/>
    <mergeCell ref="H37:I37"/>
    <mergeCell ref="W37:Y37"/>
    <mergeCell ref="B38:D38"/>
    <mergeCell ref="H38:I38"/>
    <mergeCell ref="W38:Y38"/>
    <mergeCell ref="B35:D35"/>
    <mergeCell ref="H35:I35"/>
    <mergeCell ref="W35:Y35"/>
    <mergeCell ref="B36:D36"/>
    <mergeCell ref="H36:I36"/>
    <mergeCell ref="W36:Y36"/>
    <mergeCell ref="B32:D32"/>
    <mergeCell ref="W32:Y32"/>
    <mergeCell ref="B33:D33"/>
    <mergeCell ref="H33:I33"/>
    <mergeCell ref="W33:Y33"/>
    <mergeCell ref="B34:D34"/>
    <mergeCell ref="H34:I34"/>
    <mergeCell ref="B29:D29"/>
    <mergeCell ref="H29:I29"/>
    <mergeCell ref="W29:Y29"/>
    <mergeCell ref="B30:D30"/>
    <mergeCell ref="H30:I30"/>
    <mergeCell ref="B31:D31"/>
    <mergeCell ref="H31:I31"/>
    <mergeCell ref="W31:Y31"/>
    <mergeCell ref="B26:D26"/>
    <mergeCell ref="H26:I26"/>
    <mergeCell ref="W26:Y26"/>
    <mergeCell ref="B27:D27"/>
    <mergeCell ref="W27:Y27"/>
    <mergeCell ref="B28:D28"/>
    <mergeCell ref="H28:I28"/>
    <mergeCell ref="W28:Y28"/>
    <mergeCell ref="B23:D23"/>
    <mergeCell ref="H23:I23"/>
    <mergeCell ref="B24:D24"/>
    <mergeCell ref="H24:I24"/>
    <mergeCell ref="W24:Y24"/>
    <mergeCell ref="B25:D25"/>
    <mergeCell ref="H25:I25"/>
    <mergeCell ref="W25:Y25"/>
    <mergeCell ref="B21:D21"/>
    <mergeCell ref="H21:I21"/>
    <mergeCell ref="W21:Y21"/>
    <mergeCell ref="B22:D22"/>
    <mergeCell ref="H22:I22"/>
    <mergeCell ref="W22:Y22"/>
    <mergeCell ref="A16:E17"/>
    <mergeCell ref="B19:D19"/>
    <mergeCell ref="H19:I19"/>
    <mergeCell ref="B20:D20"/>
    <mergeCell ref="H20:I20"/>
    <mergeCell ref="W20:Y20"/>
    <mergeCell ref="A8:I8"/>
    <mergeCell ref="A10:I10"/>
    <mergeCell ref="B12:F13"/>
    <mergeCell ref="G12:G13"/>
    <mergeCell ref="H12:H13"/>
    <mergeCell ref="I12:I13"/>
    <mergeCell ref="A1:I1"/>
    <mergeCell ref="A2:I2"/>
    <mergeCell ref="A3:I3"/>
    <mergeCell ref="A4:I4"/>
    <mergeCell ref="A6:I6"/>
    <mergeCell ref="A7:I7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421875" style="1" bestFit="1" customWidth="1"/>
    <col min="2" max="2" width="70.7109375" style="1" bestFit="1" customWidth="1"/>
    <col min="3" max="3" width="18.8515625" style="1" bestFit="1" customWidth="1"/>
    <col min="4" max="4" width="16.140625" style="1" bestFit="1" customWidth="1"/>
    <col min="5" max="5" width="23.00390625" style="1" bestFit="1" customWidth="1"/>
    <col min="6" max="16384" width="9.140625" style="1" customWidth="1"/>
  </cols>
  <sheetData>
    <row r="1" spans="1:5" s="62" customFormat="1" ht="15" customHeight="1">
      <c r="A1" s="687"/>
      <c r="B1" s="688"/>
      <c r="C1" s="688"/>
      <c r="D1" s="688"/>
      <c r="E1" s="689"/>
    </row>
    <row r="2" spans="1:5" s="62" customFormat="1" ht="15" customHeight="1">
      <c r="A2" s="690" t="s">
        <v>16</v>
      </c>
      <c r="B2" s="691"/>
      <c r="C2" s="691"/>
      <c r="D2" s="691"/>
      <c r="E2" s="692"/>
    </row>
    <row r="3" spans="1:5" s="62" customFormat="1" ht="15" customHeight="1">
      <c r="A3" s="693" t="s">
        <v>179</v>
      </c>
      <c r="B3" s="694"/>
      <c r="C3" s="694"/>
      <c r="D3" s="694"/>
      <c r="E3" s="695"/>
    </row>
    <row r="4" spans="1:5" s="62" customFormat="1" ht="15" customHeight="1">
      <c r="A4" s="693" t="s">
        <v>15</v>
      </c>
      <c r="B4" s="694"/>
      <c r="C4" s="694"/>
      <c r="D4" s="694"/>
      <c r="E4" s="695"/>
    </row>
    <row r="5" spans="1:5" s="62" customFormat="1" ht="15" customHeight="1" thickBot="1">
      <c r="A5" s="124"/>
      <c r="B5" s="125"/>
      <c r="C5" s="125"/>
      <c r="D5" s="125"/>
      <c r="E5" s="473"/>
    </row>
    <row r="6" spans="1:5" s="62" customFormat="1" ht="15" customHeight="1" thickBot="1" thickTop="1">
      <c r="A6" s="696" t="s">
        <v>196</v>
      </c>
      <c r="B6" s="697"/>
      <c r="C6" s="697"/>
      <c r="D6" s="697"/>
      <c r="E6" s="698"/>
    </row>
    <row r="7" spans="1:5" s="62" customFormat="1" ht="35.25" customHeight="1" thickBot="1" thickTop="1">
      <c r="A7" s="699" t="str">
        <f>'ORÇAMENTO GERAL'!C6</f>
        <v>EXECUÇÃO DOS SERVIÇOS DE PAVIMENTAÇÃO (RECAPEAMENTO ASFÁTICO) NAS RUAS DO PAAR - NO MUNICÍPIO DE ANANINDEUA - PA.</v>
      </c>
      <c r="B7" s="700"/>
      <c r="C7" s="700"/>
      <c r="D7" s="700"/>
      <c r="E7" s="700"/>
    </row>
    <row r="8" spans="1:5" ht="19.5" customHeight="1">
      <c r="A8" s="126" t="str">
        <f>'ORÇAMENTO GERAL'!C14</f>
        <v>2.1</v>
      </c>
      <c r="B8" s="701" t="str">
        <f>'ORÇAMENTO GERAL'!F14</f>
        <v>Execução de pintura de ligação com emulsão asfáltica RR-2C. AF_11/2019</v>
      </c>
      <c r="C8" s="702"/>
      <c r="D8" s="703"/>
      <c r="E8" s="130" t="str">
        <f>'ORÇAMENTO GERAL'!H14</f>
        <v>m²</v>
      </c>
    </row>
    <row r="9" spans="1:5" ht="19.5" customHeight="1">
      <c r="A9" s="704" t="s">
        <v>5</v>
      </c>
      <c r="B9" s="705" t="s">
        <v>193</v>
      </c>
      <c r="C9" s="127" t="s">
        <v>197</v>
      </c>
      <c r="D9" s="127" t="s">
        <v>198</v>
      </c>
      <c r="E9" s="127" t="s">
        <v>199</v>
      </c>
    </row>
    <row r="10" spans="1:5" ht="19.5" customHeight="1">
      <c r="A10" s="704"/>
      <c r="B10" s="705"/>
      <c r="C10" s="127" t="s">
        <v>47</v>
      </c>
      <c r="D10" s="127" t="s">
        <v>50</v>
      </c>
      <c r="E10" s="127" t="s">
        <v>208</v>
      </c>
    </row>
    <row r="11" spans="1:5" s="120" customFormat="1" ht="19.5" customHeight="1">
      <c r="A11" s="5">
        <v>1</v>
      </c>
      <c r="B11" s="128" t="s">
        <v>267</v>
      </c>
      <c r="C11" s="129">
        <v>971.55</v>
      </c>
      <c r="D11" s="129">
        <v>6</v>
      </c>
      <c r="E11" s="129">
        <f aca="true" t="shared" si="0" ref="E11:E18">C11*D11</f>
        <v>5829.3</v>
      </c>
    </row>
    <row r="12" spans="1:5" s="120" customFormat="1" ht="19.5" customHeight="1">
      <c r="A12" s="5">
        <v>2</v>
      </c>
      <c r="B12" s="128" t="s">
        <v>268</v>
      </c>
      <c r="C12" s="129">
        <v>437.74</v>
      </c>
      <c r="D12" s="129">
        <v>6</v>
      </c>
      <c r="E12" s="129">
        <f t="shared" si="0"/>
        <v>2626.44</v>
      </c>
    </row>
    <row r="13" spans="1:5" s="120" customFormat="1" ht="19.5" customHeight="1">
      <c r="A13" s="5">
        <v>3</v>
      </c>
      <c r="B13" s="128" t="s">
        <v>272</v>
      </c>
      <c r="C13" s="129">
        <v>150.97</v>
      </c>
      <c r="D13" s="129">
        <v>6</v>
      </c>
      <c r="E13" s="129">
        <f t="shared" si="0"/>
        <v>905.82</v>
      </c>
    </row>
    <row r="14" spans="1:5" s="120" customFormat="1" ht="19.5" customHeight="1">
      <c r="A14" s="5">
        <v>4</v>
      </c>
      <c r="B14" s="128" t="s">
        <v>269</v>
      </c>
      <c r="C14" s="129">
        <v>152.56</v>
      </c>
      <c r="D14" s="129">
        <v>6</v>
      </c>
      <c r="E14" s="129">
        <f t="shared" si="0"/>
        <v>915.36</v>
      </c>
    </row>
    <row r="15" spans="1:5" s="120" customFormat="1" ht="19.5" customHeight="1">
      <c r="A15" s="5">
        <v>5</v>
      </c>
      <c r="B15" s="128" t="s">
        <v>270</v>
      </c>
      <c r="C15" s="129">
        <v>154.67</v>
      </c>
      <c r="D15" s="129">
        <v>6</v>
      </c>
      <c r="E15" s="129">
        <f t="shared" si="0"/>
        <v>928.02</v>
      </c>
    </row>
    <row r="16" spans="1:5" s="120" customFormat="1" ht="19.5" customHeight="1">
      <c r="A16" s="5">
        <v>6</v>
      </c>
      <c r="B16" s="128" t="s">
        <v>271</v>
      </c>
      <c r="C16" s="129">
        <v>152.01</v>
      </c>
      <c r="D16" s="129">
        <v>6</v>
      </c>
      <c r="E16" s="129">
        <f t="shared" si="0"/>
        <v>912.06</v>
      </c>
    </row>
    <row r="17" spans="1:5" s="277" customFormat="1" ht="19.5" customHeight="1">
      <c r="A17" s="5">
        <v>7</v>
      </c>
      <c r="B17" s="128" t="s">
        <v>275</v>
      </c>
      <c r="C17" s="129">
        <v>635</v>
      </c>
      <c r="D17" s="129">
        <v>6</v>
      </c>
      <c r="E17" s="129">
        <f t="shared" si="0"/>
        <v>3810</v>
      </c>
    </row>
    <row r="18" spans="1:5" s="277" customFormat="1" ht="19.5" customHeight="1">
      <c r="A18" s="5">
        <v>8</v>
      </c>
      <c r="B18" s="128" t="s">
        <v>277</v>
      </c>
      <c r="C18" s="129">
        <v>162.77</v>
      </c>
      <c r="D18" s="129">
        <v>6</v>
      </c>
      <c r="E18" s="129">
        <f t="shared" si="0"/>
        <v>976.62</v>
      </c>
    </row>
    <row r="19" spans="1:5" s="277" customFormat="1" ht="19.5" customHeight="1">
      <c r="A19" s="5">
        <v>9</v>
      </c>
      <c r="B19" s="128" t="s">
        <v>276</v>
      </c>
      <c r="C19" s="129">
        <v>96</v>
      </c>
      <c r="D19" s="129">
        <v>6</v>
      </c>
      <c r="E19" s="129">
        <f aca="true" t="shared" si="1" ref="E19:E24">C19*D19</f>
        <v>576</v>
      </c>
    </row>
    <row r="20" spans="1:5" s="283" customFormat="1" ht="19.5" customHeight="1">
      <c r="A20" s="5">
        <v>10</v>
      </c>
      <c r="B20" s="128" t="s">
        <v>280</v>
      </c>
      <c r="C20" s="129">
        <v>201</v>
      </c>
      <c r="D20" s="129">
        <v>6</v>
      </c>
      <c r="E20" s="129">
        <f t="shared" si="1"/>
        <v>1206</v>
      </c>
    </row>
    <row r="21" spans="1:5" s="285" customFormat="1" ht="19.5" customHeight="1">
      <c r="A21" s="5">
        <v>11</v>
      </c>
      <c r="B21" s="128" t="s">
        <v>281</v>
      </c>
      <c r="C21" s="129">
        <v>50</v>
      </c>
      <c r="D21" s="129">
        <v>6</v>
      </c>
      <c r="E21" s="129">
        <f t="shared" si="1"/>
        <v>300</v>
      </c>
    </row>
    <row r="22" spans="1:5" s="285" customFormat="1" ht="19.5" customHeight="1">
      <c r="A22" s="5">
        <v>12</v>
      </c>
      <c r="B22" s="128" t="s">
        <v>282</v>
      </c>
      <c r="C22" s="129">
        <v>790</v>
      </c>
      <c r="D22" s="129">
        <v>6</v>
      </c>
      <c r="E22" s="129">
        <f t="shared" si="1"/>
        <v>4740</v>
      </c>
    </row>
    <row r="23" spans="1:5" s="286" customFormat="1" ht="19.5" customHeight="1">
      <c r="A23" s="5">
        <v>13</v>
      </c>
      <c r="B23" s="128" t="s">
        <v>283</v>
      </c>
      <c r="C23" s="129">
        <v>250</v>
      </c>
      <c r="D23" s="129">
        <v>6</v>
      </c>
      <c r="E23" s="129">
        <f t="shared" si="1"/>
        <v>1500</v>
      </c>
    </row>
    <row r="24" spans="1:5" s="290" customFormat="1" ht="19.5" customHeight="1">
      <c r="A24" s="5">
        <v>13</v>
      </c>
      <c r="B24" s="128" t="s">
        <v>284</v>
      </c>
      <c r="C24" s="129">
        <v>191</v>
      </c>
      <c r="D24" s="129">
        <v>6</v>
      </c>
      <c r="E24" s="129">
        <f t="shared" si="1"/>
        <v>1146</v>
      </c>
    </row>
    <row r="25" spans="1:5" ht="19.5" customHeight="1">
      <c r="A25" s="468"/>
      <c r="B25" s="469"/>
      <c r="C25" s="130">
        <f>SUM(C11:C24)</f>
        <v>4395.27</v>
      </c>
      <c r="D25" s="469" t="s">
        <v>200</v>
      </c>
      <c r="E25" s="130">
        <f>SUM(E11:E24)</f>
        <v>26371.62</v>
      </c>
    </row>
    <row r="26" spans="1:5" ht="9.75" customHeight="1">
      <c r="A26" s="2"/>
      <c r="B26" s="4"/>
      <c r="C26" s="4"/>
      <c r="D26" s="4"/>
      <c r="E26" s="4"/>
    </row>
    <row r="27" spans="1:5" ht="19.5" customHeight="1">
      <c r="A27" s="126" t="str">
        <f>'ORÇAMENTO GERAL'!C15</f>
        <v>2.2</v>
      </c>
      <c r="B27" s="701" t="str">
        <f>'ORÇAMENTO GERAL'!F15</f>
        <v>Usinagem, fornecimento, aplicação e espalhamento de concreto betuminoso usinado a quente (CBUQ), CAP 50/70, para capa de rolamento e=3,5 cm</v>
      </c>
      <c r="C27" s="702"/>
      <c r="D27" s="703"/>
      <c r="E27" s="130" t="str">
        <f>'ORÇAMENTO GERAL'!H15</f>
        <v>Ton</v>
      </c>
    </row>
    <row r="28" spans="1:5" ht="19.5" customHeight="1">
      <c r="A28" s="704" t="s">
        <v>5</v>
      </c>
      <c r="B28" s="705" t="s">
        <v>193</v>
      </c>
      <c r="C28" s="127" t="s">
        <v>199</v>
      </c>
      <c r="D28" s="127" t="s">
        <v>204</v>
      </c>
      <c r="E28" s="127" t="s">
        <v>201</v>
      </c>
    </row>
    <row r="29" spans="1:5" ht="19.5" customHeight="1">
      <c r="A29" s="704"/>
      <c r="B29" s="705"/>
      <c r="C29" s="127" t="s">
        <v>208</v>
      </c>
      <c r="D29" s="127" t="s">
        <v>9</v>
      </c>
      <c r="E29" s="127" t="s">
        <v>213</v>
      </c>
    </row>
    <row r="30" spans="1:5" s="120" customFormat="1" ht="19.5" customHeight="1">
      <c r="A30" s="5">
        <v>1</v>
      </c>
      <c r="B30" s="128" t="str">
        <f aca="true" t="shared" si="2" ref="B30:B35">B11</f>
        <v>Rua Tucurui</v>
      </c>
      <c r="C30" s="129">
        <f aca="true" t="shared" si="3" ref="C30:C41">E11</f>
        <v>5829.3</v>
      </c>
      <c r="D30" s="132">
        <v>0.045</v>
      </c>
      <c r="E30" s="129">
        <f aca="true" t="shared" si="4" ref="E30:E38">C30*D30*2.4</f>
        <v>629.56</v>
      </c>
    </row>
    <row r="31" spans="1:5" s="120" customFormat="1" ht="19.5" customHeight="1">
      <c r="A31" s="5">
        <v>2</v>
      </c>
      <c r="B31" s="128" t="str">
        <f t="shared" si="2"/>
        <v>Rua Castanhal</v>
      </c>
      <c r="C31" s="129">
        <f t="shared" si="3"/>
        <v>2626.44</v>
      </c>
      <c r="D31" s="132">
        <v>0.045</v>
      </c>
      <c r="E31" s="129">
        <f t="shared" si="4"/>
        <v>283.66</v>
      </c>
    </row>
    <row r="32" spans="1:5" s="120" customFormat="1" ht="19.5" customHeight="1">
      <c r="A32" s="5">
        <v>3</v>
      </c>
      <c r="B32" s="128" t="str">
        <f t="shared" si="2"/>
        <v>Rua Altamira</v>
      </c>
      <c r="C32" s="129">
        <f t="shared" si="3"/>
        <v>905.82</v>
      </c>
      <c r="D32" s="132">
        <v>0.045</v>
      </c>
      <c r="E32" s="129">
        <f t="shared" si="4"/>
        <v>97.83</v>
      </c>
    </row>
    <row r="33" spans="1:5" s="120" customFormat="1" ht="19.5" customHeight="1">
      <c r="A33" s="5">
        <v>4</v>
      </c>
      <c r="B33" s="128" t="str">
        <f t="shared" si="2"/>
        <v>Rua Alenquer</v>
      </c>
      <c r="C33" s="129">
        <f t="shared" si="3"/>
        <v>915.36</v>
      </c>
      <c r="D33" s="132">
        <v>0.045</v>
      </c>
      <c r="E33" s="129">
        <f t="shared" si="4"/>
        <v>98.86</v>
      </c>
    </row>
    <row r="34" spans="1:5" s="120" customFormat="1" ht="19.5" customHeight="1">
      <c r="A34" s="5">
        <v>5</v>
      </c>
      <c r="B34" s="128" t="str">
        <f t="shared" si="2"/>
        <v>Rua Acará</v>
      </c>
      <c r="C34" s="129">
        <f t="shared" si="3"/>
        <v>928.02</v>
      </c>
      <c r="D34" s="132">
        <v>0.045</v>
      </c>
      <c r="E34" s="129">
        <f t="shared" si="4"/>
        <v>100.23</v>
      </c>
    </row>
    <row r="35" spans="1:5" s="120" customFormat="1" ht="19.5" customHeight="1">
      <c r="A35" s="5">
        <v>6</v>
      </c>
      <c r="B35" s="128" t="str">
        <f t="shared" si="2"/>
        <v>Rua Aveiro</v>
      </c>
      <c r="C35" s="129">
        <f t="shared" si="3"/>
        <v>912.06</v>
      </c>
      <c r="D35" s="132">
        <v>0.045</v>
      </c>
      <c r="E35" s="129">
        <f t="shared" si="4"/>
        <v>98.5</v>
      </c>
    </row>
    <row r="36" spans="1:5" s="277" customFormat="1" ht="19.5" customHeight="1">
      <c r="A36" s="5">
        <v>7</v>
      </c>
      <c r="B36" s="128" t="s">
        <v>275</v>
      </c>
      <c r="C36" s="129">
        <f t="shared" si="3"/>
        <v>3810</v>
      </c>
      <c r="D36" s="132">
        <v>0.045</v>
      </c>
      <c r="E36" s="129">
        <f t="shared" si="4"/>
        <v>411.48</v>
      </c>
    </row>
    <row r="37" spans="1:5" s="277" customFormat="1" ht="19.5" customHeight="1">
      <c r="A37" s="5">
        <v>8</v>
      </c>
      <c r="B37" s="128" t="s">
        <v>277</v>
      </c>
      <c r="C37" s="129">
        <f t="shared" si="3"/>
        <v>976.62</v>
      </c>
      <c r="D37" s="132">
        <v>0.045</v>
      </c>
      <c r="E37" s="129">
        <f t="shared" si="4"/>
        <v>105.47</v>
      </c>
    </row>
    <row r="38" spans="1:5" s="277" customFormat="1" ht="19.5" customHeight="1">
      <c r="A38" s="5">
        <v>9</v>
      </c>
      <c r="B38" s="128" t="s">
        <v>276</v>
      </c>
      <c r="C38" s="129">
        <f t="shared" si="3"/>
        <v>576</v>
      </c>
      <c r="D38" s="132">
        <v>0.045</v>
      </c>
      <c r="E38" s="129">
        <f t="shared" si="4"/>
        <v>62.21</v>
      </c>
    </row>
    <row r="39" spans="1:5" s="283" customFormat="1" ht="19.5" customHeight="1">
      <c r="A39" s="5">
        <v>10</v>
      </c>
      <c r="B39" s="128" t="s">
        <v>280</v>
      </c>
      <c r="C39" s="129">
        <f t="shared" si="3"/>
        <v>1206</v>
      </c>
      <c r="D39" s="132">
        <v>0.045</v>
      </c>
      <c r="E39" s="129">
        <f>C39*D39</f>
        <v>54.27</v>
      </c>
    </row>
    <row r="40" spans="1:5" s="285" customFormat="1" ht="19.5" customHeight="1">
      <c r="A40" s="5">
        <v>11</v>
      </c>
      <c r="B40" s="128" t="s">
        <v>281</v>
      </c>
      <c r="C40" s="129">
        <f t="shared" si="3"/>
        <v>300</v>
      </c>
      <c r="D40" s="132">
        <v>0.045</v>
      </c>
      <c r="E40" s="129">
        <f>C40*D40</f>
        <v>13.5</v>
      </c>
    </row>
    <row r="41" spans="1:5" s="285" customFormat="1" ht="19.5" customHeight="1">
      <c r="A41" s="5">
        <v>12</v>
      </c>
      <c r="B41" s="128" t="str">
        <f>B22</f>
        <v>Av Belém</v>
      </c>
      <c r="C41" s="129">
        <f t="shared" si="3"/>
        <v>4740</v>
      </c>
      <c r="D41" s="132">
        <v>0.045</v>
      </c>
      <c r="E41" s="129">
        <f>C41*D41</f>
        <v>213.3</v>
      </c>
    </row>
    <row r="42" spans="1:5" s="290" customFormat="1" ht="19.5" customHeight="1">
      <c r="A42" s="5">
        <v>13</v>
      </c>
      <c r="B42" s="128" t="s">
        <v>283</v>
      </c>
      <c r="C42" s="129">
        <v>1500</v>
      </c>
      <c r="D42" s="132">
        <v>0.045</v>
      </c>
      <c r="E42" s="129">
        <v>60</v>
      </c>
    </row>
    <row r="43" spans="1:5" s="286" customFormat="1" ht="19.5" customHeight="1">
      <c r="A43" s="5">
        <v>13</v>
      </c>
      <c r="B43" s="128" t="s">
        <v>284</v>
      </c>
      <c r="C43" s="129">
        <f>E24</f>
        <v>1146</v>
      </c>
      <c r="D43" s="132">
        <v>0.045</v>
      </c>
      <c r="E43" s="129">
        <f>C43*D43</f>
        <v>51.57</v>
      </c>
    </row>
    <row r="44" spans="1:5" ht="19.5" customHeight="1">
      <c r="A44" s="708" t="s">
        <v>202</v>
      </c>
      <c r="B44" s="709"/>
      <c r="C44" s="709"/>
      <c r="D44" s="709"/>
      <c r="E44" s="130">
        <f>SUM(E30:E43)</f>
        <v>2280.44</v>
      </c>
    </row>
    <row r="45" spans="1:5" ht="9.75" customHeight="1">
      <c r="A45" s="2"/>
      <c r="B45" s="4"/>
      <c r="C45" s="4"/>
      <c r="D45" s="4"/>
      <c r="E45" s="4"/>
    </row>
    <row r="46" spans="1:5" ht="19.5" customHeight="1">
      <c r="A46" s="126" t="str">
        <f>'ORÇAMENTO GERAL'!C17</f>
        <v>2.4</v>
      </c>
      <c r="B46" s="701" t="str">
        <f>'ORÇAMENTO GERAL'!F17</f>
        <v>Transporte com caminhão basculante de 14 m³, em via em revestimento primário.AF_07/2020</v>
      </c>
      <c r="C46" s="702"/>
      <c r="D46" s="703"/>
      <c r="E46" s="130" t="str">
        <f>'ORÇAMENTO GERAL'!H17</f>
        <v>Ton x Km</v>
      </c>
    </row>
    <row r="47" spans="1:5" ht="19.5" customHeight="1">
      <c r="A47" s="704" t="s">
        <v>5</v>
      </c>
      <c r="B47" s="705" t="s">
        <v>193</v>
      </c>
      <c r="C47" s="127" t="s">
        <v>209</v>
      </c>
      <c r="D47" s="127" t="s">
        <v>205</v>
      </c>
      <c r="E47" s="127" t="s">
        <v>210</v>
      </c>
    </row>
    <row r="48" spans="1:5" ht="19.5" customHeight="1">
      <c r="A48" s="704"/>
      <c r="B48" s="705"/>
      <c r="C48" s="127" t="s">
        <v>57</v>
      </c>
      <c r="D48" s="127" t="s">
        <v>206</v>
      </c>
      <c r="E48" s="127" t="s">
        <v>207</v>
      </c>
    </row>
    <row r="49" spans="1:5" s="120" customFormat="1" ht="19.5" customHeight="1">
      <c r="A49" s="5">
        <v>1</v>
      </c>
      <c r="B49" s="128" t="str">
        <f aca="true" t="shared" si="5" ref="B49:B54">B30</f>
        <v>Rua Tucurui</v>
      </c>
      <c r="C49" s="129">
        <f aca="true" t="shared" si="6" ref="C49:C55">E30</f>
        <v>629.56</v>
      </c>
      <c r="D49" s="129">
        <v>20</v>
      </c>
      <c r="E49" s="129">
        <f aca="true" t="shared" si="7" ref="E49:E57">C49*D49</f>
        <v>12591.2</v>
      </c>
    </row>
    <row r="50" spans="1:5" s="120" customFormat="1" ht="19.5" customHeight="1">
      <c r="A50" s="5">
        <v>2</v>
      </c>
      <c r="B50" s="128" t="str">
        <f t="shared" si="5"/>
        <v>Rua Castanhal</v>
      </c>
      <c r="C50" s="129">
        <f t="shared" si="6"/>
        <v>283.66</v>
      </c>
      <c r="D50" s="129">
        <v>20</v>
      </c>
      <c r="E50" s="129">
        <f t="shared" si="7"/>
        <v>5673.2</v>
      </c>
    </row>
    <row r="51" spans="1:5" s="120" customFormat="1" ht="19.5" customHeight="1">
      <c r="A51" s="5">
        <v>3</v>
      </c>
      <c r="B51" s="128" t="str">
        <f t="shared" si="5"/>
        <v>Rua Altamira</v>
      </c>
      <c r="C51" s="129">
        <f t="shared" si="6"/>
        <v>97.83</v>
      </c>
      <c r="D51" s="129">
        <v>20</v>
      </c>
      <c r="E51" s="129">
        <f t="shared" si="7"/>
        <v>1956.6</v>
      </c>
    </row>
    <row r="52" spans="1:5" s="120" customFormat="1" ht="19.5" customHeight="1">
      <c r="A52" s="5">
        <v>4</v>
      </c>
      <c r="B52" s="128" t="str">
        <f t="shared" si="5"/>
        <v>Rua Alenquer</v>
      </c>
      <c r="C52" s="129">
        <f t="shared" si="6"/>
        <v>98.86</v>
      </c>
      <c r="D52" s="129">
        <v>20</v>
      </c>
      <c r="E52" s="129">
        <f t="shared" si="7"/>
        <v>1977.2</v>
      </c>
    </row>
    <row r="53" spans="1:5" s="120" customFormat="1" ht="19.5" customHeight="1">
      <c r="A53" s="5">
        <v>5</v>
      </c>
      <c r="B53" s="128" t="str">
        <f t="shared" si="5"/>
        <v>Rua Acará</v>
      </c>
      <c r="C53" s="129">
        <f t="shared" si="6"/>
        <v>100.23</v>
      </c>
      <c r="D53" s="129">
        <v>20</v>
      </c>
      <c r="E53" s="129">
        <f t="shared" si="7"/>
        <v>2004.6</v>
      </c>
    </row>
    <row r="54" spans="1:5" s="120" customFormat="1" ht="19.5" customHeight="1">
      <c r="A54" s="5">
        <v>6</v>
      </c>
      <c r="B54" s="128" t="str">
        <f t="shared" si="5"/>
        <v>Rua Aveiro</v>
      </c>
      <c r="C54" s="129">
        <f t="shared" si="6"/>
        <v>98.5</v>
      </c>
      <c r="D54" s="129">
        <v>20</v>
      </c>
      <c r="E54" s="129">
        <f t="shared" si="7"/>
        <v>1970</v>
      </c>
    </row>
    <row r="55" spans="1:5" s="277" customFormat="1" ht="19.5" customHeight="1">
      <c r="A55" s="5">
        <v>7</v>
      </c>
      <c r="B55" s="128" t="s">
        <v>275</v>
      </c>
      <c r="C55" s="129">
        <f t="shared" si="6"/>
        <v>411.48</v>
      </c>
      <c r="D55" s="129">
        <v>20</v>
      </c>
      <c r="E55" s="129">
        <f t="shared" si="7"/>
        <v>8229.6</v>
      </c>
    </row>
    <row r="56" spans="1:5" s="277" customFormat="1" ht="19.5" customHeight="1">
      <c r="A56" s="5">
        <v>8</v>
      </c>
      <c r="B56" s="128" t="s">
        <v>277</v>
      </c>
      <c r="C56" s="129">
        <f>C37</f>
        <v>976.62</v>
      </c>
      <c r="D56" s="129">
        <v>20</v>
      </c>
      <c r="E56" s="129">
        <f t="shared" si="7"/>
        <v>19532.4</v>
      </c>
    </row>
    <row r="57" spans="1:5" s="277" customFormat="1" ht="19.5" customHeight="1">
      <c r="A57" s="5">
        <v>9</v>
      </c>
      <c r="B57" s="128" t="s">
        <v>276</v>
      </c>
      <c r="C57" s="129">
        <f>C38</f>
        <v>576</v>
      </c>
      <c r="D57" s="129">
        <v>20</v>
      </c>
      <c r="E57" s="129">
        <f t="shared" si="7"/>
        <v>11520</v>
      </c>
    </row>
    <row r="58" spans="1:5" s="283" customFormat="1" ht="19.5" customHeight="1">
      <c r="A58" s="5">
        <v>10</v>
      </c>
      <c r="B58" s="128" t="s">
        <v>280</v>
      </c>
      <c r="C58" s="129">
        <f>E39</f>
        <v>54.27</v>
      </c>
      <c r="D58" s="129">
        <v>20</v>
      </c>
      <c r="E58" s="129">
        <f>C58*D58</f>
        <v>1085.4</v>
      </c>
    </row>
    <row r="59" spans="1:5" s="285" customFormat="1" ht="19.5" customHeight="1">
      <c r="A59" s="5">
        <v>11</v>
      </c>
      <c r="B59" s="128" t="str">
        <f>B21</f>
        <v>Rua Capanema</v>
      </c>
      <c r="C59" s="129">
        <f>E40</f>
        <v>13.5</v>
      </c>
      <c r="D59" s="129">
        <v>20</v>
      </c>
      <c r="E59" s="129">
        <f>C59*D59</f>
        <v>270</v>
      </c>
    </row>
    <row r="60" spans="1:5" s="285" customFormat="1" ht="19.5" customHeight="1">
      <c r="A60" s="5">
        <v>12</v>
      </c>
      <c r="B60" s="128" t="str">
        <f>B22</f>
        <v>Av Belém</v>
      </c>
      <c r="C60" s="129">
        <f>E41</f>
        <v>213.3</v>
      </c>
      <c r="D60" s="129">
        <v>20</v>
      </c>
      <c r="E60" s="129">
        <f>C60*D60</f>
        <v>4266</v>
      </c>
    </row>
    <row r="61" spans="1:5" s="286" customFormat="1" ht="19.5" customHeight="1">
      <c r="A61" s="5">
        <v>13</v>
      </c>
      <c r="B61" s="128" t="str">
        <f>B23</f>
        <v>Alameda Antares</v>
      </c>
      <c r="C61" s="129">
        <f>E42</f>
        <v>60</v>
      </c>
      <c r="D61" s="129">
        <v>20</v>
      </c>
      <c r="E61" s="129">
        <f>C61*D61</f>
        <v>1200</v>
      </c>
    </row>
    <row r="62" spans="1:5" s="290" customFormat="1" ht="19.5" customHeight="1">
      <c r="A62" s="5">
        <v>13</v>
      </c>
      <c r="B62" s="128" t="s">
        <v>284</v>
      </c>
      <c r="C62" s="129">
        <f>E43</f>
        <v>51.57</v>
      </c>
      <c r="D62" s="129">
        <v>20</v>
      </c>
      <c r="E62" s="129">
        <f>C62*D62</f>
        <v>1031.4</v>
      </c>
    </row>
    <row r="63" spans="1:5" ht="19.5" customHeight="1">
      <c r="A63" s="708" t="s">
        <v>203</v>
      </c>
      <c r="B63" s="709"/>
      <c r="C63" s="709"/>
      <c r="D63" s="709"/>
      <c r="E63" s="130">
        <f>SUM(E49:E62)</f>
        <v>73307.6</v>
      </c>
    </row>
    <row r="64" spans="1:5" ht="9.75" customHeight="1">
      <c r="A64" s="2"/>
      <c r="B64" s="4"/>
      <c r="C64" s="4"/>
      <c r="D64" s="4"/>
      <c r="E64" s="4"/>
    </row>
    <row r="65" spans="1:5" ht="19.5" customHeight="1">
      <c r="A65" s="126" t="str">
        <f>'ORÇAMENTO GERAL'!C20</f>
        <v>3.1</v>
      </c>
      <c r="B65" s="701" t="str">
        <f>'ORÇAMENTO GERAL'!F20</f>
        <v>Limpeza geral e entrega da obra</v>
      </c>
      <c r="C65" s="702"/>
      <c r="D65" s="703"/>
      <c r="E65" s="130" t="str">
        <f>'ORÇAMENTO GERAL'!H20</f>
        <v>m²</v>
      </c>
    </row>
    <row r="66" spans="1:5" ht="19.5" customHeight="1">
      <c r="A66" s="704" t="s">
        <v>5</v>
      </c>
      <c r="B66" s="705" t="s">
        <v>193</v>
      </c>
      <c r="C66" s="127" t="s">
        <v>197</v>
      </c>
      <c r="D66" s="131" t="s">
        <v>211</v>
      </c>
      <c r="E66" s="127" t="s">
        <v>199</v>
      </c>
    </row>
    <row r="67" spans="1:5" ht="19.5" customHeight="1">
      <c r="A67" s="704"/>
      <c r="B67" s="705"/>
      <c r="C67" s="127" t="s">
        <v>47</v>
      </c>
      <c r="D67" s="127" t="s">
        <v>50</v>
      </c>
      <c r="E67" s="127" t="s">
        <v>208</v>
      </c>
    </row>
    <row r="68" spans="1:5" s="120" customFormat="1" ht="19.5" customHeight="1">
      <c r="A68" s="5">
        <v>1</v>
      </c>
      <c r="B68" s="128" t="str">
        <f aca="true" t="shared" si="8" ref="B68:B73">B49</f>
        <v>Rua Tucurui</v>
      </c>
      <c r="C68" s="129">
        <f aca="true" t="shared" si="9" ref="C68:C73">C11</f>
        <v>971.55</v>
      </c>
      <c r="D68" s="129">
        <v>1.8</v>
      </c>
      <c r="E68" s="129">
        <f aca="true" t="shared" si="10" ref="E68:E80">C68*D68</f>
        <v>1748.79</v>
      </c>
    </row>
    <row r="69" spans="1:5" s="120" customFormat="1" ht="19.5" customHeight="1">
      <c r="A69" s="5">
        <v>2</v>
      </c>
      <c r="B69" s="128" t="str">
        <f t="shared" si="8"/>
        <v>Rua Castanhal</v>
      </c>
      <c r="C69" s="129">
        <f t="shared" si="9"/>
        <v>437.74</v>
      </c>
      <c r="D69" s="129">
        <v>1.8</v>
      </c>
      <c r="E69" s="129">
        <f t="shared" si="10"/>
        <v>787.93</v>
      </c>
    </row>
    <row r="70" spans="1:5" s="120" customFormat="1" ht="19.5" customHeight="1">
      <c r="A70" s="5">
        <v>3</v>
      </c>
      <c r="B70" s="128" t="str">
        <f t="shared" si="8"/>
        <v>Rua Altamira</v>
      </c>
      <c r="C70" s="129">
        <f t="shared" si="9"/>
        <v>150.97</v>
      </c>
      <c r="D70" s="129">
        <v>1.8</v>
      </c>
      <c r="E70" s="129">
        <f t="shared" si="10"/>
        <v>271.75</v>
      </c>
    </row>
    <row r="71" spans="1:5" s="120" customFormat="1" ht="19.5" customHeight="1">
      <c r="A71" s="5">
        <v>4</v>
      </c>
      <c r="B71" s="128" t="str">
        <f t="shared" si="8"/>
        <v>Rua Alenquer</v>
      </c>
      <c r="C71" s="129">
        <f t="shared" si="9"/>
        <v>152.56</v>
      </c>
      <c r="D71" s="129">
        <v>1.8</v>
      </c>
      <c r="E71" s="129">
        <f t="shared" si="10"/>
        <v>274.61</v>
      </c>
    </row>
    <row r="72" spans="1:5" s="120" customFormat="1" ht="19.5" customHeight="1">
      <c r="A72" s="5">
        <v>5</v>
      </c>
      <c r="B72" s="128" t="str">
        <f t="shared" si="8"/>
        <v>Rua Acará</v>
      </c>
      <c r="C72" s="129">
        <f t="shared" si="9"/>
        <v>154.67</v>
      </c>
      <c r="D72" s="129">
        <v>1.8</v>
      </c>
      <c r="E72" s="129">
        <f t="shared" si="10"/>
        <v>278.41</v>
      </c>
    </row>
    <row r="73" spans="1:5" s="120" customFormat="1" ht="19.5" customHeight="1">
      <c r="A73" s="5">
        <v>6</v>
      </c>
      <c r="B73" s="128" t="str">
        <f t="shared" si="8"/>
        <v>Rua Aveiro</v>
      </c>
      <c r="C73" s="129">
        <f t="shared" si="9"/>
        <v>152.01</v>
      </c>
      <c r="D73" s="129">
        <v>1.8</v>
      </c>
      <c r="E73" s="129">
        <f t="shared" si="10"/>
        <v>273.62</v>
      </c>
    </row>
    <row r="74" spans="1:5" s="277" customFormat="1" ht="19.5" customHeight="1">
      <c r="A74" s="5">
        <v>7</v>
      </c>
      <c r="B74" s="128" t="s">
        <v>275</v>
      </c>
      <c r="C74" s="129">
        <v>635</v>
      </c>
      <c r="D74" s="129">
        <v>1.8</v>
      </c>
      <c r="E74" s="129">
        <f t="shared" si="10"/>
        <v>1143</v>
      </c>
    </row>
    <row r="75" spans="1:5" s="277" customFormat="1" ht="19.5" customHeight="1">
      <c r="A75" s="5">
        <v>8</v>
      </c>
      <c r="B75" s="128" t="s">
        <v>277</v>
      </c>
      <c r="C75" s="129">
        <v>162.77</v>
      </c>
      <c r="D75" s="129">
        <v>1.8</v>
      </c>
      <c r="E75" s="129">
        <f t="shared" si="10"/>
        <v>292.99</v>
      </c>
    </row>
    <row r="76" spans="1:5" s="277" customFormat="1" ht="19.5" customHeight="1">
      <c r="A76" s="5">
        <v>9</v>
      </c>
      <c r="B76" s="128" t="s">
        <v>276</v>
      </c>
      <c r="C76" s="129">
        <v>96</v>
      </c>
      <c r="D76" s="129">
        <v>1.8</v>
      </c>
      <c r="E76" s="129">
        <f t="shared" si="10"/>
        <v>172.8</v>
      </c>
    </row>
    <row r="77" spans="1:5" s="283" customFormat="1" ht="19.5" customHeight="1">
      <c r="A77" s="5">
        <v>10</v>
      </c>
      <c r="B77" s="128" t="s">
        <v>280</v>
      </c>
      <c r="C77" s="129">
        <v>201</v>
      </c>
      <c r="D77" s="129">
        <v>1.8</v>
      </c>
      <c r="E77" s="129">
        <f t="shared" si="10"/>
        <v>361.8</v>
      </c>
    </row>
    <row r="78" spans="1:5" s="285" customFormat="1" ht="19.5" customHeight="1">
      <c r="A78" s="5">
        <v>11</v>
      </c>
      <c r="B78" s="288" t="str">
        <f>B21</f>
        <v>Rua Capanema</v>
      </c>
      <c r="C78" s="289">
        <f>C21</f>
        <v>50</v>
      </c>
      <c r="D78" s="129">
        <v>1.8</v>
      </c>
      <c r="E78" s="129">
        <f t="shared" si="10"/>
        <v>90</v>
      </c>
    </row>
    <row r="79" spans="1:5" s="285" customFormat="1" ht="19.5" customHeight="1">
      <c r="A79" s="287">
        <v>12</v>
      </c>
      <c r="B79" s="288" t="s">
        <v>282</v>
      </c>
      <c r="C79" s="289">
        <v>790</v>
      </c>
      <c r="D79" s="129">
        <v>1.8</v>
      </c>
      <c r="E79" s="129">
        <f t="shared" si="10"/>
        <v>1422</v>
      </c>
    </row>
    <row r="80" spans="1:5" s="286" customFormat="1" ht="19.5" customHeight="1">
      <c r="A80" s="5">
        <v>13</v>
      </c>
      <c r="B80" s="288" t="str">
        <f>B23</f>
        <v>Alameda Antares</v>
      </c>
      <c r="C80" s="289">
        <f>C23</f>
        <v>250</v>
      </c>
      <c r="D80" s="129">
        <v>1.8</v>
      </c>
      <c r="E80" s="129">
        <f t="shared" si="10"/>
        <v>450</v>
      </c>
    </row>
    <row r="81" spans="1:5" s="290" customFormat="1" ht="19.5" customHeight="1">
      <c r="A81" s="5">
        <v>13</v>
      </c>
      <c r="B81" s="128" t="s">
        <v>284</v>
      </c>
      <c r="C81" s="129">
        <v>191</v>
      </c>
      <c r="D81" s="129">
        <v>1.8</v>
      </c>
      <c r="E81" s="129">
        <f>C81*D81</f>
        <v>343.8</v>
      </c>
    </row>
    <row r="82" spans="1:5" ht="19.5" customHeight="1" thickBot="1">
      <c r="A82" s="706" t="s">
        <v>265</v>
      </c>
      <c r="B82" s="707"/>
      <c r="C82" s="707"/>
      <c r="D82" s="707"/>
      <c r="E82" s="133">
        <f>SUM(E68:E81)</f>
        <v>7911.5</v>
      </c>
    </row>
    <row r="83" ht="9.75" customHeight="1">
      <c r="A83" s="1" t="s">
        <v>212</v>
      </c>
    </row>
  </sheetData>
  <sheetProtection/>
  <mergeCells count="21">
    <mergeCell ref="A66:A67"/>
    <mergeCell ref="B66:B67"/>
    <mergeCell ref="A82:D82"/>
    <mergeCell ref="A44:D44"/>
    <mergeCell ref="B46:D46"/>
    <mergeCell ref="A47:A48"/>
    <mergeCell ref="B47:B48"/>
    <mergeCell ref="A63:D63"/>
    <mergeCell ref="B65:D65"/>
    <mergeCell ref="B8:D8"/>
    <mergeCell ref="A9:A10"/>
    <mergeCell ref="B9:B10"/>
    <mergeCell ref="B27:D27"/>
    <mergeCell ref="A28:A29"/>
    <mergeCell ref="B28:B29"/>
    <mergeCell ref="A1:E1"/>
    <mergeCell ref="A2:E2"/>
    <mergeCell ref="A3:E3"/>
    <mergeCell ref="A4:E4"/>
    <mergeCell ref="A6:E6"/>
    <mergeCell ref="A7:E7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6"/>
  <sheetViews>
    <sheetView view="pageBreakPreview" zoomScale="85" zoomScaleNormal="85" zoomScaleSheetLayoutView="85" zoomScalePageLayoutView="0" workbookViewId="0" topLeftCell="A1">
      <selection activeCell="G26" sqref="G26"/>
    </sheetView>
  </sheetViews>
  <sheetFormatPr defaultColWidth="12.00390625" defaultRowHeight="12.75"/>
  <cols>
    <col min="1" max="1" width="8.28125" style="58" customWidth="1"/>
    <col min="2" max="2" width="29.421875" style="58" customWidth="1"/>
    <col min="3" max="3" width="12.28125" style="58" bestFit="1" customWidth="1"/>
    <col min="4" max="4" width="14.7109375" style="58" customWidth="1"/>
    <col min="5" max="5" width="10.7109375" style="58" customWidth="1"/>
    <col min="6" max="6" width="11.00390625" style="58" bestFit="1" customWidth="1"/>
    <col min="7" max="7" width="10.7109375" style="58" customWidth="1"/>
    <col min="8" max="8" width="12.7109375" style="58" customWidth="1"/>
    <col min="9" max="9" width="10.7109375" style="58" bestFit="1" customWidth="1"/>
    <col min="10" max="10" width="13.57421875" style="58" customWidth="1"/>
    <col min="11" max="11" width="10.7109375" style="58" bestFit="1" customWidth="1"/>
    <col min="12" max="12" width="14.7109375" style="58" customWidth="1"/>
    <col min="13" max="13" width="11.28125" style="58" customWidth="1"/>
    <col min="14" max="14" width="12.57421875" style="58" customWidth="1"/>
    <col min="15" max="15" width="9.140625" style="58" customWidth="1"/>
    <col min="16" max="16" width="13.7109375" style="58" customWidth="1"/>
    <col min="17" max="247" width="9.140625" style="58" customWidth="1"/>
    <col min="248" max="248" width="8.28125" style="58" customWidth="1"/>
    <col min="249" max="249" width="31.140625" style="58" customWidth="1"/>
    <col min="250" max="250" width="8.140625" style="58" customWidth="1"/>
    <col min="251" max="251" width="12.00390625" style="58" customWidth="1"/>
    <col min="252" max="16384" width="12.00390625" style="90" customWidth="1"/>
  </cols>
  <sheetData>
    <row r="1" spans="1:16" ht="12.75">
      <c r="A1" s="298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6" ht="24.75" customHeight="1">
      <c r="A2" s="538" t="s">
        <v>16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</row>
    <row r="3" spans="1:251" ht="15">
      <c r="A3" s="540" t="s">
        <v>179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91"/>
      <c r="R3" s="91"/>
      <c r="S3" s="91"/>
      <c r="T3" s="91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ht="15">
      <c r="A4" s="542" t="s">
        <v>15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91"/>
      <c r="R4" s="91"/>
      <c r="S4" s="91"/>
      <c r="T4" s="91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ht="12.75">
      <c r="A5" s="536"/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91"/>
      <c r="R5" s="91"/>
      <c r="S5" s="91"/>
      <c r="T5" s="91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ht="18.75">
      <c r="A6" s="532" t="s">
        <v>184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91"/>
      <c r="R6" s="91"/>
      <c r="S6" s="91"/>
      <c r="T6" s="91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0" ht="38.25" customHeight="1">
      <c r="A7" s="534" t="str">
        <f>'ORÇAMENTO GERAL'!C6</f>
        <v>EXECUÇÃO DOS SERVIÇOS DE PAVIMENTAÇÃO (RECAPEAMENTO ASFÁTICO) NAS RUAS DO PAAR - NO MUNICÍPIO DE ANANINDEUA - PA.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92"/>
      <c r="R7" s="92"/>
      <c r="S7" s="92"/>
      <c r="T7" s="92"/>
    </row>
    <row r="8" spans="1:20" ht="3" customHeight="1" thickBot="1">
      <c r="A8" s="102"/>
      <c r="B8" s="103"/>
      <c r="C8" s="103"/>
      <c r="D8" s="103"/>
      <c r="E8" s="103"/>
      <c r="F8" s="103"/>
      <c r="G8" s="103"/>
      <c r="H8" s="103"/>
      <c r="I8" s="103"/>
      <c r="J8" s="104"/>
      <c r="K8" s="103"/>
      <c r="L8" s="104"/>
      <c r="M8" s="92"/>
      <c r="N8" s="92"/>
      <c r="O8" s="92"/>
      <c r="P8" s="92"/>
      <c r="Q8" s="92"/>
      <c r="R8" s="92"/>
      <c r="S8" s="92"/>
      <c r="T8" s="92"/>
    </row>
    <row r="9" spans="1:16" ht="12.75">
      <c r="A9" s="527" t="s">
        <v>5</v>
      </c>
      <c r="B9" s="528" t="s">
        <v>185</v>
      </c>
      <c r="C9" s="528" t="s">
        <v>186</v>
      </c>
      <c r="D9" s="530" t="s">
        <v>187</v>
      </c>
      <c r="E9" s="545" t="s">
        <v>188</v>
      </c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</row>
    <row r="10" spans="1:16" ht="12.75">
      <c r="A10" s="519"/>
      <c r="B10" s="529" t="s">
        <v>185</v>
      </c>
      <c r="C10" s="529" t="s">
        <v>189</v>
      </c>
      <c r="D10" s="531"/>
      <c r="E10" s="525">
        <v>1</v>
      </c>
      <c r="F10" s="526"/>
      <c r="G10" s="544">
        <v>2</v>
      </c>
      <c r="H10" s="526"/>
      <c r="I10" s="525">
        <v>3</v>
      </c>
      <c r="J10" s="526"/>
      <c r="K10" s="544">
        <v>4</v>
      </c>
      <c r="L10" s="526"/>
      <c r="M10" s="517">
        <v>5</v>
      </c>
      <c r="N10" s="518"/>
      <c r="O10" s="525">
        <v>6</v>
      </c>
      <c r="P10" s="526"/>
    </row>
    <row r="11" spans="1:16" ht="12.75">
      <c r="A11" s="519"/>
      <c r="B11" s="529"/>
      <c r="C11" s="529"/>
      <c r="D11" s="531"/>
      <c r="E11" s="93" t="s">
        <v>189</v>
      </c>
      <c r="F11" s="94" t="s">
        <v>190</v>
      </c>
      <c r="G11" s="95" t="s">
        <v>189</v>
      </c>
      <c r="H11" s="94" t="s">
        <v>190</v>
      </c>
      <c r="I11" s="95" t="s">
        <v>189</v>
      </c>
      <c r="J11" s="94" t="s">
        <v>190</v>
      </c>
      <c r="K11" s="95" t="s">
        <v>189</v>
      </c>
      <c r="L11" s="94" t="s">
        <v>190</v>
      </c>
      <c r="M11" s="300" t="s">
        <v>189</v>
      </c>
      <c r="N11" s="301" t="s">
        <v>190</v>
      </c>
      <c r="O11" s="302" t="s">
        <v>189</v>
      </c>
      <c r="P11" s="303" t="s">
        <v>190</v>
      </c>
    </row>
    <row r="12" spans="1:16" ht="30" customHeight="1">
      <c r="A12" s="278">
        <f>'ORÇAMENTO GERAL'!C9</f>
        <v>1</v>
      </c>
      <c r="B12" s="279" t="str">
        <f>'ORÇAMENTO GERAL'!F9</f>
        <v>SERVIÇOS PRELIMINARES</v>
      </c>
      <c r="C12" s="280">
        <f>'ORÇAMENTO GERAL'!L12</f>
        <v>0.0014</v>
      </c>
      <c r="D12" s="281">
        <f>'ORÇAMENTO GERAL'!K12</f>
        <v>3005.32</v>
      </c>
      <c r="E12" s="96">
        <v>1</v>
      </c>
      <c r="F12" s="97">
        <f>ROUND($D12*E12,2)</f>
        <v>3005.32</v>
      </c>
      <c r="G12" s="98">
        <v>0</v>
      </c>
      <c r="H12" s="97">
        <f>ROUND($D12*G12,2)</f>
        <v>0</v>
      </c>
      <c r="I12" s="98">
        <v>0</v>
      </c>
      <c r="J12" s="97">
        <v>0</v>
      </c>
      <c r="K12" s="98">
        <v>0</v>
      </c>
      <c r="L12" s="97">
        <f>ROUND($D12*K12,2)</f>
        <v>0</v>
      </c>
      <c r="M12" s="297">
        <v>0</v>
      </c>
      <c r="N12" s="305"/>
      <c r="O12" s="297">
        <v>0</v>
      </c>
      <c r="P12" s="307"/>
    </row>
    <row r="13" spans="1:16" ht="30" customHeight="1">
      <c r="A13" s="278">
        <f>'ORÇAMENTO GERAL'!C13</f>
        <v>2</v>
      </c>
      <c r="B13" s="279" t="str">
        <f>'ORÇAMENTO GERAL'!F13</f>
        <v>SERVIÇOS DE REVESTIMENTO</v>
      </c>
      <c r="C13" s="280">
        <f>'ORÇAMENTO GERAL'!L18</f>
        <v>0.9274</v>
      </c>
      <c r="D13" s="281">
        <f>'ORÇAMENTO GERAL'!K18</f>
        <v>1934791.22</v>
      </c>
      <c r="E13" s="96">
        <v>0.2</v>
      </c>
      <c r="F13" s="97">
        <f>ROUND($D13*E13,2)</f>
        <v>386958.24</v>
      </c>
      <c r="G13" s="99">
        <v>0.2</v>
      </c>
      <c r="H13" s="97">
        <f>ROUND($D13*G13,2)</f>
        <v>386958.24</v>
      </c>
      <c r="I13" s="99">
        <v>0.2</v>
      </c>
      <c r="J13" s="97">
        <f>ROUND($D13*I13,2)</f>
        <v>386958.24</v>
      </c>
      <c r="K13" s="99">
        <v>0.2</v>
      </c>
      <c r="L13" s="97">
        <f>ROUND($D13*K13,2)</f>
        <v>386958.24</v>
      </c>
      <c r="M13" s="293">
        <v>0.1</v>
      </c>
      <c r="N13" s="306">
        <f>ROUND($D13*M13,2)</f>
        <v>193479.12</v>
      </c>
      <c r="O13" s="297">
        <v>0.1</v>
      </c>
      <c r="P13" s="308">
        <f>ROUND($D13*O13,2)</f>
        <v>193479.12</v>
      </c>
    </row>
    <row r="14" spans="1:16" ht="30" customHeight="1">
      <c r="A14" s="278">
        <f>'ORÇAMENTO GERAL'!C19</f>
        <v>3</v>
      </c>
      <c r="B14" s="279" t="str">
        <f>'ORÇAMENTO GERAL'!F19</f>
        <v>LIMPEZA FINAL</v>
      </c>
      <c r="C14" s="280">
        <f>'ORÇAMENTO GERAL'!L27</f>
        <v>0.0712</v>
      </c>
      <c r="D14" s="281">
        <f>'ORÇAMENTO GERAL'!K27</f>
        <v>148452.9</v>
      </c>
      <c r="E14" s="96">
        <v>0</v>
      </c>
      <c r="F14" s="97">
        <f>ROUND($D14*E14,2)</f>
        <v>0</v>
      </c>
      <c r="G14" s="99">
        <v>0</v>
      </c>
      <c r="H14" s="97">
        <f>ROUND($D14*G14,2)</f>
        <v>0</v>
      </c>
      <c r="I14" s="99">
        <v>0</v>
      </c>
      <c r="J14" s="97">
        <f>ROUND($D14*I14,2)</f>
        <v>0</v>
      </c>
      <c r="K14" s="99">
        <v>0</v>
      </c>
      <c r="L14" s="97">
        <f>ROUND($D14*K14,2)</f>
        <v>0</v>
      </c>
      <c r="M14" s="294">
        <v>0</v>
      </c>
      <c r="N14" s="97">
        <f>ROUND($D14*M14,2)</f>
        <v>0</v>
      </c>
      <c r="O14" s="297">
        <v>1</v>
      </c>
      <c r="P14" s="97">
        <f>ROUND($D14*O14,2)</f>
        <v>148452.9</v>
      </c>
    </row>
    <row r="15" spans="1:16" ht="24.75" customHeight="1">
      <c r="A15" s="519" t="s">
        <v>21</v>
      </c>
      <c r="B15" s="108" t="s">
        <v>191</v>
      </c>
      <c r="C15" s="521">
        <f>SUM(C14,C13,C12)</f>
        <v>1</v>
      </c>
      <c r="D15" s="523">
        <f>SUM(D14,D13,D12)</f>
        <v>2086249.44</v>
      </c>
      <c r="E15" s="100">
        <f>F15/$D$15</f>
        <v>0.1869</v>
      </c>
      <c r="F15" s="109">
        <f>SUM(F12:F14)</f>
        <v>389963.56</v>
      </c>
      <c r="G15" s="101">
        <f>H15/D15</f>
        <v>0.1855</v>
      </c>
      <c r="H15" s="109">
        <f>SUM(H12:H14)</f>
        <v>386958.24</v>
      </c>
      <c r="I15" s="101">
        <f>J15/D15</f>
        <v>0.1855</v>
      </c>
      <c r="J15" s="123">
        <f>SUM(J12:J14)</f>
        <v>386958.24</v>
      </c>
      <c r="K15" s="101">
        <f>L15/D15</f>
        <v>0.1855</v>
      </c>
      <c r="L15" s="109">
        <f>SUM(L12:L14)</f>
        <v>386958.24</v>
      </c>
      <c r="M15" s="304">
        <v>0.2723</v>
      </c>
      <c r="N15" s="291">
        <f>SUM(N12:N14)</f>
        <v>193479.12</v>
      </c>
      <c r="O15" s="295">
        <v>0.2723</v>
      </c>
      <c r="P15" s="291">
        <f>SUM(P12:P14)</f>
        <v>341932.02</v>
      </c>
    </row>
    <row r="16" spans="1:16" ht="24.75" customHeight="1" thickBot="1">
      <c r="A16" s="520"/>
      <c r="B16" s="110" t="s">
        <v>192</v>
      </c>
      <c r="C16" s="522">
        <v>1</v>
      </c>
      <c r="D16" s="524">
        <v>528609.19</v>
      </c>
      <c r="E16" s="111">
        <f>F16/$D$15</f>
        <v>0.1869</v>
      </c>
      <c r="F16" s="112">
        <f>F15</f>
        <v>389963.56</v>
      </c>
      <c r="G16" s="113">
        <f>H16/$D$15</f>
        <v>0.3724</v>
      </c>
      <c r="H16" s="112">
        <f>F16+H15</f>
        <v>776921.8</v>
      </c>
      <c r="I16" s="113">
        <f>J16/$D$15</f>
        <v>0.5579</v>
      </c>
      <c r="J16" s="282">
        <f>H16+J15</f>
        <v>1163880.04</v>
      </c>
      <c r="K16" s="113">
        <f>L16/$D$15</f>
        <v>0.7434</v>
      </c>
      <c r="L16" s="112">
        <f>(J16+L15)</f>
        <v>1550838.28</v>
      </c>
      <c r="M16" s="296">
        <v>1</v>
      </c>
      <c r="N16" s="292">
        <f>(L16+N15)</f>
        <v>1744317.4</v>
      </c>
      <c r="O16" s="296">
        <v>1</v>
      </c>
      <c r="P16" s="292">
        <f>(N16+P15)+0.01</f>
        <v>2086249.43</v>
      </c>
    </row>
  </sheetData>
  <sheetProtection/>
  <mergeCells count="20">
    <mergeCell ref="O10:P10"/>
    <mergeCell ref="A6:P6"/>
    <mergeCell ref="A7:P7"/>
    <mergeCell ref="A5:P5"/>
    <mergeCell ref="A2:P2"/>
    <mergeCell ref="A3:P3"/>
    <mergeCell ref="A4:P4"/>
    <mergeCell ref="G10:H10"/>
    <mergeCell ref="K10:L10"/>
    <mergeCell ref="E9:P9"/>
    <mergeCell ref="M10:N10"/>
    <mergeCell ref="A15:A16"/>
    <mergeCell ref="C15:C16"/>
    <mergeCell ref="D15:D16"/>
    <mergeCell ref="I10:J10"/>
    <mergeCell ref="A9:A11"/>
    <mergeCell ref="B9:B11"/>
    <mergeCell ref="C9:C11"/>
    <mergeCell ref="D9:D11"/>
    <mergeCell ref="E10:F10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11">
      <selection activeCell="B6" sqref="B6"/>
    </sheetView>
  </sheetViews>
  <sheetFormatPr defaultColWidth="9.140625" defaultRowHeight="12.75"/>
  <cols>
    <col min="1" max="1" width="5.7109375" style="58" bestFit="1" customWidth="1"/>
    <col min="2" max="2" width="9.7109375" style="58" bestFit="1" customWidth="1"/>
    <col min="3" max="4" width="13.7109375" style="58" customWidth="1"/>
    <col min="5" max="8" width="11.7109375" style="58" customWidth="1"/>
    <col min="9" max="16384" width="9.140625" style="58" customWidth="1"/>
  </cols>
  <sheetData>
    <row r="1" spans="1:8" ht="12.75">
      <c r="A1" s="54"/>
      <c r="B1" s="55"/>
      <c r="C1" s="55"/>
      <c r="D1" s="55"/>
      <c r="E1" s="55"/>
      <c r="F1" s="55"/>
      <c r="G1" s="55"/>
      <c r="H1" s="56"/>
    </row>
    <row r="2" spans="1:8" ht="12.75">
      <c r="A2" s="710" t="s">
        <v>16</v>
      </c>
      <c r="B2" s="711"/>
      <c r="C2" s="711"/>
      <c r="D2" s="711"/>
      <c r="E2" s="711"/>
      <c r="F2" s="711"/>
      <c r="G2" s="711"/>
      <c r="H2" s="712"/>
    </row>
    <row r="3" spans="1:8" ht="12.75">
      <c r="A3" s="713" t="s">
        <v>179</v>
      </c>
      <c r="B3" s="714"/>
      <c r="C3" s="714"/>
      <c r="D3" s="714"/>
      <c r="E3" s="714"/>
      <c r="F3" s="714"/>
      <c r="G3" s="714"/>
      <c r="H3" s="715"/>
    </row>
    <row r="4" spans="1:8" ht="12.75">
      <c r="A4" s="716" t="s">
        <v>15</v>
      </c>
      <c r="B4" s="717"/>
      <c r="C4" s="717"/>
      <c r="D4" s="717"/>
      <c r="E4" s="717"/>
      <c r="F4" s="717"/>
      <c r="G4" s="717"/>
      <c r="H4" s="718"/>
    </row>
    <row r="5" spans="1:8" ht="13.5" thickBot="1">
      <c r="A5" s="719"/>
      <c r="B5" s="720"/>
      <c r="C5" s="720"/>
      <c r="D5" s="720"/>
      <c r="E5" s="720"/>
      <c r="F5" s="720"/>
      <c r="G5" s="720"/>
      <c r="H5" s="721"/>
    </row>
    <row r="6" spans="1:8" ht="27" thickBot="1" thickTop="1">
      <c r="A6" s="105" t="s">
        <v>145</v>
      </c>
      <c r="B6" s="136" t="s">
        <v>274</v>
      </c>
      <c r="C6" s="722" t="s">
        <v>29</v>
      </c>
      <c r="D6" s="722"/>
      <c r="E6" s="722"/>
      <c r="F6" s="722"/>
      <c r="G6" s="722"/>
      <c r="H6" s="107" t="s">
        <v>214</v>
      </c>
    </row>
    <row r="7" spans="1:8" ht="29.25" customHeight="1" thickTop="1">
      <c r="A7" s="723" t="str">
        <f>'ORÇAMENTO GERAL'!C6</f>
        <v>EXECUÇÃO DOS SERVIÇOS DE PAVIMENTAÇÃO (RECAPEAMENTO ASFÁTICO) NAS RUAS DO PAAR - NO MUNICÍPIO DE ANANINDEUA - PA.</v>
      </c>
      <c r="B7" s="724"/>
      <c r="C7" s="724"/>
      <c r="D7" s="724"/>
      <c r="E7" s="724"/>
      <c r="F7" s="724"/>
      <c r="G7" s="724"/>
      <c r="H7" s="725"/>
    </row>
    <row r="8" spans="1:8" s="60" customFormat="1" ht="19.5" customHeight="1">
      <c r="A8" s="726" t="s">
        <v>30</v>
      </c>
      <c r="B8" s="727"/>
      <c r="C8" s="727"/>
      <c r="D8" s="727"/>
      <c r="E8" s="727"/>
      <c r="F8" s="727"/>
      <c r="G8" s="727"/>
      <c r="H8" s="728"/>
    </row>
    <row r="9" spans="1:8" s="60" customFormat="1" ht="19.5" customHeight="1">
      <c r="A9" s="24" t="s">
        <v>31</v>
      </c>
      <c r="B9" s="45"/>
      <c r="C9" s="729" t="s">
        <v>32</v>
      </c>
      <c r="D9" s="730"/>
      <c r="E9" s="45" t="s">
        <v>33</v>
      </c>
      <c r="F9" s="6" t="s">
        <v>147</v>
      </c>
      <c r="G9" s="7" t="s">
        <v>34</v>
      </c>
      <c r="H9" s="25" t="s">
        <v>35</v>
      </c>
    </row>
    <row r="10" spans="1:8" s="60" customFormat="1" ht="19.5" customHeight="1">
      <c r="A10" s="26">
        <v>1</v>
      </c>
      <c r="B10" s="8" t="s">
        <v>36</v>
      </c>
      <c r="C10" s="731" t="s">
        <v>37</v>
      </c>
      <c r="D10" s="732"/>
      <c r="E10" s="46" t="s">
        <v>38</v>
      </c>
      <c r="F10" s="9">
        <f>H37</f>
        <v>240</v>
      </c>
      <c r="G10" s="10">
        <v>17.07</v>
      </c>
      <c r="H10" s="27">
        <f>ROUND(F10*G10,2)</f>
        <v>4096.8</v>
      </c>
    </row>
    <row r="11" spans="1:8" s="60" customFormat="1" ht="19.5" customHeight="1">
      <c r="A11" s="26">
        <v>2</v>
      </c>
      <c r="B11" s="8" t="s">
        <v>215</v>
      </c>
      <c r="C11" s="731" t="s">
        <v>216</v>
      </c>
      <c r="D11" s="732"/>
      <c r="E11" s="46" t="s">
        <v>38</v>
      </c>
      <c r="F11" s="9">
        <f>H38</f>
        <v>240</v>
      </c>
      <c r="G11" s="10">
        <v>7.88</v>
      </c>
      <c r="H11" s="27">
        <f>ROUND(F11*G11,2)</f>
        <v>1891.2</v>
      </c>
    </row>
    <row r="12" spans="1:8" s="60" customFormat="1" ht="19.5" customHeight="1" hidden="1">
      <c r="A12" s="26">
        <v>3</v>
      </c>
      <c r="B12" s="11"/>
      <c r="C12" s="12"/>
      <c r="D12" s="12"/>
      <c r="E12" s="46"/>
      <c r="F12" s="9"/>
      <c r="G12" s="10"/>
      <c r="H12" s="27"/>
    </row>
    <row r="13" spans="1:8" s="60" customFormat="1" ht="19.5" customHeight="1" hidden="1">
      <c r="A13" s="26">
        <v>4</v>
      </c>
      <c r="B13" s="11"/>
      <c r="C13" s="12"/>
      <c r="D13" s="12"/>
      <c r="E13" s="46"/>
      <c r="F13" s="9"/>
      <c r="G13" s="10"/>
      <c r="H13" s="27"/>
    </row>
    <row r="14" spans="1:8" s="60" customFormat="1" ht="19.5" customHeight="1">
      <c r="A14" s="733" t="s">
        <v>40</v>
      </c>
      <c r="B14" s="734"/>
      <c r="C14" s="734"/>
      <c r="D14" s="734"/>
      <c r="E14" s="734"/>
      <c r="F14" s="735">
        <f>SUM(H10:H13)</f>
        <v>5988</v>
      </c>
      <c r="G14" s="735"/>
      <c r="H14" s="736"/>
    </row>
    <row r="15" spans="1:8" s="60" customFormat="1" ht="19.5" customHeight="1">
      <c r="A15" s="737" t="s">
        <v>41</v>
      </c>
      <c r="B15" s="738"/>
      <c r="C15" s="738"/>
      <c r="D15" s="738"/>
      <c r="E15" s="738"/>
      <c r="F15" s="738"/>
      <c r="G15" s="738"/>
      <c r="H15" s="739"/>
    </row>
    <row r="16" spans="1:8" s="60" customFormat="1" ht="19.5" customHeight="1">
      <c r="A16" s="28" t="s">
        <v>31</v>
      </c>
      <c r="B16" s="46"/>
      <c r="C16" s="729" t="s">
        <v>32</v>
      </c>
      <c r="D16" s="730"/>
      <c r="E16" s="46" t="s">
        <v>33</v>
      </c>
      <c r="F16" s="6" t="s">
        <v>147</v>
      </c>
      <c r="G16" s="13" t="s">
        <v>34</v>
      </c>
      <c r="H16" s="29" t="s">
        <v>35</v>
      </c>
    </row>
    <row r="17" spans="1:8" s="60" customFormat="1" ht="19.5" customHeight="1">
      <c r="A17" s="26">
        <v>1</v>
      </c>
      <c r="B17" s="11"/>
      <c r="C17" s="740"/>
      <c r="D17" s="741"/>
      <c r="E17" s="46"/>
      <c r="F17" s="9"/>
      <c r="G17" s="10"/>
      <c r="H17" s="27">
        <f>ROUND(F17*G17,2)</f>
        <v>0</v>
      </c>
    </row>
    <row r="18" spans="1:8" s="60" customFormat="1" ht="19.5" customHeight="1">
      <c r="A18" s="26">
        <v>2</v>
      </c>
      <c r="B18" s="11"/>
      <c r="C18" s="740"/>
      <c r="D18" s="741"/>
      <c r="E18" s="46"/>
      <c r="F18" s="9"/>
      <c r="G18" s="10"/>
      <c r="H18" s="27"/>
    </row>
    <row r="19" spans="1:8" s="60" customFormat="1" ht="19.5" customHeight="1">
      <c r="A19" s="733" t="s">
        <v>42</v>
      </c>
      <c r="B19" s="734"/>
      <c r="C19" s="734"/>
      <c r="D19" s="734"/>
      <c r="E19" s="734"/>
      <c r="F19" s="735">
        <f>SUM(H17:H18)</f>
        <v>0</v>
      </c>
      <c r="G19" s="735"/>
      <c r="H19" s="736"/>
    </row>
    <row r="20" spans="1:8" s="60" customFormat="1" ht="19.5" customHeight="1">
      <c r="A20" s="737" t="s">
        <v>43</v>
      </c>
      <c r="B20" s="738"/>
      <c r="C20" s="738"/>
      <c r="D20" s="738"/>
      <c r="E20" s="738"/>
      <c r="F20" s="738"/>
      <c r="G20" s="738"/>
      <c r="H20" s="739"/>
    </row>
    <row r="21" spans="1:8" s="60" customFormat="1" ht="19.5" customHeight="1">
      <c r="A21" s="24" t="s">
        <v>31</v>
      </c>
      <c r="B21" s="45"/>
      <c r="C21" s="729" t="s">
        <v>32</v>
      </c>
      <c r="D21" s="730"/>
      <c r="E21" s="45" t="s">
        <v>33</v>
      </c>
      <c r="F21" s="6" t="s">
        <v>147</v>
      </c>
      <c r="G21" s="7" t="s">
        <v>34</v>
      </c>
      <c r="H21" s="25" t="s">
        <v>35</v>
      </c>
    </row>
    <row r="22" spans="1:8" s="60" customFormat="1" ht="19.5" customHeight="1">
      <c r="A22" s="30">
        <v>1</v>
      </c>
      <c r="B22" s="14"/>
      <c r="C22" s="740"/>
      <c r="D22" s="741"/>
      <c r="E22" s="45"/>
      <c r="F22" s="15"/>
      <c r="G22" s="16"/>
      <c r="H22" s="27"/>
    </row>
    <row r="23" spans="1:8" s="60" customFormat="1" ht="19.5" customHeight="1">
      <c r="A23" s="30">
        <v>2</v>
      </c>
      <c r="B23" s="14"/>
      <c r="C23" s="740"/>
      <c r="D23" s="741"/>
      <c r="E23" s="45"/>
      <c r="F23" s="15"/>
      <c r="G23" s="16"/>
      <c r="H23" s="27"/>
    </row>
    <row r="24" spans="1:8" s="60" customFormat="1" ht="19.5" customHeight="1">
      <c r="A24" s="743" t="s">
        <v>44</v>
      </c>
      <c r="B24" s="744"/>
      <c r="C24" s="744"/>
      <c r="D24" s="744"/>
      <c r="E24" s="745"/>
      <c r="F24" s="735">
        <f>SUM(H22:H23)</f>
        <v>0</v>
      </c>
      <c r="G24" s="735"/>
      <c r="H24" s="736"/>
    </row>
    <row r="25" spans="1:8" s="60" customFormat="1" ht="19.5" customHeight="1">
      <c r="A25" s="757" t="s">
        <v>45</v>
      </c>
      <c r="B25" s="758"/>
      <c r="C25" s="758"/>
      <c r="D25" s="758"/>
      <c r="E25" s="758"/>
      <c r="F25" s="758"/>
      <c r="G25" s="758"/>
      <c r="H25" s="759"/>
    </row>
    <row r="26" spans="1:8" s="60" customFormat="1" ht="19.5" customHeight="1">
      <c r="A26" s="24" t="s">
        <v>31</v>
      </c>
      <c r="B26" s="45"/>
      <c r="C26" s="45" t="s">
        <v>46</v>
      </c>
      <c r="D26" s="45"/>
      <c r="E26" s="45" t="s">
        <v>35</v>
      </c>
      <c r="F26" s="45"/>
      <c r="G26" s="17"/>
      <c r="H26" s="25"/>
    </row>
    <row r="27" spans="1:8" s="60" customFormat="1" ht="19.5" customHeight="1">
      <c r="A27" s="24" t="s">
        <v>47</v>
      </c>
      <c r="B27" s="45"/>
      <c r="C27" s="46" t="s">
        <v>48</v>
      </c>
      <c r="D27" s="46"/>
      <c r="E27" s="760" t="s">
        <v>49</v>
      </c>
      <c r="F27" s="760"/>
      <c r="G27" s="760"/>
      <c r="H27" s="25">
        <f>F14</f>
        <v>5988</v>
      </c>
    </row>
    <row r="28" spans="1:8" s="60" customFormat="1" ht="19.5" customHeight="1">
      <c r="A28" s="24" t="s">
        <v>50</v>
      </c>
      <c r="B28" s="45"/>
      <c r="C28" s="46" t="s">
        <v>51</v>
      </c>
      <c r="D28" s="46"/>
      <c r="E28" s="760" t="s">
        <v>52</v>
      </c>
      <c r="F28" s="760"/>
      <c r="G28" s="760"/>
      <c r="H28" s="25">
        <f>F19</f>
        <v>0</v>
      </c>
    </row>
    <row r="29" spans="1:8" s="60" customFormat="1" ht="19.5" customHeight="1">
      <c r="A29" s="24" t="s">
        <v>14</v>
      </c>
      <c r="B29" s="45"/>
      <c r="C29" s="46" t="s">
        <v>53</v>
      </c>
      <c r="D29" s="46"/>
      <c r="E29" s="760" t="s">
        <v>54</v>
      </c>
      <c r="F29" s="760"/>
      <c r="G29" s="760"/>
      <c r="H29" s="25">
        <f>F24</f>
        <v>0</v>
      </c>
    </row>
    <row r="30" spans="1:8" s="60" customFormat="1" ht="19.5" customHeight="1">
      <c r="A30" s="24" t="s">
        <v>9</v>
      </c>
      <c r="B30" s="45"/>
      <c r="C30" s="18" t="s">
        <v>55</v>
      </c>
      <c r="D30" s="18"/>
      <c r="E30" s="761" t="s">
        <v>56</v>
      </c>
      <c r="F30" s="761"/>
      <c r="G30" s="761"/>
      <c r="H30" s="47">
        <f>H27+H28+H29</f>
        <v>5988</v>
      </c>
    </row>
    <row r="31" spans="1:8" s="60" customFormat="1" ht="19.5" customHeight="1">
      <c r="A31" s="24" t="s">
        <v>57</v>
      </c>
      <c r="B31" s="45"/>
      <c r="C31" s="18" t="s">
        <v>58</v>
      </c>
      <c r="D31" s="137"/>
      <c r="E31" s="19" t="s">
        <v>180</v>
      </c>
      <c r="F31" s="20"/>
      <c r="G31" s="276">
        <v>0.2746</v>
      </c>
      <c r="H31" s="31">
        <f>G31*H30</f>
        <v>1644.3</v>
      </c>
    </row>
    <row r="32" spans="1:8" s="60" customFormat="1" ht="19.5" customHeight="1">
      <c r="A32" s="142"/>
      <c r="B32" s="51"/>
      <c r="C32" s="51"/>
      <c r="D32" s="51"/>
      <c r="E32" s="742" t="s">
        <v>59</v>
      </c>
      <c r="F32" s="742"/>
      <c r="G32" s="742"/>
      <c r="H32" s="143">
        <f>H30+H31</f>
        <v>7632.3</v>
      </c>
    </row>
    <row r="33" spans="1:8" ht="12.75">
      <c r="A33" s="144"/>
      <c r="B33" s="21"/>
      <c r="C33" s="21"/>
      <c r="D33" s="21"/>
      <c r="E33" s="22"/>
      <c r="F33" s="22"/>
      <c r="G33" s="22"/>
      <c r="H33" s="145"/>
    </row>
    <row r="34" spans="1:8" ht="12.75">
      <c r="A34" s="146"/>
      <c r="B34" s="92"/>
      <c r="C34" s="92"/>
      <c r="D34" s="92"/>
      <c r="E34" s="92"/>
      <c r="F34" s="92"/>
      <c r="G34" s="92"/>
      <c r="H34" s="147"/>
    </row>
    <row r="35" spans="1:8" ht="12.75">
      <c r="A35" s="746" t="s">
        <v>217</v>
      </c>
      <c r="B35" s="747"/>
      <c r="C35" s="747"/>
      <c r="D35" s="747"/>
      <c r="E35" s="747"/>
      <c r="F35" s="747"/>
      <c r="G35" s="747"/>
      <c r="H35" s="748"/>
    </row>
    <row r="36" spans="1:8" ht="12.75">
      <c r="A36" s="749" t="s">
        <v>218</v>
      </c>
      <c r="B36" s="750"/>
      <c r="C36" s="138" t="s">
        <v>219</v>
      </c>
      <c r="D36" s="138" t="s">
        <v>220</v>
      </c>
      <c r="E36" s="139" t="s">
        <v>221</v>
      </c>
      <c r="F36" s="751" t="s">
        <v>222</v>
      </c>
      <c r="G36" s="752"/>
      <c r="H36" s="148"/>
    </row>
    <row r="37" spans="1:8" ht="12.75">
      <c r="A37" s="753" t="s">
        <v>223</v>
      </c>
      <c r="B37" s="754"/>
      <c r="C37" s="140">
        <v>1</v>
      </c>
      <c r="D37" s="140">
        <v>4</v>
      </c>
      <c r="E37" s="139">
        <v>20</v>
      </c>
      <c r="F37" s="139">
        <v>3</v>
      </c>
      <c r="G37" s="141" t="s">
        <v>194</v>
      </c>
      <c r="H37" s="149">
        <f>ROUND((C37*D37*E37*F37),2)</f>
        <v>240</v>
      </c>
    </row>
    <row r="38" spans="1:8" ht="27.75" customHeight="1" thickBot="1">
      <c r="A38" s="755" t="s">
        <v>224</v>
      </c>
      <c r="B38" s="756"/>
      <c r="C38" s="150">
        <v>1</v>
      </c>
      <c r="D38" s="150">
        <v>4</v>
      </c>
      <c r="E38" s="151">
        <v>20</v>
      </c>
      <c r="F38" s="151">
        <v>3</v>
      </c>
      <c r="G38" s="152" t="s">
        <v>194</v>
      </c>
      <c r="H38" s="153">
        <f>ROUND((C38*D38*E38*F38),2)</f>
        <v>240</v>
      </c>
    </row>
  </sheetData>
  <sheetProtection/>
  <mergeCells count="35">
    <mergeCell ref="A35:H35"/>
    <mergeCell ref="A36:B36"/>
    <mergeCell ref="F36:G36"/>
    <mergeCell ref="A37:B37"/>
    <mergeCell ref="A38:B38"/>
    <mergeCell ref="A25:H25"/>
    <mergeCell ref="E27:G27"/>
    <mergeCell ref="E28:G28"/>
    <mergeCell ref="E29:G29"/>
    <mergeCell ref="E30:G30"/>
    <mergeCell ref="E32:G32"/>
    <mergeCell ref="A20:H20"/>
    <mergeCell ref="C21:D21"/>
    <mergeCell ref="C22:D22"/>
    <mergeCell ref="C23:D23"/>
    <mergeCell ref="A24:E24"/>
    <mergeCell ref="F24:H24"/>
    <mergeCell ref="A15:H15"/>
    <mergeCell ref="C16:D16"/>
    <mergeCell ref="C17:D17"/>
    <mergeCell ref="C18:D18"/>
    <mergeCell ref="A19:E19"/>
    <mergeCell ref="F19:H19"/>
    <mergeCell ref="A8:H8"/>
    <mergeCell ref="C9:D9"/>
    <mergeCell ref="C10:D10"/>
    <mergeCell ref="C11:D11"/>
    <mergeCell ref="A14:E14"/>
    <mergeCell ref="F14:H14"/>
    <mergeCell ref="A2:H2"/>
    <mergeCell ref="A3:H3"/>
    <mergeCell ref="A4:H4"/>
    <mergeCell ref="A5:H5"/>
    <mergeCell ref="C6:G6"/>
    <mergeCell ref="A7:H7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Normal="115" zoomScaleSheetLayoutView="100" zoomScalePageLayoutView="0" workbookViewId="0" topLeftCell="A1">
      <selection activeCell="C6" sqref="C6:F6"/>
    </sheetView>
  </sheetViews>
  <sheetFormatPr defaultColWidth="9.140625" defaultRowHeight="12.75"/>
  <cols>
    <col min="1" max="1" width="7.7109375" style="58" customWidth="1"/>
    <col min="2" max="2" width="10.7109375" style="58" customWidth="1"/>
    <col min="3" max="3" width="36.421875" style="58" bestFit="1" customWidth="1"/>
    <col min="4" max="7" width="11.7109375" style="58" customWidth="1"/>
    <col min="8" max="8" width="11.7109375" style="57" customWidth="1"/>
    <col min="9" max="9" width="9.140625" style="57" customWidth="1"/>
    <col min="10" max="16384" width="9.140625" style="58" customWidth="1"/>
  </cols>
  <sheetData>
    <row r="1" spans="1:8" ht="12.75">
      <c r="A1" s="54"/>
      <c r="B1" s="55"/>
      <c r="C1" s="55"/>
      <c r="D1" s="55"/>
      <c r="E1" s="55"/>
      <c r="F1" s="55"/>
      <c r="G1" s="56"/>
      <c r="H1" s="89"/>
    </row>
    <row r="2" spans="1:8" ht="12.75">
      <c r="A2" s="710" t="s">
        <v>16</v>
      </c>
      <c r="B2" s="711"/>
      <c r="C2" s="711"/>
      <c r="D2" s="711"/>
      <c r="E2" s="711"/>
      <c r="F2" s="711"/>
      <c r="G2" s="712"/>
      <c r="H2" s="76"/>
    </row>
    <row r="3" spans="1:8" ht="12.75">
      <c r="A3" s="713" t="s">
        <v>179</v>
      </c>
      <c r="B3" s="714"/>
      <c r="C3" s="714"/>
      <c r="D3" s="714"/>
      <c r="E3" s="714"/>
      <c r="F3" s="714"/>
      <c r="G3" s="715"/>
      <c r="H3" s="76"/>
    </row>
    <row r="4" spans="1:8" ht="12.75">
      <c r="A4" s="716" t="s">
        <v>15</v>
      </c>
      <c r="B4" s="717"/>
      <c r="C4" s="717"/>
      <c r="D4" s="717"/>
      <c r="E4" s="717"/>
      <c r="F4" s="717"/>
      <c r="G4" s="718"/>
      <c r="H4" s="76"/>
    </row>
    <row r="5" spans="1:8" ht="13.5" thickBot="1">
      <c r="A5" s="719"/>
      <c r="B5" s="720"/>
      <c r="C5" s="720"/>
      <c r="D5" s="720"/>
      <c r="E5" s="720"/>
      <c r="F5" s="720"/>
      <c r="G5" s="721"/>
      <c r="H5" s="76"/>
    </row>
    <row r="6" spans="1:8" ht="39.75" thickBot="1" thickTop="1">
      <c r="A6" s="105" t="s">
        <v>262</v>
      </c>
      <c r="B6" s="106" t="s">
        <v>274</v>
      </c>
      <c r="C6" s="722" t="s">
        <v>278</v>
      </c>
      <c r="D6" s="722"/>
      <c r="E6" s="722"/>
      <c r="F6" s="722"/>
      <c r="G6" s="107" t="s">
        <v>146</v>
      </c>
      <c r="H6" s="35"/>
    </row>
    <row r="7" spans="1:8" ht="41.25" customHeight="1" thickTop="1">
      <c r="A7" s="770" t="str">
        <f>'ORÇAMENTO GERAL'!C6</f>
        <v>EXECUÇÃO DOS SERVIÇOS DE PAVIMENTAÇÃO (RECAPEAMENTO ASFÁTICO) NAS RUAS DO PAAR - NO MUNICÍPIO DE ANANINDEUA - PA.</v>
      </c>
      <c r="B7" s="771"/>
      <c r="C7" s="771"/>
      <c r="D7" s="771"/>
      <c r="E7" s="771"/>
      <c r="F7" s="771"/>
      <c r="G7" s="772"/>
      <c r="H7" s="35"/>
    </row>
    <row r="8" spans="1:10" s="60" customFormat="1" ht="19.5" customHeight="1">
      <c r="A8" s="737" t="s">
        <v>30</v>
      </c>
      <c r="B8" s="738"/>
      <c r="C8" s="738"/>
      <c r="D8" s="738"/>
      <c r="E8" s="738"/>
      <c r="F8" s="738"/>
      <c r="G8" s="739"/>
      <c r="H8" s="36"/>
      <c r="I8" s="57">
        <v>1.28</v>
      </c>
      <c r="J8" s="59">
        <f>G44</f>
        <v>596.23</v>
      </c>
    </row>
    <row r="9" spans="1:9" s="60" customFormat="1" ht="19.5" customHeight="1">
      <c r="A9" s="24" t="s">
        <v>31</v>
      </c>
      <c r="B9" s="45" t="s">
        <v>263</v>
      </c>
      <c r="C9" s="6" t="s">
        <v>32</v>
      </c>
      <c r="D9" s="45" t="s">
        <v>33</v>
      </c>
      <c r="E9" s="6" t="s">
        <v>147</v>
      </c>
      <c r="F9" s="7" t="s">
        <v>34</v>
      </c>
      <c r="G9" s="25" t="s">
        <v>35</v>
      </c>
      <c r="H9" s="37"/>
      <c r="I9" s="57"/>
    </row>
    <row r="10" spans="1:9" s="60" customFormat="1" ht="19.5" customHeight="1">
      <c r="A10" s="26">
        <v>1</v>
      </c>
      <c r="B10" s="8" t="s">
        <v>174</v>
      </c>
      <c r="C10" s="34" t="s">
        <v>157</v>
      </c>
      <c r="D10" s="46" t="s">
        <v>38</v>
      </c>
      <c r="E10" s="9">
        <v>0.0134</v>
      </c>
      <c r="F10" s="10">
        <v>18.78</v>
      </c>
      <c r="G10" s="27">
        <f>ROUND(E10*F10,2)</f>
        <v>0.25</v>
      </c>
      <c r="H10" s="44">
        <v>0.0134</v>
      </c>
      <c r="I10" s="57">
        <f>$I$8</f>
        <v>1.28</v>
      </c>
    </row>
    <row r="11" spans="1:9" s="60" customFormat="1" ht="19.5" customHeight="1">
      <c r="A11" s="26">
        <v>2</v>
      </c>
      <c r="B11" s="8" t="s">
        <v>173</v>
      </c>
      <c r="C11" s="34" t="s">
        <v>158</v>
      </c>
      <c r="D11" s="46" t="s">
        <v>38</v>
      </c>
      <c r="E11" s="9">
        <v>0.035</v>
      </c>
      <c r="F11" s="10">
        <v>19.38</v>
      </c>
      <c r="G11" s="27">
        <f>ROUND(E11*F11,2)</f>
        <v>0.68</v>
      </c>
      <c r="H11" s="44">
        <v>0.035</v>
      </c>
      <c r="I11" s="57">
        <f aca="true" t="shared" si="0" ref="I11:I37">$I$8</f>
        <v>1.28</v>
      </c>
    </row>
    <row r="12" spans="1:9" s="60" customFormat="1" ht="19.5" customHeight="1">
      <c r="A12" s="26">
        <v>3</v>
      </c>
      <c r="B12" s="8" t="s">
        <v>39</v>
      </c>
      <c r="C12" s="34" t="s">
        <v>159</v>
      </c>
      <c r="D12" s="46" t="s">
        <v>38</v>
      </c>
      <c r="E12" s="9">
        <v>0.1067</v>
      </c>
      <c r="F12" s="10">
        <v>17.09</v>
      </c>
      <c r="G12" s="27">
        <f>ROUND(E12*F12,2)</f>
        <v>1.82</v>
      </c>
      <c r="H12" s="44">
        <v>0.1067</v>
      </c>
      <c r="I12" s="57">
        <f t="shared" si="0"/>
        <v>1.28</v>
      </c>
    </row>
    <row r="13" spans="1:9" s="60" customFormat="1" ht="19.5" customHeight="1" thickBot="1">
      <c r="A13" s="263">
        <v>4</v>
      </c>
      <c r="B13" s="264">
        <v>88314</v>
      </c>
      <c r="C13" s="265" t="s">
        <v>162</v>
      </c>
      <c r="D13" s="266" t="s">
        <v>38</v>
      </c>
      <c r="E13" s="267">
        <v>1.1301</v>
      </c>
      <c r="F13" s="268">
        <v>15.91</v>
      </c>
      <c r="G13" s="269">
        <f>ROUND(E13*F13,2)</f>
        <v>17.98</v>
      </c>
      <c r="H13" s="44">
        <v>1.1301</v>
      </c>
      <c r="I13" s="57">
        <f t="shared" si="0"/>
        <v>1.28</v>
      </c>
    </row>
    <row r="14" spans="1:9" s="60" customFormat="1" ht="19.5" customHeight="1" thickBot="1">
      <c r="A14" s="763" t="s">
        <v>40</v>
      </c>
      <c r="B14" s="764"/>
      <c r="C14" s="764"/>
      <c r="D14" s="764"/>
      <c r="E14" s="765">
        <f>SUM(G10:G13)</f>
        <v>20.73</v>
      </c>
      <c r="F14" s="765"/>
      <c r="G14" s="766"/>
      <c r="H14" s="38"/>
      <c r="I14" s="57"/>
    </row>
    <row r="15" spans="1:9" s="60" customFormat="1" ht="19.5" customHeight="1">
      <c r="A15" s="737" t="s">
        <v>41</v>
      </c>
      <c r="B15" s="738"/>
      <c r="C15" s="738"/>
      <c r="D15" s="738"/>
      <c r="E15" s="738"/>
      <c r="F15" s="738"/>
      <c r="G15" s="739"/>
      <c r="H15" s="36"/>
      <c r="I15" s="57"/>
    </row>
    <row r="16" spans="1:9" s="60" customFormat="1" ht="19.5" customHeight="1">
      <c r="A16" s="28" t="s">
        <v>31</v>
      </c>
      <c r="B16" s="45" t="s">
        <v>263</v>
      </c>
      <c r="C16" s="12" t="s">
        <v>32</v>
      </c>
      <c r="D16" s="46" t="s">
        <v>33</v>
      </c>
      <c r="E16" s="6" t="s">
        <v>147</v>
      </c>
      <c r="F16" s="13" t="s">
        <v>34</v>
      </c>
      <c r="G16" s="29" t="s">
        <v>35</v>
      </c>
      <c r="H16" s="39"/>
      <c r="I16" s="57"/>
    </row>
    <row r="17" spans="1:9" s="60" customFormat="1" ht="19.5" customHeight="1">
      <c r="A17" s="26">
        <v>1</v>
      </c>
      <c r="B17" s="11">
        <v>5944</v>
      </c>
      <c r="C17" s="61" t="s">
        <v>150</v>
      </c>
      <c r="D17" s="46" t="s">
        <v>170</v>
      </c>
      <c r="E17" s="9">
        <v>0.035</v>
      </c>
      <c r="F17" s="10">
        <v>190.01</v>
      </c>
      <c r="G17" s="27">
        <f>ROUND(E17*F17,2)</f>
        <v>6.65</v>
      </c>
      <c r="H17" s="44">
        <v>0.035</v>
      </c>
      <c r="I17" s="57">
        <f t="shared" si="0"/>
        <v>1.28</v>
      </c>
    </row>
    <row r="18" spans="1:9" s="60" customFormat="1" ht="19.5" customHeight="1">
      <c r="A18" s="26">
        <v>2</v>
      </c>
      <c r="B18" s="11">
        <v>7030</v>
      </c>
      <c r="C18" s="61" t="s">
        <v>151</v>
      </c>
      <c r="D18" s="46" t="s">
        <v>170</v>
      </c>
      <c r="E18" s="9">
        <v>0.0134</v>
      </c>
      <c r="F18" s="10">
        <v>215.22</v>
      </c>
      <c r="G18" s="27">
        <f aca="true" t="shared" si="1" ref="G18:G29">ROUND(E18*F18,2)</f>
        <v>2.88</v>
      </c>
      <c r="H18" s="44">
        <v>0.0134</v>
      </c>
      <c r="I18" s="57">
        <f t="shared" si="0"/>
        <v>1.28</v>
      </c>
    </row>
    <row r="19" spans="1:9" s="60" customFormat="1" ht="19.5" customHeight="1">
      <c r="A19" s="26">
        <v>3</v>
      </c>
      <c r="B19" s="11">
        <v>93433</v>
      </c>
      <c r="C19" s="61" t="s">
        <v>153</v>
      </c>
      <c r="D19" s="46" t="s">
        <v>170</v>
      </c>
      <c r="E19" s="9">
        <v>0.0134</v>
      </c>
      <c r="F19" s="10">
        <v>3074.55</v>
      </c>
      <c r="G19" s="27">
        <f t="shared" si="1"/>
        <v>41.2</v>
      </c>
      <c r="H19" s="44">
        <v>0.0134</v>
      </c>
      <c r="I19" s="57">
        <f t="shared" si="0"/>
        <v>1.28</v>
      </c>
    </row>
    <row r="20" spans="1:9" s="60" customFormat="1" ht="19.5" customHeight="1">
      <c r="A20" s="26">
        <v>4</v>
      </c>
      <c r="B20" s="11">
        <v>95872</v>
      </c>
      <c r="C20" s="61" t="s">
        <v>154</v>
      </c>
      <c r="D20" s="46" t="s">
        <v>170</v>
      </c>
      <c r="E20" s="9">
        <v>0.0134</v>
      </c>
      <c r="F20" s="10">
        <v>270.56</v>
      </c>
      <c r="G20" s="27">
        <f t="shared" si="1"/>
        <v>3.63</v>
      </c>
      <c r="H20" s="44">
        <v>0.0134</v>
      </c>
      <c r="I20" s="57">
        <f t="shared" si="0"/>
        <v>1.28</v>
      </c>
    </row>
    <row r="21" spans="1:9" s="60" customFormat="1" ht="19.5" customHeight="1">
      <c r="A21" s="26">
        <v>5</v>
      </c>
      <c r="B21" s="11">
        <v>5835</v>
      </c>
      <c r="C21" s="61" t="s">
        <v>160</v>
      </c>
      <c r="D21" s="46" t="s">
        <v>170</v>
      </c>
      <c r="E21" s="9">
        <v>0.0464</v>
      </c>
      <c r="F21" s="10">
        <v>412.2</v>
      </c>
      <c r="G21" s="27">
        <f t="shared" si="1"/>
        <v>19.13</v>
      </c>
      <c r="H21" s="44">
        <v>0.0464</v>
      </c>
      <c r="I21" s="57">
        <f t="shared" si="0"/>
        <v>1.28</v>
      </c>
    </row>
    <row r="22" spans="1:9" s="60" customFormat="1" ht="19.5" customHeight="1">
      <c r="A22" s="26">
        <v>6</v>
      </c>
      <c r="B22" s="11">
        <v>5837</v>
      </c>
      <c r="C22" s="61" t="s">
        <v>161</v>
      </c>
      <c r="D22" s="46" t="s">
        <v>172</v>
      </c>
      <c r="E22" s="9">
        <v>0.0949</v>
      </c>
      <c r="F22" s="10">
        <v>151.27</v>
      </c>
      <c r="G22" s="27">
        <f t="shared" si="1"/>
        <v>14.36</v>
      </c>
      <c r="H22" s="44">
        <v>0.0949</v>
      </c>
      <c r="I22" s="57">
        <f t="shared" si="0"/>
        <v>1.28</v>
      </c>
    </row>
    <row r="23" spans="1:9" s="60" customFormat="1" ht="19.5" customHeight="1">
      <c r="A23" s="26">
        <v>7</v>
      </c>
      <c r="B23" s="11">
        <v>91386</v>
      </c>
      <c r="C23" s="61" t="s">
        <v>163</v>
      </c>
      <c r="D23" s="46" t="s">
        <v>170</v>
      </c>
      <c r="E23" s="9">
        <v>0.0464</v>
      </c>
      <c r="F23" s="10">
        <v>232.71</v>
      </c>
      <c r="G23" s="27">
        <f t="shared" si="1"/>
        <v>10.8</v>
      </c>
      <c r="H23" s="44">
        <v>0.0464</v>
      </c>
      <c r="I23" s="57">
        <f t="shared" si="0"/>
        <v>1.28</v>
      </c>
    </row>
    <row r="24" spans="1:9" s="60" customFormat="1" ht="19.5" customHeight="1">
      <c r="A24" s="26">
        <v>8</v>
      </c>
      <c r="B24" s="11">
        <v>95631</v>
      </c>
      <c r="C24" s="61" t="s">
        <v>164</v>
      </c>
      <c r="D24" s="46" t="s">
        <v>170</v>
      </c>
      <c r="E24" s="9">
        <v>0.0805</v>
      </c>
      <c r="F24" s="10">
        <v>202.8</v>
      </c>
      <c r="G24" s="27">
        <f t="shared" si="1"/>
        <v>16.33</v>
      </c>
      <c r="H24" s="44">
        <v>0.0805</v>
      </c>
      <c r="I24" s="57">
        <f t="shared" si="0"/>
        <v>1.28</v>
      </c>
    </row>
    <row r="25" spans="1:9" s="60" customFormat="1" ht="19.5" customHeight="1">
      <c r="A25" s="26">
        <v>9</v>
      </c>
      <c r="B25" s="11">
        <v>95632</v>
      </c>
      <c r="C25" s="61" t="s">
        <v>165</v>
      </c>
      <c r="D25" s="46" t="s">
        <v>172</v>
      </c>
      <c r="E25" s="9">
        <v>0.0607</v>
      </c>
      <c r="F25" s="10">
        <v>66.74</v>
      </c>
      <c r="G25" s="27">
        <f t="shared" si="1"/>
        <v>4.05</v>
      </c>
      <c r="H25" s="44">
        <v>0.0607</v>
      </c>
      <c r="I25" s="57">
        <f t="shared" si="0"/>
        <v>1.28</v>
      </c>
    </row>
    <row r="26" spans="1:9" s="60" customFormat="1" ht="19.5" customHeight="1">
      <c r="A26" s="26">
        <v>10</v>
      </c>
      <c r="B26" s="11">
        <v>96155</v>
      </c>
      <c r="C26" s="61" t="s">
        <v>166</v>
      </c>
      <c r="D26" s="46" t="s">
        <v>172</v>
      </c>
      <c r="E26" s="9">
        <v>0.1071</v>
      </c>
      <c r="F26" s="10">
        <v>37.62</v>
      </c>
      <c r="G26" s="27">
        <f t="shared" si="1"/>
        <v>4.03</v>
      </c>
      <c r="H26" s="44">
        <v>0.1071</v>
      </c>
      <c r="I26" s="57">
        <f t="shared" si="0"/>
        <v>1.28</v>
      </c>
    </row>
    <row r="27" spans="1:9" s="60" customFormat="1" ht="19.5" customHeight="1">
      <c r="A27" s="26">
        <v>11</v>
      </c>
      <c r="B27" s="11">
        <v>96157</v>
      </c>
      <c r="C27" s="61" t="s">
        <v>167</v>
      </c>
      <c r="D27" s="46" t="s">
        <v>170</v>
      </c>
      <c r="E27" s="9">
        <v>0.0341</v>
      </c>
      <c r="F27" s="10">
        <v>167.71</v>
      </c>
      <c r="G27" s="27">
        <f t="shared" si="1"/>
        <v>5.72</v>
      </c>
      <c r="H27" s="44">
        <v>0.0341</v>
      </c>
      <c r="I27" s="57">
        <f t="shared" si="0"/>
        <v>1.28</v>
      </c>
    </row>
    <row r="28" spans="1:9" s="60" customFormat="1" ht="19.5" customHeight="1">
      <c r="A28" s="26">
        <v>12</v>
      </c>
      <c r="B28" s="11">
        <v>96463</v>
      </c>
      <c r="C28" s="61" t="s">
        <v>168</v>
      </c>
      <c r="D28" s="46" t="s">
        <v>170</v>
      </c>
      <c r="E28" s="9">
        <v>0.0419</v>
      </c>
      <c r="F28" s="10">
        <v>189.86</v>
      </c>
      <c r="G28" s="27">
        <f t="shared" si="1"/>
        <v>7.96</v>
      </c>
      <c r="H28" s="44">
        <v>0.0419</v>
      </c>
      <c r="I28" s="57">
        <f t="shared" si="0"/>
        <v>1.28</v>
      </c>
    </row>
    <row r="29" spans="1:9" s="60" customFormat="1" ht="19.5" customHeight="1" thickBot="1">
      <c r="A29" s="263">
        <v>13</v>
      </c>
      <c r="B29" s="264">
        <v>96464</v>
      </c>
      <c r="C29" s="270" t="s">
        <v>169</v>
      </c>
      <c r="D29" s="266" t="s">
        <v>172</v>
      </c>
      <c r="E29" s="267">
        <v>0.099</v>
      </c>
      <c r="F29" s="268">
        <v>71.94</v>
      </c>
      <c r="G29" s="269">
        <f t="shared" si="1"/>
        <v>7.12</v>
      </c>
      <c r="H29" s="44">
        <v>0.099</v>
      </c>
      <c r="I29" s="57">
        <f t="shared" si="0"/>
        <v>1.28</v>
      </c>
    </row>
    <row r="30" spans="1:9" s="60" customFormat="1" ht="19.5" customHeight="1" thickBot="1">
      <c r="A30" s="763" t="s">
        <v>42</v>
      </c>
      <c r="B30" s="764"/>
      <c r="C30" s="764"/>
      <c r="D30" s="764"/>
      <c r="E30" s="765">
        <f>SUM(G17:G29)</f>
        <v>143.86</v>
      </c>
      <c r="F30" s="765"/>
      <c r="G30" s="766"/>
      <c r="H30" s="38"/>
      <c r="I30" s="57"/>
    </row>
    <row r="31" spans="1:9" s="60" customFormat="1" ht="19.5" customHeight="1">
      <c r="A31" s="737" t="s">
        <v>43</v>
      </c>
      <c r="B31" s="738"/>
      <c r="C31" s="738"/>
      <c r="D31" s="738"/>
      <c r="E31" s="738"/>
      <c r="F31" s="738"/>
      <c r="G31" s="739"/>
      <c r="H31" s="36"/>
      <c r="I31" s="57"/>
    </row>
    <row r="32" spans="1:9" s="60" customFormat="1" ht="19.5" customHeight="1">
      <c r="A32" s="24" t="s">
        <v>31</v>
      </c>
      <c r="B32" s="45" t="s">
        <v>263</v>
      </c>
      <c r="C32" s="6" t="s">
        <v>32</v>
      </c>
      <c r="D32" s="45" t="s">
        <v>33</v>
      </c>
      <c r="E32" s="6" t="s">
        <v>147</v>
      </c>
      <c r="F32" s="7" t="s">
        <v>34</v>
      </c>
      <c r="G32" s="25" t="s">
        <v>35</v>
      </c>
      <c r="H32" s="37"/>
      <c r="I32" s="57"/>
    </row>
    <row r="33" spans="1:9" s="60" customFormat="1" ht="19.5" customHeight="1">
      <c r="A33" s="30">
        <v>1</v>
      </c>
      <c r="B33" s="14">
        <v>370</v>
      </c>
      <c r="C33" s="32" t="s">
        <v>148</v>
      </c>
      <c r="D33" s="45" t="s">
        <v>0</v>
      </c>
      <c r="E33" s="9">
        <v>0.1875</v>
      </c>
      <c r="F33" s="16">
        <v>70</v>
      </c>
      <c r="G33" s="27">
        <f>ROUND(E33*F33,2)</f>
        <v>13.13</v>
      </c>
      <c r="H33" s="44">
        <v>0.1875</v>
      </c>
      <c r="I33" s="57">
        <f t="shared" si="0"/>
        <v>1.28</v>
      </c>
    </row>
    <row r="34" spans="1:9" s="60" customFormat="1" ht="19.5" customHeight="1">
      <c r="A34" s="30">
        <v>2</v>
      </c>
      <c r="B34" s="14">
        <v>4734</v>
      </c>
      <c r="C34" s="32" t="s">
        <v>149</v>
      </c>
      <c r="D34" s="45" t="s">
        <v>0</v>
      </c>
      <c r="E34" s="9">
        <v>0.252</v>
      </c>
      <c r="F34" s="16">
        <v>127.95</v>
      </c>
      <c r="G34" s="27">
        <f>ROUND(E34*F34,2)</f>
        <v>32.24</v>
      </c>
      <c r="H34" s="44">
        <v>0.252</v>
      </c>
      <c r="I34" s="57">
        <f t="shared" si="0"/>
        <v>1.28</v>
      </c>
    </row>
    <row r="35" spans="1:9" s="60" customFormat="1" ht="19.5" customHeight="1">
      <c r="A35" s="30">
        <v>3</v>
      </c>
      <c r="B35" s="14">
        <v>41899</v>
      </c>
      <c r="C35" s="33" t="s">
        <v>152</v>
      </c>
      <c r="D35" s="45" t="s">
        <v>28</v>
      </c>
      <c r="E35" s="9">
        <v>0.06</v>
      </c>
      <c r="F35" s="16">
        <v>4767.02</v>
      </c>
      <c r="G35" s="27">
        <f>ROUND(E35*F35,2)</f>
        <v>286.02</v>
      </c>
      <c r="H35" s="44">
        <v>0.06</v>
      </c>
      <c r="I35" s="57">
        <f t="shared" si="0"/>
        <v>1.28</v>
      </c>
    </row>
    <row r="36" spans="1:9" s="60" customFormat="1" ht="19.5" customHeight="1">
      <c r="A36" s="30">
        <v>4</v>
      </c>
      <c r="B36" s="14">
        <v>4221</v>
      </c>
      <c r="C36" s="32" t="s">
        <v>155</v>
      </c>
      <c r="D36" s="45" t="s">
        <v>171</v>
      </c>
      <c r="E36" s="9">
        <v>5</v>
      </c>
      <c r="F36" s="16">
        <v>5.61</v>
      </c>
      <c r="G36" s="27">
        <f>ROUND(E36*F36,2)</f>
        <v>28.05</v>
      </c>
      <c r="H36" s="44">
        <v>5</v>
      </c>
      <c r="I36" s="57">
        <f t="shared" si="0"/>
        <v>1.28</v>
      </c>
    </row>
    <row r="37" spans="1:9" s="60" customFormat="1" ht="19.5" customHeight="1" thickBot="1">
      <c r="A37" s="271">
        <v>5</v>
      </c>
      <c r="B37" s="272">
        <v>11138</v>
      </c>
      <c r="C37" s="273" t="s">
        <v>156</v>
      </c>
      <c r="D37" s="274" t="s">
        <v>171</v>
      </c>
      <c r="E37" s="267">
        <v>20</v>
      </c>
      <c r="F37" s="275">
        <v>3.61</v>
      </c>
      <c r="G37" s="269">
        <f>ROUND(E37*F37,2)</f>
        <v>72.2</v>
      </c>
      <c r="H37" s="44">
        <v>20</v>
      </c>
      <c r="I37" s="57">
        <f t="shared" si="0"/>
        <v>1.28</v>
      </c>
    </row>
    <row r="38" spans="1:9" s="60" customFormat="1" ht="19.5" customHeight="1" thickBot="1">
      <c r="A38" s="763" t="s">
        <v>44</v>
      </c>
      <c r="B38" s="764"/>
      <c r="C38" s="764"/>
      <c r="D38" s="764"/>
      <c r="E38" s="765">
        <f>SUM(G33:G37)</f>
        <v>431.64</v>
      </c>
      <c r="F38" s="765"/>
      <c r="G38" s="766"/>
      <c r="H38" s="38"/>
      <c r="I38" s="57"/>
    </row>
    <row r="39" spans="1:9" s="60" customFormat="1" ht="19.5" customHeight="1">
      <c r="A39" s="767" t="s">
        <v>45</v>
      </c>
      <c r="B39" s="768"/>
      <c r="C39" s="768"/>
      <c r="D39" s="768"/>
      <c r="E39" s="768"/>
      <c r="F39" s="768"/>
      <c r="G39" s="769"/>
      <c r="H39" s="40"/>
      <c r="I39" s="57"/>
    </row>
    <row r="40" spans="1:9" s="60" customFormat="1" ht="19.5" customHeight="1">
      <c r="A40" s="24" t="s">
        <v>31</v>
      </c>
      <c r="B40" s="45"/>
      <c r="C40" s="45" t="s">
        <v>46</v>
      </c>
      <c r="D40" s="45" t="s">
        <v>35</v>
      </c>
      <c r="E40" s="45"/>
      <c r="F40" s="17"/>
      <c r="G40" s="25"/>
      <c r="H40" s="37"/>
      <c r="I40" s="57"/>
    </row>
    <row r="41" spans="1:9" s="60" customFormat="1" ht="19.5" customHeight="1">
      <c r="A41" s="24" t="s">
        <v>47</v>
      </c>
      <c r="B41" s="45"/>
      <c r="C41" s="46" t="s">
        <v>48</v>
      </c>
      <c r="D41" s="760" t="s">
        <v>49</v>
      </c>
      <c r="E41" s="760"/>
      <c r="F41" s="760"/>
      <c r="G41" s="25">
        <f>E14</f>
        <v>20.73</v>
      </c>
      <c r="H41" s="37"/>
      <c r="I41" s="57"/>
    </row>
    <row r="42" spans="1:9" s="60" customFormat="1" ht="19.5" customHeight="1">
      <c r="A42" s="24" t="s">
        <v>50</v>
      </c>
      <c r="B42" s="45"/>
      <c r="C42" s="46" t="s">
        <v>51</v>
      </c>
      <c r="D42" s="760" t="s">
        <v>52</v>
      </c>
      <c r="E42" s="760"/>
      <c r="F42" s="760"/>
      <c r="G42" s="25">
        <f>E30</f>
        <v>143.86</v>
      </c>
      <c r="H42" s="37"/>
      <c r="I42" s="57"/>
    </row>
    <row r="43" spans="1:9" s="60" customFormat="1" ht="19.5" customHeight="1">
      <c r="A43" s="24" t="s">
        <v>14</v>
      </c>
      <c r="B43" s="45"/>
      <c r="C43" s="46" t="s">
        <v>53</v>
      </c>
      <c r="D43" s="760" t="s">
        <v>54</v>
      </c>
      <c r="E43" s="760"/>
      <c r="F43" s="760"/>
      <c r="G43" s="25">
        <f>E38</f>
        <v>431.64</v>
      </c>
      <c r="H43" s="37"/>
      <c r="I43" s="57"/>
    </row>
    <row r="44" spans="1:9" s="60" customFormat="1" ht="19.5" customHeight="1">
      <c r="A44" s="24" t="s">
        <v>9</v>
      </c>
      <c r="B44" s="45"/>
      <c r="C44" s="18" t="s">
        <v>55</v>
      </c>
      <c r="D44" s="761" t="s">
        <v>56</v>
      </c>
      <c r="E44" s="761"/>
      <c r="F44" s="761"/>
      <c r="G44" s="47">
        <f>G41+G42+G43</f>
        <v>596.23</v>
      </c>
      <c r="H44" s="41"/>
      <c r="I44" s="57"/>
    </row>
    <row r="45" spans="1:9" s="60" customFormat="1" ht="19.5" customHeight="1">
      <c r="A45" s="24" t="s">
        <v>57</v>
      </c>
      <c r="B45" s="45"/>
      <c r="C45" s="18" t="s">
        <v>58</v>
      </c>
      <c r="D45" s="19" t="s">
        <v>180</v>
      </c>
      <c r="E45" s="20"/>
      <c r="F45" s="276">
        <v>0.2746</v>
      </c>
      <c r="G45" s="31">
        <f>G44*F45</f>
        <v>163.72</v>
      </c>
      <c r="H45" s="42"/>
      <c r="I45" s="57"/>
    </row>
    <row r="46" spans="1:9" s="60" customFormat="1" ht="19.5" customHeight="1" thickBot="1">
      <c r="A46" s="48"/>
      <c r="B46" s="49"/>
      <c r="C46" s="49"/>
      <c r="D46" s="762" t="s">
        <v>59</v>
      </c>
      <c r="E46" s="762"/>
      <c r="F46" s="762"/>
      <c r="G46" s="50">
        <f>G44+G45</f>
        <v>759.95</v>
      </c>
      <c r="H46" s="43"/>
      <c r="I46" s="57"/>
    </row>
    <row r="47" spans="1:8" ht="12.75">
      <c r="A47" s="21"/>
      <c r="B47" s="21"/>
      <c r="C47" s="21"/>
      <c r="D47" s="22"/>
      <c r="E47" s="22"/>
      <c r="F47" s="22"/>
      <c r="G47" s="23"/>
      <c r="H47" s="23"/>
    </row>
  </sheetData>
  <sheetProtection/>
  <mergeCells count="21">
    <mergeCell ref="A2:G2"/>
    <mergeCell ref="A3:G3"/>
    <mergeCell ref="A4:G4"/>
    <mergeCell ref="A5:G5"/>
    <mergeCell ref="C6:F6"/>
    <mergeCell ref="A8:G8"/>
    <mergeCell ref="A7:G7"/>
    <mergeCell ref="A14:D14"/>
    <mergeCell ref="E14:G14"/>
    <mergeCell ref="A15:G15"/>
    <mergeCell ref="A30:D30"/>
    <mergeCell ref="E30:G30"/>
    <mergeCell ref="A31:G31"/>
    <mergeCell ref="D44:F44"/>
    <mergeCell ref="D46:F46"/>
    <mergeCell ref="A38:D38"/>
    <mergeCell ref="E38:G38"/>
    <mergeCell ref="A39:G39"/>
    <mergeCell ref="D41:F41"/>
    <mergeCell ref="D42:F42"/>
    <mergeCell ref="D43:F43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1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BreakPreview" zoomScale="60" zoomScaleNormal="70" zoomScalePageLayoutView="0" workbookViewId="0" topLeftCell="A1">
      <selection activeCell="A7" sqref="A7:F7"/>
    </sheetView>
  </sheetViews>
  <sheetFormatPr defaultColWidth="9.140625" defaultRowHeight="12.75"/>
  <cols>
    <col min="1" max="1" width="13.421875" style="161" customWidth="1"/>
    <col min="2" max="2" width="77.57421875" style="161" customWidth="1"/>
    <col min="3" max="3" width="16.8515625" style="161" customWidth="1"/>
    <col min="4" max="4" width="18.57421875" style="161" customWidth="1"/>
    <col min="5" max="5" width="16.8515625" style="161" customWidth="1"/>
    <col min="6" max="6" width="18.57421875" style="161" customWidth="1"/>
    <col min="7" max="16384" width="9.140625" style="161" customWidth="1"/>
  </cols>
  <sheetData>
    <row r="1" spans="1:6" s="159" customFormat="1" ht="19.5" customHeight="1">
      <c r="A1" s="773"/>
      <c r="B1" s="774"/>
      <c r="C1" s="774"/>
      <c r="D1" s="774"/>
      <c r="E1" s="774"/>
      <c r="F1" s="775"/>
    </row>
    <row r="2" spans="1:6" s="160" customFormat="1" ht="19.5" customHeight="1">
      <c r="A2" s="776" t="s">
        <v>16</v>
      </c>
      <c r="B2" s="777"/>
      <c r="C2" s="777"/>
      <c r="D2" s="777"/>
      <c r="E2" s="777"/>
      <c r="F2" s="778"/>
    </row>
    <row r="3" spans="1:6" s="160" customFormat="1" ht="19.5" customHeight="1">
      <c r="A3" s="779" t="s">
        <v>179</v>
      </c>
      <c r="B3" s="780"/>
      <c r="C3" s="780"/>
      <c r="D3" s="780"/>
      <c r="E3" s="780"/>
      <c r="F3" s="781"/>
    </row>
    <row r="4" spans="1:6" s="160" customFormat="1" ht="19.5" customHeight="1">
      <c r="A4" s="782" t="s">
        <v>15</v>
      </c>
      <c r="B4" s="783"/>
      <c r="C4" s="783"/>
      <c r="D4" s="783"/>
      <c r="E4" s="783"/>
      <c r="F4" s="784"/>
    </row>
    <row r="5" spans="1:6" s="160" customFormat="1" ht="19.5" customHeight="1" thickBot="1">
      <c r="A5" s="785"/>
      <c r="B5" s="786"/>
      <c r="C5" s="786"/>
      <c r="D5" s="786"/>
      <c r="E5" s="786"/>
      <c r="F5" s="787"/>
    </row>
    <row r="6" spans="1:6" ht="34.5" customHeight="1" thickBot="1" thickTop="1">
      <c r="A6" s="788" t="s">
        <v>255</v>
      </c>
      <c r="B6" s="789"/>
      <c r="C6" s="789"/>
      <c r="D6" s="789"/>
      <c r="E6" s="789"/>
      <c r="F6" s="790"/>
    </row>
    <row r="7" spans="1:6" ht="79.5" customHeight="1" thickTop="1">
      <c r="A7" s="791" t="str">
        <f>'ORÇAMENTO GERAL'!C6</f>
        <v>EXECUÇÃO DOS SERVIÇOS DE PAVIMENTAÇÃO (RECAPEAMENTO ASFÁTICO) NAS RUAS DO PAAR - NO MUNICÍPIO DE ANANINDEUA - PA.</v>
      </c>
      <c r="B7" s="792"/>
      <c r="C7" s="792"/>
      <c r="D7" s="792"/>
      <c r="E7" s="792"/>
      <c r="F7" s="793"/>
    </row>
    <row r="8" spans="1:6" ht="18.75">
      <c r="A8" s="794" t="s">
        <v>60</v>
      </c>
      <c r="B8" s="796" t="s">
        <v>61</v>
      </c>
      <c r="C8" s="798" t="s">
        <v>256</v>
      </c>
      <c r="D8" s="799"/>
      <c r="E8" s="798" t="s">
        <v>257</v>
      </c>
      <c r="F8" s="800"/>
    </row>
    <row r="9" spans="1:6" s="159" customFormat="1" ht="18.75">
      <c r="A9" s="795"/>
      <c r="B9" s="797"/>
      <c r="C9" s="162" t="s">
        <v>62</v>
      </c>
      <c r="D9" s="162" t="s">
        <v>63</v>
      </c>
      <c r="E9" s="162" t="s">
        <v>62</v>
      </c>
      <c r="F9" s="163" t="s">
        <v>63</v>
      </c>
    </row>
    <row r="10" spans="1:6" s="159" customFormat="1" ht="24.75" customHeight="1">
      <c r="A10" s="801" t="s">
        <v>64</v>
      </c>
      <c r="B10" s="802"/>
      <c r="C10" s="802"/>
      <c r="D10" s="803"/>
      <c r="E10" s="164"/>
      <c r="F10" s="165"/>
    </row>
    <row r="11" spans="1:6" s="159" customFormat="1" ht="18" customHeight="1">
      <c r="A11" s="166" t="s">
        <v>65</v>
      </c>
      <c r="B11" s="167" t="s">
        <v>66</v>
      </c>
      <c r="C11" s="168">
        <v>0</v>
      </c>
      <c r="D11" s="168">
        <v>0</v>
      </c>
      <c r="E11" s="168">
        <v>20</v>
      </c>
      <c r="F11" s="169">
        <v>20</v>
      </c>
    </row>
    <row r="12" spans="1:6" s="159" customFormat="1" ht="18" customHeight="1">
      <c r="A12" s="166" t="s">
        <v>67</v>
      </c>
      <c r="B12" s="167" t="s">
        <v>68</v>
      </c>
      <c r="C12" s="168">
        <v>1.5</v>
      </c>
      <c r="D12" s="168">
        <v>1.5</v>
      </c>
      <c r="E12" s="168">
        <v>1.5</v>
      </c>
      <c r="F12" s="169">
        <v>1.5</v>
      </c>
    </row>
    <row r="13" spans="1:6" s="159" customFormat="1" ht="18" customHeight="1">
      <c r="A13" s="166" t="s">
        <v>69</v>
      </c>
      <c r="B13" s="167" t="s">
        <v>70</v>
      </c>
      <c r="C13" s="168">
        <v>1</v>
      </c>
      <c r="D13" s="168">
        <v>1</v>
      </c>
      <c r="E13" s="168">
        <v>1</v>
      </c>
      <c r="F13" s="169">
        <v>1</v>
      </c>
    </row>
    <row r="14" spans="1:6" s="159" customFormat="1" ht="18" customHeight="1">
      <c r="A14" s="166" t="s">
        <v>71</v>
      </c>
      <c r="B14" s="167" t="s">
        <v>72</v>
      </c>
      <c r="C14" s="168">
        <v>0.2</v>
      </c>
      <c r="D14" s="168">
        <v>0.2</v>
      </c>
      <c r="E14" s="168">
        <v>0.2</v>
      </c>
      <c r="F14" s="169">
        <v>0.2</v>
      </c>
    </row>
    <row r="15" spans="1:6" s="159" customFormat="1" ht="18" customHeight="1">
      <c r="A15" s="166" t="s">
        <v>73</v>
      </c>
      <c r="B15" s="167" t="s">
        <v>74</v>
      </c>
      <c r="C15" s="168">
        <v>0.6</v>
      </c>
      <c r="D15" s="168">
        <v>0.6</v>
      </c>
      <c r="E15" s="168">
        <v>0.6</v>
      </c>
      <c r="F15" s="169">
        <v>0.6</v>
      </c>
    </row>
    <row r="16" spans="1:6" s="159" customFormat="1" ht="18" customHeight="1">
      <c r="A16" s="166" t="s">
        <v>75</v>
      </c>
      <c r="B16" s="167" t="s">
        <v>76</v>
      </c>
      <c r="C16" s="168">
        <v>2.5</v>
      </c>
      <c r="D16" s="168">
        <v>2.5</v>
      </c>
      <c r="E16" s="168">
        <v>2.5</v>
      </c>
      <c r="F16" s="169">
        <v>2.5</v>
      </c>
    </row>
    <row r="17" spans="1:6" s="159" customFormat="1" ht="18" customHeight="1">
      <c r="A17" s="166" t="s">
        <v>77</v>
      </c>
      <c r="B17" s="167" t="s">
        <v>78</v>
      </c>
      <c r="C17" s="168">
        <v>3</v>
      </c>
      <c r="D17" s="168">
        <v>3</v>
      </c>
      <c r="E17" s="168">
        <v>3</v>
      </c>
      <c r="F17" s="169">
        <v>3</v>
      </c>
    </row>
    <row r="18" spans="1:6" s="159" customFormat="1" ht="18" customHeight="1">
      <c r="A18" s="166" t="s">
        <v>79</v>
      </c>
      <c r="B18" s="167" t="s">
        <v>80</v>
      </c>
      <c r="C18" s="168">
        <v>8</v>
      </c>
      <c r="D18" s="168">
        <v>8</v>
      </c>
      <c r="E18" s="168">
        <v>8</v>
      </c>
      <c r="F18" s="169">
        <v>8</v>
      </c>
    </row>
    <row r="19" spans="1:6" s="159" customFormat="1" ht="18" customHeight="1">
      <c r="A19" s="166" t="s">
        <v>81</v>
      </c>
      <c r="B19" s="167" t="s">
        <v>82</v>
      </c>
      <c r="C19" s="168">
        <v>0</v>
      </c>
      <c r="D19" s="168">
        <v>0</v>
      </c>
      <c r="E19" s="168">
        <v>0</v>
      </c>
      <c r="F19" s="169">
        <v>0</v>
      </c>
    </row>
    <row r="20" spans="1:6" s="159" customFormat="1" ht="18.75" customHeight="1">
      <c r="A20" s="170" t="s">
        <v>47</v>
      </c>
      <c r="B20" s="171" t="s">
        <v>83</v>
      </c>
      <c r="C20" s="172">
        <f>SUM(C11:C19)</f>
        <v>16.8</v>
      </c>
      <c r="D20" s="172">
        <f>SUM(D11:D19)</f>
        <v>16.8</v>
      </c>
      <c r="E20" s="172">
        <f>SUM(E11:E19)</f>
        <v>36.8</v>
      </c>
      <c r="F20" s="173">
        <f>SUM(F11:F19)</f>
        <v>36.8</v>
      </c>
    </row>
    <row r="21" spans="1:6" s="159" customFormat="1" ht="24.75" customHeight="1">
      <c r="A21" s="801" t="s">
        <v>84</v>
      </c>
      <c r="B21" s="802"/>
      <c r="C21" s="802"/>
      <c r="D21" s="803"/>
      <c r="E21" s="164"/>
      <c r="F21" s="165"/>
    </row>
    <row r="22" spans="1:6" s="159" customFormat="1" ht="18" customHeight="1">
      <c r="A22" s="166" t="s">
        <v>85</v>
      </c>
      <c r="B22" s="167" t="s">
        <v>86</v>
      </c>
      <c r="C22" s="168">
        <v>18.11</v>
      </c>
      <c r="D22" s="168">
        <v>0</v>
      </c>
      <c r="E22" s="168">
        <v>18.11</v>
      </c>
      <c r="F22" s="169">
        <v>0</v>
      </c>
    </row>
    <row r="23" spans="1:6" s="159" customFormat="1" ht="18" customHeight="1">
      <c r="A23" s="166" t="s">
        <v>87</v>
      </c>
      <c r="B23" s="167" t="s">
        <v>88</v>
      </c>
      <c r="C23" s="168">
        <v>4.15</v>
      </c>
      <c r="D23" s="168">
        <v>0</v>
      </c>
      <c r="E23" s="168">
        <v>4.15</v>
      </c>
      <c r="F23" s="169">
        <v>0</v>
      </c>
    </row>
    <row r="24" spans="1:6" s="159" customFormat="1" ht="18" customHeight="1">
      <c r="A24" s="166" t="s">
        <v>89</v>
      </c>
      <c r="B24" s="167" t="s">
        <v>90</v>
      </c>
      <c r="C24" s="168">
        <v>0.91</v>
      </c>
      <c r="D24" s="168">
        <v>0.69</v>
      </c>
      <c r="E24" s="168">
        <v>0.91</v>
      </c>
      <c r="F24" s="169">
        <v>0.69</v>
      </c>
    </row>
    <row r="25" spans="1:6" s="159" customFormat="1" ht="18" customHeight="1">
      <c r="A25" s="166" t="s">
        <v>91</v>
      </c>
      <c r="B25" s="167" t="s">
        <v>92</v>
      </c>
      <c r="C25" s="168">
        <v>10.94</v>
      </c>
      <c r="D25" s="168">
        <v>8.33</v>
      </c>
      <c r="E25" s="168">
        <v>10.94</v>
      </c>
      <c r="F25" s="169">
        <v>8.33</v>
      </c>
    </row>
    <row r="26" spans="1:6" s="159" customFormat="1" ht="18" customHeight="1">
      <c r="A26" s="166" t="s">
        <v>93</v>
      </c>
      <c r="B26" s="167" t="s">
        <v>94</v>
      </c>
      <c r="C26" s="168">
        <v>0.07</v>
      </c>
      <c r="D26" s="168">
        <v>0.06</v>
      </c>
      <c r="E26" s="168">
        <v>0.07</v>
      </c>
      <c r="F26" s="169">
        <v>0.06</v>
      </c>
    </row>
    <row r="27" spans="1:6" s="159" customFormat="1" ht="18" customHeight="1">
      <c r="A27" s="166" t="s">
        <v>95</v>
      </c>
      <c r="B27" s="167" t="s">
        <v>96</v>
      </c>
      <c r="C27" s="168">
        <v>0.73</v>
      </c>
      <c r="D27" s="168">
        <v>0.56</v>
      </c>
      <c r="E27" s="168">
        <v>0.73</v>
      </c>
      <c r="F27" s="169">
        <v>0.56</v>
      </c>
    </row>
    <row r="28" spans="1:6" s="159" customFormat="1" ht="18" customHeight="1">
      <c r="A28" s="166" t="s">
        <v>97</v>
      </c>
      <c r="B28" s="167" t="s">
        <v>98</v>
      </c>
      <c r="C28" s="168">
        <v>2.66</v>
      </c>
      <c r="D28" s="168">
        <v>0</v>
      </c>
      <c r="E28" s="168">
        <v>2.66</v>
      </c>
      <c r="F28" s="169">
        <v>0</v>
      </c>
    </row>
    <row r="29" spans="1:6" s="159" customFormat="1" ht="18" customHeight="1">
      <c r="A29" s="166" t="s">
        <v>99</v>
      </c>
      <c r="B29" s="167" t="s">
        <v>100</v>
      </c>
      <c r="C29" s="168">
        <v>0.11</v>
      </c>
      <c r="D29" s="168">
        <v>0.09</v>
      </c>
      <c r="E29" s="168">
        <v>0.11</v>
      </c>
      <c r="F29" s="169">
        <v>0.09</v>
      </c>
    </row>
    <row r="30" spans="1:6" s="159" customFormat="1" ht="18" customHeight="1">
      <c r="A30" s="166" t="s">
        <v>101</v>
      </c>
      <c r="B30" s="167" t="s">
        <v>102</v>
      </c>
      <c r="C30" s="168">
        <v>8.53</v>
      </c>
      <c r="D30" s="168">
        <v>6.5</v>
      </c>
      <c r="E30" s="168">
        <v>8.53</v>
      </c>
      <c r="F30" s="169">
        <v>6.5</v>
      </c>
    </row>
    <row r="31" spans="1:6" s="159" customFormat="1" ht="18" customHeight="1">
      <c r="A31" s="166" t="s">
        <v>103</v>
      </c>
      <c r="B31" s="167" t="s">
        <v>104</v>
      </c>
      <c r="C31" s="168">
        <v>0.03</v>
      </c>
      <c r="D31" s="168">
        <v>0.03</v>
      </c>
      <c r="E31" s="168">
        <v>0.03</v>
      </c>
      <c r="F31" s="169">
        <v>0.03</v>
      </c>
    </row>
    <row r="32" spans="1:6" s="159" customFormat="1" ht="18.75" customHeight="1">
      <c r="A32" s="170" t="s">
        <v>50</v>
      </c>
      <c r="B32" s="171" t="s">
        <v>105</v>
      </c>
      <c r="C32" s="172">
        <f>SUM(C22:C31)</f>
        <v>46.24</v>
      </c>
      <c r="D32" s="172">
        <f>SUM(D22:D31)</f>
        <v>16.26</v>
      </c>
      <c r="E32" s="172">
        <f>SUM(E22:E31)</f>
        <v>46.24</v>
      </c>
      <c r="F32" s="173">
        <f>SUM(F22:F31)</f>
        <v>16.26</v>
      </c>
    </row>
    <row r="33" spans="1:6" s="159" customFormat="1" ht="24.75" customHeight="1">
      <c r="A33" s="801" t="s">
        <v>106</v>
      </c>
      <c r="B33" s="802"/>
      <c r="C33" s="802"/>
      <c r="D33" s="803"/>
      <c r="E33" s="164"/>
      <c r="F33" s="165"/>
    </row>
    <row r="34" spans="1:6" s="159" customFormat="1" ht="18" customHeight="1">
      <c r="A34" s="166" t="s">
        <v>107</v>
      </c>
      <c r="B34" s="167" t="s">
        <v>108</v>
      </c>
      <c r="C34" s="168">
        <v>5.23</v>
      </c>
      <c r="D34" s="168">
        <v>3.98</v>
      </c>
      <c r="E34" s="168">
        <v>5.23</v>
      </c>
      <c r="F34" s="169">
        <v>3.98</v>
      </c>
    </row>
    <row r="35" spans="1:6" s="159" customFormat="1" ht="18" customHeight="1">
      <c r="A35" s="166" t="s">
        <v>109</v>
      </c>
      <c r="B35" s="167" t="s">
        <v>110</v>
      </c>
      <c r="C35" s="168">
        <v>0.12</v>
      </c>
      <c r="D35" s="168">
        <v>0.09</v>
      </c>
      <c r="E35" s="168">
        <v>0.12</v>
      </c>
      <c r="F35" s="169">
        <v>0.09</v>
      </c>
    </row>
    <row r="36" spans="1:6" s="159" customFormat="1" ht="18" customHeight="1">
      <c r="A36" s="166" t="s">
        <v>111</v>
      </c>
      <c r="B36" s="167" t="s">
        <v>112</v>
      </c>
      <c r="C36" s="168">
        <v>5.28</v>
      </c>
      <c r="D36" s="168">
        <v>4.02</v>
      </c>
      <c r="E36" s="168">
        <v>5.28</v>
      </c>
      <c r="F36" s="169">
        <v>4.02</v>
      </c>
    </row>
    <row r="37" spans="1:6" s="159" customFormat="1" ht="18" customHeight="1">
      <c r="A37" s="166" t="s">
        <v>113</v>
      </c>
      <c r="B37" s="167" t="s">
        <v>114</v>
      </c>
      <c r="C37" s="168">
        <v>3.9</v>
      </c>
      <c r="D37" s="168">
        <v>2.97</v>
      </c>
      <c r="E37" s="168">
        <v>3.9</v>
      </c>
      <c r="F37" s="169">
        <v>2.97</v>
      </c>
    </row>
    <row r="38" spans="1:6" s="159" customFormat="1" ht="18" customHeight="1">
      <c r="A38" s="166" t="s">
        <v>115</v>
      </c>
      <c r="B38" s="167" t="s">
        <v>116</v>
      </c>
      <c r="C38" s="168">
        <v>0.44</v>
      </c>
      <c r="D38" s="168">
        <v>0.34</v>
      </c>
      <c r="E38" s="168">
        <v>0.44</v>
      </c>
      <c r="F38" s="169">
        <v>0.34</v>
      </c>
    </row>
    <row r="39" spans="1:6" s="159" customFormat="1" ht="18.75" customHeight="1">
      <c r="A39" s="170" t="s">
        <v>14</v>
      </c>
      <c r="B39" s="171" t="s">
        <v>117</v>
      </c>
      <c r="C39" s="172">
        <f>SUM(C34:C38)</f>
        <v>14.97</v>
      </c>
      <c r="D39" s="172">
        <f>SUM(D34:D38)</f>
        <v>11.4</v>
      </c>
      <c r="E39" s="172">
        <f>SUM(E34:E38)</f>
        <v>14.97</v>
      </c>
      <c r="F39" s="173">
        <f>SUM(F34:F38)</f>
        <v>11.4</v>
      </c>
    </row>
    <row r="40" spans="1:6" s="159" customFormat="1" ht="24.75" customHeight="1">
      <c r="A40" s="801" t="s">
        <v>118</v>
      </c>
      <c r="B40" s="802"/>
      <c r="C40" s="802"/>
      <c r="D40" s="803"/>
      <c r="E40" s="164"/>
      <c r="F40" s="165"/>
    </row>
    <row r="41" spans="1:6" s="159" customFormat="1" ht="18" customHeight="1">
      <c r="A41" s="166" t="s">
        <v>119</v>
      </c>
      <c r="B41" s="167" t="s">
        <v>120</v>
      </c>
      <c r="C41" s="168">
        <v>7.77</v>
      </c>
      <c r="D41" s="168">
        <v>2.73</v>
      </c>
      <c r="E41" s="168">
        <v>17.02</v>
      </c>
      <c r="F41" s="169">
        <v>5.98</v>
      </c>
    </row>
    <row r="42" spans="1:6" s="159" customFormat="1" ht="37.5">
      <c r="A42" s="166" t="s">
        <v>121</v>
      </c>
      <c r="B42" s="174" t="s">
        <v>122</v>
      </c>
      <c r="C42" s="175">
        <v>0.44</v>
      </c>
      <c r="D42" s="175">
        <v>0.33</v>
      </c>
      <c r="E42" s="175">
        <v>0.46</v>
      </c>
      <c r="F42" s="176">
        <v>0.35</v>
      </c>
    </row>
    <row r="43" spans="1:6" s="159" customFormat="1" ht="18.75" customHeight="1" thickBot="1">
      <c r="A43" s="177" t="s">
        <v>9</v>
      </c>
      <c r="B43" s="178" t="s">
        <v>123</v>
      </c>
      <c r="C43" s="179">
        <f>SUM(C41:C42)</f>
        <v>8.21</v>
      </c>
      <c r="D43" s="179">
        <f>SUM(D41:D42)</f>
        <v>3.06</v>
      </c>
      <c r="E43" s="179">
        <f>SUM(E41:E42)</f>
        <v>17.48</v>
      </c>
      <c r="F43" s="180">
        <f>SUM(F41:F42)</f>
        <v>6.33</v>
      </c>
    </row>
    <row r="44" spans="1:6" s="159" customFormat="1" ht="24.75" customHeight="1" hidden="1">
      <c r="A44" s="804" t="s">
        <v>124</v>
      </c>
      <c r="B44" s="805"/>
      <c r="C44" s="805"/>
      <c r="D44" s="806"/>
      <c r="E44" s="164"/>
      <c r="F44" s="165"/>
    </row>
    <row r="45" spans="1:6" s="159" customFormat="1" ht="18.75" hidden="1">
      <c r="A45" s="166" t="s">
        <v>125</v>
      </c>
      <c r="B45" s="167"/>
      <c r="C45" s="167"/>
      <c r="D45" s="167"/>
      <c r="E45" s="167"/>
      <c r="F45" s="181"/>
    </row>
    <row r="46" spans="1:6" s="159" customFormat="1" ht="18.75" customHeight="1" hidden="1">
      <c r="A46" s="170" t="s">
        <v>57</v>
      </c>
      <c r="B46" s="171" t="s">
        <v>126</v>
      </c>
      <c r="C46" s="172">
        <v>0</v>
      </c>
      <c r="D46" s="172">
        <v>0</v>
      </c>
      <c r="E46" s="172">
        <v>0</v>
      </c>
      <c r="F46" s="173">
        <v>0</v>
      </c>
    </row>
    <row r="47" spans="1:6" s="159" customFormat="1" ht="26.25" customHeight="1" thickBot="1">
      <c r="A47" s="807" t="s">
        <v>258</v>
      </c>
      <c r="B47" s="808"/>
      <c r="C47" s="182">
        <f>(C20+C32+C39+C43)</f>
        <v>86.22</v>
      </c>
      <c r="D47" s="182">
        <f>D20+D32+D39+D43</f>
        <v>47.52</v>
      </c>
      <c r="E47" s="182">
        <f>(E20+E32+E39+E43)</f>
        <v>115.49</v>
      </c>
      <c r="F47" s="183">
        <f>F20+F32+F39+F43</f>
        <v>70.79</v>
      </c>
    </row>
    <row r="48" spans="1:4" s="159" customFormat="1" ht="18.75" customHeight="1">
      <c r="A48" s="809" t="s">
        <v>259</v>
      </c>
      <c r="B48" s="809"/>
      <c r="C48" s="809"/>
      <c r="D48" s="809"/>
    </row>
    <row r="49" s="159" customFormat="1" ht="18.75"/>
    <row r="50" s="159" customFormat="1" ht="21" customHeight="1">
      <c r="A50" s="159" t="s">
        <v>127</v>
      </c>
    </row>
  </sheetData>
  <sheetProtection/>
  <mergeCells count="18">
    <mergeCell ref="A21:D21"/>
    <mergeCell ref="A33:D33"/>
    <mergeCell ref="A40:D40"/>
    <mergeCell ref="A44:D44"/>
    <mergeCell ref="A47:B47"/>
    <mergeCell ref="A48:D48"/>
    <mergeCell ref="A7:F7"/>
    <mergeCell ref="A8:A9"/>
    <mergeCell ref="B8:B9"/>
    <mergeCell ref="C8:D8"/>
    <mergeCell ref="E8:F8"/>
    <mergeCell ref="A10:D10"/>
    <mergeCell ref="A1:F1"/>
    <mergeCell ref="A2:F2"/>
    <mergeCell ref="A3:F3"/>
    <mergeCell ref="A4:F4"/>
    <mergeCell ref="A5:F5"/>
    <mergeCell ref="A6:F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view="pageBreakPreview" zoomScale="60" zoomScalePageLayoutView="0" workbookViewId="0" topLeftCell="A1">
      <selection activeCell="O16" sqref="O16"/>
    </sheetView>
  </sheetViews>
  <sheetFormatPr defaultColWidth="9.140625" defaultRowHeight="12.75"/>
  <cols>
    <col min="1" max="1" width="21.57421875" style="158" customWidth="1"/>
    <col min="2" max="7" width="15.7109375" style="158" customWidth="1"/>
    <col min="8" max="8" width="26.140625" style="158" bestFit="1" customWidth="1"/>
    <col min="9" max="16384" width="9.140625" style="158" customWidth="1"/>
  </cols>
  <sheetData>
    <row r="1" spans="1:9" ht="13.5" customHeight="1">
      <c r="A1" s="557"/>
      <c r="B1" s="558"/>
      <c r="C1" s="558"/>
      <c r="D1" s="558"/>
      <c r="E1" s="558"/>
      <c r="F1" s="558"/>
      <c r="G1" s="558"/>
      <c r="H1" s="559"/>
      <c r="I1" s="184"/>
    </row>
    <row r="2" spans="1:9" ht="13.5" customHeight="1">
      <c r="A2" s="155"/>
      <c r="B2" s="185"/>
      <c r="C2" s="185"/>
      <c r="D2" s="185"/>
      <c r="E2" s="185"/>
      <c r="F2" s="185"/>
      <c r="G2" s="185"/>
      <c r="H2" s="156"/>
      <c r="I2" s="186"/>
    </row>
    <row r="3" spans="1:9" ht="13.5" customHeight="1">
      <c r="A3" s="560" t="s">
        <v>16</v>
      </c>
      <c r="B3" s="561"/>
      <c r="C3" s="561"/>
      <c r="D3" s="561"/>
      <c r="E3" s="561"/>
      <c r="F3" s="561"/>
      <c r="G3" s="561"/>
      <c r="H3" s="562"/>
      <c r="I3" s="187"/>
    </row>
    <row r="4" spans="1:9" ht="13.5" customHeight="1">
      <c r="A4" s="563" t="s">
        <v>260</v>
      </c>
      <c r="B4" s="564"/>
      <c r="C4" s="564"/>
      <c r="D4" s="564"/>
      <c r="E4" s="564"/>
      <c r="F4" s="564"/>
      <c r="G4" s="564"/>
      <c r="H4" s="565"/>
      <c r="I4" s="188"/>
    </row>
    <row r="5" spans="1:9" ht="13.5" customHeight="1">
      <c r="A5" s="563" t="s">
        <v>15</v>
      </c>
      <c r="B5" s="564"/>
      <c r="C5" s="564"/>
      <c r="D5" s="564"/>
      <c r="E5" s="564"/>
      <c r="F5" s="564"/>
      <c r="G5" s="564"/>
      <c r="H5" s="565"/>
      <c r="I5" s="189"/>
    </row>
    <row r="6" spans="1:9" s="1" customFormat="1" ht="13.5" customHeight="1" thickBot="1">
      <c r="A6" s="157"/>
      <c r="B6" s="566"/>
      <c r="C6" s="566"/>
      <c r="D6" s="566"/>
      <c r="E6" s="567"/>
      <c r="F6" s="567"/>
      <c r="G6" s="567"/>
      <c r="H6" s="568"/>
      <c r="I6" s="190"/>
    </row>
    <row r="7" spans="1:8" ht="21.75" customHeight="1" thickBot="1" thickTop="1">
      <c r="A7" s="547" t="s">
        <v>128</v>
      </c>
      <c r="B7" s="548"/>
      <c r="C7" s="548"/>
      <c r="D7" s="548"/>
      <c r="E7" s="548"/>
      <c r="F7" s="548"/>
      <c r="G7" s="548"/>
      <c r="H7" s="549"/>
    </row>
    <row r="8" spans="1:8" ht="66" customHeight="1" thickTop="1">
      <c r="A8" s="550" t="str">
        <f>'ORÇAMENTO GERAL'!C6</f>
        <v>EXECUÇÃO DOS SERVIÇOS DE PAVIMENTAÇÃO (RECAPEAMENTO ASFÁTICO) NAS RUAS DO PAAR - NO MUNICÍPIO DE ANANINDEUA - PA.</v>
      </c>
      <c r="B8" s="551"/>
      <c r="C8" s="551"/>
      <c r="D8" s="551"/>
      <c r="E8" s="551"/>
      <c r="F8" s="551"/>
      <c r="G8" s="551"/>
      <c r="H8" s="552"/>
    </row>
    <row r="9" spans="1:8" ht="57" thickBot="1">
      <c r="A9" s="192"/>
      <c r="B9" s="193"/>
      <c r="C9" s="193"/>
      <c r="D9" s="193"/>
      <c r="E9" s="193"/>
      <c r="F9" s="193"/>
      <c r="G9" s="194"/>
      <c r="H9" s="195" t="s">
        <v>226</v>
      </c>
    </row>
    <row r="10" spans="1:8" s="191" customFormat="1" ht="19.5" customHeight="1">
      <c r="A10" s="196"/>
      <c r="B10" s="197" t="s">
        <v>227</v>
      </c>
      <c r="C10" s="198"/>
      <c r="D10" s="198"/>
      <c r="E10" s="198"/>
      <c r="F10" s="198"/>
      <c r="G10" s="199"/>
      <c r="H10" s="200">
        <v>4.01</v>
      </c>
    </row>
    <row r="11" spans="1:8" s="191" customFormat="1" ht="19.5" customHeight="1">
      <c r="A11" s="201"/>
      <c r="B11" s="202" t="s">
        <v>228</v>
      </c>
      <c r="C11" s="203"/>
      <c r="D11" s="203"/>
      <c r="E11" s="203"/>
      <c r="F11" s="203"/>
      <c r="G11" s="204"/>
      <c r="H11" s="205">
        <v>1.11</v>
      </c>
    </row>
    <row r="12" spans="1:8" s="191" customFormat="1" ht="19.5" customHeight="1" thickBot="1">
      <c r="A12" s="206" t="s">
        <v>229</v>
      </c>
      <c r="B12" s="207"/>
      <c r="C12" s="207"/>
      <c r="D12" s="207"/>
      <c r="E12" s="207"/>
      <c r="F12" s="207"/>
      <c r="G12" s="208"/>
      <c r="H12" s="209">
        <f>H10+H11</f>
        <v>5.12</v>
      </c>
    </row>
    <row r="13" spans="1:8" s="191" customFormat="1" ht="19.5" customHeight="1">
      <c r="A13" s="210" t="s">
        <v>131</v>
      </c>
      <c r="B13" s="198"/>
      <c r="C13" s="198"/>
      <c r="D13" s="198"/>
      <c r="E13" s="198"/>
      <c r="F13" s="198"/>
      <c r="G13" s="199"/>
      <c r="H13" s="200"/>
    </row>
    <row r="14" spans="1:8" s="191" customFormat="1" ht="19.5" customHeight="1">
      <c r="A14" s="211" t="s">
        <v>230</v>
      </c>
      <c r="B14" s="212" t="s">
        <v>231</v>
      </c>
      <c r="C14" s="213"/>
      <c r="D14" s="213"/>
      <c r="E14" s="213"/>
      <c r="F14" s="213"/>
      <c r="G14" s="214"/>
      <c r="H14" s="205">
        <v>0.56</v>
      </c>
    </row>
    <row r="15" spans="1:8" s="191" customFormat="1" ht="19.5" customHeight="1">
      <c r="A15" s="211" t="s">
        <v>232</v>
      </c>
      <c r="B15" s="212" t="s">
        <v>233</v>
      </c>
      <c r="C15" s="213"/>
      <c r="D15" s="213"/>
      <c r="E15" s="213"/>
      <c r="F15" s="213"/>
      <c r="G15" s="214"/>
      <c r="H15" s="205">
        <v>0.4</v>
      </c>
    </row>
    <row r="16" spans="1:8" s="191" customFormat="1" ht="19.5" customHeight="1">
      <c r="A16" s="215" t="s">
        <v>229</v>
      </c>
      <c r="B16" s="216"/>
      <c r="C16" s="216"/>
      <c r="D16" s="216"/>
      <c r="E16" s="216"/>
      <c r="F16" s="216"/>
      <c r="G16" s="217"/>
      <c r="H16" s="218">
        <f>H14+H15</f>
        <v>0.96</v>
      </c>
    </row>
    <row r="17" spans="1:8" s="191" customFormat="1" ht="19.5" customHeight="1">
      <c r="A17" s="219" t="s">
        <v>129</v>
      </c>
      <c r="B17" s="213"/>
      <c r="C17" s="213"/>
      <c r="D17" s="213"/>
      <c r="E17" s="213"/>
      <c r="F17" s="213"/>
      <c r="G17" s="214"/>
      <c r="H17" s="220" t="s">
        <v>130</v>
      </c>
    </row>
    <row r="18" spans="1:8" s="191" customFormat="1" ht="19.5" customHeight="1">
      <c r="A18" s="221" t="s">
        <v>234</v>
      </c>
      <c r="B18" s="222" t="s">
        <v>132</v>
      </c>
      <c r="C18" s="216"/>
      <c r="D18" s="216"/>
      <c r="E18" s="216"/>
      <c r="F18" s="216"/>
      <c r="G18" s="217"/>
      <c r="H18" s="218">
        <f>H19+H20</f>
        <v>10.65</v>
      </c>
    </row>
    <row r="19" spans="1:8" s="191" customFormat="1" ht="19.5" customHeight="1">
      <c r="A19" s="201" t="s">
        <v>133</v>
      </c>
      <c r="B19" s="212" t="s">
        <v>134</v>
      </c>
      <c r="C19" s="213"/>
      <c r="D19" s="213"/>
      <c r="E19" s="213"/>
      <c r="F19" s="213"/>
      <c r="G19" s="214"/>
      <c r="H19" s="205">
        <f>H25</f>
        <v>8.15</v>
      </c>
    </row>
    <row r="20" spans="1:8" s="191" customFormat="1" ht="19.5" customHeight="1">
      <c r="A20" s="201" t="s">
        <v>135</v>
      </c>
      <c r="B20" s="212" t="s">
        <v>136</v>
      </c>
      <c r="C20" s="213"/>
      <c r="D20" s="213"/>
      <c r="E20" s="213"/>
      <c r="F20" s="213"/>
      <c r="G20" s="214"/>
      <c r="H20" s="205">
        <v>2.5</v>
      </c>
    </row>
    <row r="21" spans="1:8" s="191" customFormat="1" ht="19.5" customHeight="1">
      <c r="A21" s="223" t="s">
        <v>171</v>
      </c>
      <c r="B21" s="222" t="s">
        <v>235</v>
      </c>
      <c r="C21" s="216"/>
      <c r="D21" s="216"/>
      <c r="E21" s="216"/>
      <c r="F21" s="216"/>
      <c r="G21" s="217"/>
      <c r="H21" s="218">
        <v>7.3</v>
      </c>
    </row>
    <row r="22" spans="1:8" s="191" customFormat="1" ht="19.5" customHeight="1">
      <c r="A22" s="224"/>
      <c r="B22" s="225"/>
      <c r="C22" s="225"/>
      <c r="D22" s="225"/>
      <c r="E22" s="225"/>
      <c r="F22" s="225"/>
      <c r="G22" s="225"/>
      <c r="H22" s="226"/>
    </row>
    <row r="23" spans="1:8" s="191" customFormat="1" ht="19.5" customHeight="1">
      <c r="A23" s="227"/>
      <c r="B23" s="77"/>
      <c r="C23" s="77"/>
      <c r="D23" s="77"/>
      <c r="E23" s="77"/>
      <c r="F23" s="77"/>
      <c r="G23" s="77"/>
      <c r="H23" s="228"/>
    </row>
    <row r="24" spans="1:8" s="191" customFormat="1" ht="19.5" customHeight="1" thickBot="1">
      <c r="A24" s="229" t="s">
        <v>236</v>
      </c>
      <c r="B24" s="230"/>
      <c r="C24" s="230"/>
      <c r="D24" s="230"/>
      <c r="E24" s="230"/>
      <c r="F24" s="230"/>
      <c r="G24" s="230"/>
      <c r="H24" s="231"/>
    </row>
    <row r="25" spans="1:8" s="191" customFormat="1" ht="19.5" customHeight="1">
      <c r="A25" s="196" t="s">
        <v>133</v>
      </c>
      <c r="B25" s="197" t="s">
        <v>134</v>
      </c>
      <c r="C25" s="198"/>
      <c r="D25" s="198"/>
      <c r="E25" s="198"/>
      <c r="F25" s="198"/>
      <c r="G25" s="199"/>
      <c r="H25" s="232">
        <f>H26+H27+H28</f>
        <v>8.15</v>
      </c>
    </row>
    <row r="26" spans="1:8" s="191" customFormat="1" ht="19.5" customHeight="1">
      <c r="A26" s="201" t="s">
        <v>137</v>
      </c>
      <c r="B26" s="212" t="s">
        <v>138</v>
      </c>
      <c r="C26" s="213"/>
      <c r="D26" s="213"/>
      <c r="E26" s="213"/>
      <c r="F26" s="213"/>
      <c r="G26" s="214"/>
      <c r="H26" s="233">
        <v>0.65</v>
      </c>
    </row>
    <row r="27" spans="1:8" s="191" customFormat="1" ht="19.5" customHeight="1">
      <c r="A27" s="201" t="s">
        <v>139</v>
      </c>
      <c r="B27" s="212" t="s">
        <v>140</v>
      </c>
      <c r="C27" s="213"/>
      <c r="D27" s="213"/>
      <c r="E27" s="213"/>
      <c r="F27" s="213"/>
      <c r="G27" s="214"/>
      <c r="H27" s="233">
        <v>3</v>
      </c>
    </row>
    <row r="28" spans="1:8" s="191" customFormat="1" ht="19.5" customHeight="1" thickBot="1">
      <c r="A28" s="234" t="s">
        <v>237</v>
      </c>
      <c r="B28" s="235" t="s">
        <v>238</v>
      </c>
      <c r="C28" s="236"/>
      <c r="D28" s="236"/>
      <c r="E28" s="236"/>
      <c r="F28" s="236"/>
      <c r="G28" s="237"/>
      <c r="H28" s="238">
        <v>4.5</v>
      </c>
    </row>
    <row r="29" spans="1:8" s="191" customFormat="1" ht="19.5" customHeight="1" thickBot="1">
      <c r="A29" s="239" t="s">
        <v>239</v>
      </c>
      <c r="B29" s="240"/>
      <c r="C29" s="240"/>
      <c r="D29" s="240"/>
      <c r="E29" s="240"/>
      <c r="F29" s="240"/>
      <c r="G29" s="240"/>
      <c r="H29" s="241"/>
    </row>
    <row r="30" spans="1:8" s="191" customFormat="1" ht="19.5" customHeight="1">
      <c r="A30" s="196" t="s">
        <v>135</v>
      </c>
      <c r="B30" s="197" t="s">
        <v>141</v>
      </c>
      <c r="C30" s="198"/>
      <c r="D30" s="198"/>
      <c r="E30" s="198"/>
      <c r="F30" s="198"/>
      <c r="G30" s="199"/>
      <c r="H30" s="232">
        <f>H31</f>
        <v>2.5</v>
      </c>
    </row>
    <row r="31" spans="1:8" s="191" customFormat="1" ht="19.5" customHeight="1" thickBot="1">
      <c r="A31" s="242" t="s">
        <v>142</v>
      </c>
      <c r="B31" s="235" t="s">
        <v>138</v>
      </c>
      <c r="C31" s="236"/>
      <c r="D31" s="236"/>
      <c r="E31" s="236"/>
      <c r="F31" s="236"/>
      <c r="G31" s="237"/>
      <c r="H31" s="243">
        <v>2.5</v>
      </c>
    </row>
    <row r="32" spans="1:8" ht="18.75">
      <c r="A32" s="244"/>
      <c r="B32" s="245"/>
      <c r="C32" s="245"/>
      <c r="D32" s="245"/>
      <c r="E32" s="245"/>
      <c r="F32" s="245"/>
      <c r="G32" s="245"/>
      <c r="H32" s="246"/>
    </row>
    <row r="33" spans="1:8" ht="18.75">
      <c r="A33" s="244"/>
      <c r="B33" s="245"/>
      <c r="C33" s="245"/>
      <c r="D33" s="245"/>
      <c r="E33" s="245"/>
      <c r="F33" s="245"/>
      <c r="G33" s="245"/>
      <c r="H33" s="246"/>
    </row>
    <row r="34" spans="1:8" ht="19.5" customHeight="1">
      <c r="A34" s="247" t="s">
        <v>240</v>
      </c>
      <c r="B34" s="248"/>
      <c r="C34" s="248"/>
      <c r="D34" s="248"/>
      <c r="E34" s="248"/>
      <c r="F34" s="248"/>
      <c r="G34" s="248"/>
      <c r="H34" s="249"/>
    </row>
    <row r="35" spans="1:8" ht="19.5" customHeight="1">
      <c r="A35" s="244" t="s">
        <v>241</v>
      </c>
      <c r="B35" s="245"/>
      <c r="C35" s="250">
        <f>H10/100</f>
        <v>0.0401</v>
      </c>
      <c r="D35" s="245"/>
      <c r="E35" s="245"/>
      <c r="F35" s="245" t="s">
        <v>241</v>
      </c>
      <c r="G35" s="245"/>
      <c r="H35" s="251">
        <f>C35</f>
        <v>0.0401</v>
      </c>
    </row>
    <row r="36" spans="1:8" ht="19.5" customHeight="1">
      <c r="A36" s="244" t="s">
        <v>242</v>
      </c>
      <c r="B36" s="245"/>
      <c r="C36" s="250">
        <f>H15/100</f>
        <v>0.004</v>
      </c>
      <c r="D36" s="245"/>
      <c r="E36" s="245"/>
      <c r="F36" s="245" t="s">
        <v>242</v>
      </c>
      <c r="G36" s="245"/>
      <c r="H36" s="251">
        <f>C36</f>
        <v>0.004</v>
      </c>
    </row>
    <row r="37" spans="1:8" ht="19.5" customHeight="1">
      <c r="A37" s="244" t="s">
        <v>243</v>
      </c>
      <c r="B37" s="245"/>
      <c r="C37" s="250">
        <f>H14/100</f>
        <v>0.0056</v>
      </c>
      <c r="D37" s="245"/>
      <c r="E37" s="245"/>
      <c r="F37" s="245" t="s">
        <v>243</v>
      </c>
      <c r="G37" s="245"/>
      <c r="H37" s="251">
        <f>C37</f>
        <v>0.0056</v>
      </c>
    </row>
    <row r="38" spans="1:8" ht="19.5" customHeight="1">
      <c r="A38" s="244" t="s">
        <v>244</v>
      </c>
      <c r="B38" s="245"/>
      <c r="C38" s="252">
        <f>1+C35+C36+C37</f>
        <v>1.0497</v>
      </c>
      <c r="D38" s="245"/>
      <c r="E38" s="245"/>
      <c r="F38" s="245" t="s">
        <v>244</v>
      </c>
      <c r="G38" s="245"/>
      <c r="H38" s="253">
        <f>1+H35+H36+H37</f>
        <v>1.0497</v>
      </c>
    </row>
    <row r="39" spans="1:8" ht="19.5" customHeight="1">
      <c r="A39" s="244" t="s">
        <v>245</v>
      </c>
      <c r="B39" s="245"/>
      <c r="C39" s="250">
        <f>H11/100</f>
        <v>0.0111</v>
      </c>
      <c r="D39" s="245"/>
      <c r="E39" s="245"/>
      <c r="F39" s="245" t="s">
        <v>245</v>
      </c>
      <c r="G39" s="245"/>
      <c r="H39" s="251">
        <f>C39</f>
        <v>0.0111</v>
      </c>
    </row>
    <row r="40" spans="1:8" ht="19.5" customHeight="1">
      <c r="A40" s="244" t="s">
        <v>246</v>
      </c>
      <c r="B40" s="245"/>
      <c r="C40" s="252">
        <f>1+C39</f>
        <v>1.0111</v>
      </c>
      <c r="D40" s="245"/>
      <c r="E40" s="245"/>
      <c r="F40" s="245" t="s">
        <v>246</v>
      </c>
      <c r="G40" s="245"/>
      <c r="H40" s="253">
        <f>1+H39</f>
        <v>1.0111</v>
      </c>
    </row>
    <row r="41" spans="1:8" ht="19.5" customHeight="1">
      <c r="A41" s="244" t="s">
        <v>195</v>
      </c>
      <c r="B41" s="245"/>
      <c r="C41" s="250">
        <f>H21/100</f>
        <v>0.073</v>
      </c>
      <c r="D41" s="245"/>
      <c r="E41" s="245"/>
      <c r="F41" s="245" t="s">
        <v>195</v>
      </c>
      <c r="G41" s="245"/>
      <c r="H41" s="251">
        <f>C41</f>
        <v>0.073</v>
      </c>
    </row>
    <row r="42" spans="1:8" ht="19.5" customHeight="1">
      <c r="A42" s="244" t="s">
        <v>247</v>
      </c>
      <c r="B42" s="245"/>
      <c r="C42" s="252">
        <f>1+C41</f>
        <v>1.073</v>
      </c>
      <c r="D42" s="245"/>
      <c r="E42" s="245"/>
      <c r="F42" s="245" t="s">
        <v>247</v>
      </c>
      <c r="G42" s="245"/>
      <c r="H42" s="253">
        <f>1+H41</f>
        <v>1.073</v>
      </c>
    </row>
    <row r="43" spans="1:8" ht="19.5" customHeight="1">
      <c r="A43" s="244"/>
      <c r="B43" s="245"/>
      <c r="C43" s="245"/>
      <c r="D43" s="245"/>
      <c r="E43" s="245"/>
      <c r="F43" s="245"/>
      <c r="G43" s="245"/>
      <c r="H43" s="246"/>
    </row>
    <row r="44" spans="1:8" ht="19.5" customHeight="1">
      <c r="A44" s="244" t="s">
        <v>248</v>
      </c>
      <c r="B44" s="245"/>
      <c r="C44" s="250">
        <f>H18/100</f>
        <v>0.1065</v>
      </c>
      <c r="D44" s="245"/>
      <c r="E44" s="245"/>
      <c r="F44" s="245" t="s">
        <v>248</v>
      </c>
      <c r="G44" s="245"/>
      <c r="H44" s="251">
        <f>C44-(H28/100)</f>
        <v>0.0615</v>
      </c>
    </row>
    <row r="45" spans="1:8" ht="19.5" customHeight="1">
      <c r="A45" s="244" t="s">
        <v>249</v>
      </c>
      <c r="B45" s="245"/>
      <c r="C45" s="252">
        <f>1-C44</f>
        <v>0.8935</v>
      </c>
      <c r="D45" s="245"/>
      <c r="E45" s="245"/>
      <c r="F45" s="245" t="s">
        <v>249</v>
      </c>
      <c r="G45" s="245"/>
      <c r="H45" s="253">
        <f>1-H44</f>
        <v>0.9385</v>
      </c>
    </row>
    <row r="46" spans="1:8" ht="18.75">
      <c r="A46" s="244"/>
      <c r="B46" s="245"/>
      <c r="C46" s="245"/>
      <c r="D46" s="245"/>
      <c r="E46" s="245"/>
      <c r="F46" s="245"/>
      <c r="G46" s="245"/>
      <c r="H46" s="246"/>
    </row>
    <row r="47" spans="1:8" s="191" customFormat="1" ht="21.75" customHeight="1">
      <c r="A47" s="254" t="s">
        <v>250</v>
      </c>
      <c r="B47" s="255"/>
      <c r="C47" s="256">
        <f>(C38*C40*C42)/C45-1</f>
        <v>0.2746</v>
      </c>
      <c r="D47" s="77"/>
      <c r="E47" s="77"/>
      <c r="F47" s="257" t="s">
        <v>251</v>
      </c>
      <c r="G47" s="258"/>
      <c r="H47" s="259">
        <f>(H38*H40*H42)/H45-1</f>
        <v>0.2135</v>
      </c>
    </row>
    <row r="48" spans="1:8" s="191" customFormat="1" ht="21.75" customHeight="1">
      <c r="A48" s="227"/>
      <c r="B48" s="77"/>
      <c r="C48" s="77"/>
      <c r="D48" s="77"/>
      <c r="E48" s="77"/>
      <c r="F48" s="77"/>
      <c r="G48" s="77"/>
      <c r="H48" s="260" t="s">
        <v>252</v>
      </c>
    </row>
    <row r="49" spans="1:8" ht="15" customHeight="1">
      <c r="A49" s="244"/>
      <c r="B49" s="245"/>
      <c r="C49" s="245"/>
      <c r="D49" s="245"/>
      <c r="E49" s="245"/>
      <c r="F49" s="553" t="s">
        <v>253</v>
      </c>
      <c r="G49" s="553"/>
      <c r="H49" s="554"/>
    </row>
    <row r="50" spans="1:8" ht="19.5" thickBot="1">
      <c r="A50" s="261"/>
      <c r="B50" s="262"/>
      <c r="C50" s="262"/>
      <c r="D50" s="262"/>
      <c r="E50" s="262"/>
      <c r="F50" s="555"/>
      <c r="G50" s="555"/>
      <c r="H50" s="556"/>
    </row>
  </sheetData>
  <sheetProtection/>
  <mergeCells count="9">
    <mergeCell ref="A7:H7"/>
    <mergeCell ref="A8:H8"/>
    <mergeCell ref="F49:H50"/>
    <mergeCell ref="A1:H1"/>
    <mergeCell ref="A3:H3"/>
    <mergeCell ref="A4:H4"/>
    <mergeCell ref="A5:H5"/>
    <mergeCell ref="B6:D6"/>
    <mergeCell ref="E6:H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PageLayoutView="0" workbookViewId="0" topLeftCell="A13">
      <selection activeCell="G24" sqref="G24"/>
    </sheetView>
  </sheetViews>
  <sheetFormatPr defaultColWidth="9.140625" defaultRowHeight="12.75"/>
  <cols>
    <col min="1" max="2" width="8.7109375" style="316" customWidth="1"/>
    <col min="3" max="4" width="22.28125" style="316" customWidth="1"/>
    <col min="5" max="5" width="18.00390625" style="316" customWidth="1"/>
    <col min="6" max="6" width="12.28125" style="361" customWidth="1"/>
    <col min="7" max="7" width="14.7109375" style="316" customWidth="1"/>
    <col min="8" max="8" width="11.7109375" style="316" customWidth="1"/>
    <col min="9" max="9" width="11.8515625" style="362" customWidth="1"/>
    <col min="10" max="10" width="11.00390625" style="316" customWidth="1"/>
    <col min="11" max="11" width="18.57421875" style="363" customWidth="1"/>
    <col min="12" max="16" width="9.140625" style="316" customWidth="1"/>
    <col min="17" max="17" width="10.140625" style="316" bestFit="1" customWidth="1"/>
    <col min="18" max="18" width="9.140625" style="316" customWidth="1"/>
    <col min="19" max="19" width="11.57421875" style="316" bestFit="1" customWidth="1"/>
    <col min="20" max="20" width="10.421875" style="316" bestFit="1" customWidth="1"/>
    <col min="21" max="16384" width="9.140625" style="316" customWidth="1"/>
  </cols>
  <sheetData>
    <row r="1" spans="1:11" ht="15.75">
      <c r="A1" s="311"/>
      <c r="B1" s="312"/>
      <c r="C1" s="312"/>
      <c r="D1" s="312"/>
      <c r="E1" s="312"/>
      <c r="F1" s="313"/>
      <c r="G1" s="312"/>
      <c r="H1" s="312"/>
      <c r="I1" s="314"/>
      <c r="J1" s="312"/>
      <c r="K1" s="315"/>
    </row>
    <row r="2" spans="1:11" ht="15.75">
      <c r="A2" s="317"/>
      <c r="B2" s="318"/>
      <c r="C2" s="318"/>
      <c r="D2" s="318"/>
      <c r="E2" s="318"/>
      <c r="F2" s="319"/>
      <c r="G2" s="318"/>
      <c r="H2" s="318"/>
      <c r="I2" s="320"/>
      <c r="J2" s="318"/>
      <c r="K2" s="321"/>
    </row>
    <row r="3" spans="1:11" ht="15.75">
      <c r="A3" s="317"/>
      <c r="B3" s="318"/>
      <c r="C3" s="318"/>
      <c r="D3" s="318"/>
      <c r="E3" s="318"/>
      <c r="F3" s="319"/>
      <c r="G3" s="318"/>
      <c r="H3" s="318"/>
      <c r="I3" s="320"/>
      <c r="J3" s="318"/>
      <c r="K3" s="321"/>
    </row>
    <row r="4" spans="1:11" ht="15.75">
      <c r="A4" s="317"/>
      <c r="B4" s="318"/>
      <c r="C4" s="318"/>
      <c r="D4" s="318"/>
      <c r="E4" s="318"/>
      <c r="F4" s="319"/>
      <c r="G4" s="318"/>
      <c r="H4" s="318"/>
      <c r="I4" s="320"/>
      <c r="J4" s="318"/>
      <c r="K4" s="321"/>
    </row>
    <row r="5" spans="1:28" s="322" customFormat="1" ht="1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69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</row>
    <row r="6" spans="1:28" s="322" customFormat="1" ht="15" customHeight="1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23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</row>
    <row r="7" spans="1:28" s="322" customFormat="1" ht="15" customHeight="1">
      <c r="A7" s="538" t="s">
        <v>286</v>
      </c>
      <c r="B7" s="539"/>
      <c r="C7" s="539"/>
      <c r="D7" s="539"/>
      <c r="E7" s="539"/>
      <c r="F7" s="539"/>
      <c r="G7" s="539"/>
      <c r="H7" s="539"/>
      <c r="I7" s="539"/>
      <c r="J7" s="539"/>
      <c r="K7" s="570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</row>
    <row r="8" spans="1:28" s="322" customFormat="1" ht="15" customHeight="1">
      <c r="A8" s="571" t="s">
        <v>179</v>
      </c>
      <c r="B8" s="572"/>
      <c r="C8" s="572"/>
      <c r="D8" s="572"/>
      <c r="E8" s="572"/>
      <c r="F8" s="572"/>
      <c r="G8" s="572"/>
      <c r="H8" s="572"/>
      <c r="I8" s="572"/>
      <c r="J8" s="572"/>
      <c r="K8" s="573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</row>
    <row r="9" spans="1:28" s="322" customFormat="1" ht="15" customHeight="1">
      <c r="A9" s="571" t="s">
        <v>15</v>
      </c>
      <c r="B9" s="572"/>
      <c r="C9" s="572"/>
      <c r="D9" s="572"/>
      <c r="E9" s="572"/>
      <c r="F9" s="572"/>
      <c r="G9" s="572"/>
      <c r="H9" s="572"/>
      <c r="I9" s="572"/>
      <c r="J9" s="572"/>
      <c r="K9" s="573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</row>
    <row r="10" spans="1:28" s="322" customFormat="1" ht="15" customHeight="1">
      <c r="A10" s="309"/>
      <c r="B10" s="318"/>
      <c r="C10" s="318"/>
      <c r="D10" s="318"/>
      <c r="E10" s="324"/>
      <c r="F10" s="324"/>
      <c r="G10" s="310"/>
      <c r="H10" s="318"/>
      <c r="I10" s="320"/>
      <c r="J10" s="320"/>
      <c r="K10" s="325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</row>
    <row r="11" spans="1:28" s="322" customFormat="1" ht="15" customHeight="1">
      <c r="A11" s="574"/>
      <c r="B11" s="575"/>
      <c r="C11" s="575"/>
      <c r="D11" s="575"/>
      <c r="E11" s="575"/>
      <c r="F11" s="575"/>
      <c r="G11" s="326"/>
      <c r="H11" s="576" t="s">
        <v>287</v>
      </c>
      <c r="I11" s="576" t="s">
        <v>288</v>
      </c>
      <c r="J11" s="578" t="s">
        <v>289</v>
      </c>
      <c r="K11" s="579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</row>
    <row r="12" spans="1:28" s="322" customFormat="1" ht="15" customHeight="1">
      <c r="A12" s="327"/>
      <c r="B12" s="328"/>
      <c r="C12" s="328"/>
      <c r="D12" s="328"/>
      <c r="E12" s="328"/>
      <c r="F12" s="324"/>
      <c r="G12" s="326"/>
      <c r="H12" s="577"/>
      <c r="I12" s="577"/>
      <c r="J12" s="580"/>
      <c r="K12" s="581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</row>
    <row r="13" spans="1:28" s="322" customFormat="1" ht="15" customHeight="1">
      <c r="A13" s="574"/>
      <c r="B13" s="575"/>
      <c r="C13" s="575"/>
      <c r="D13" s="575"/>
      <c r="E13" s="575"/>
      <c r="F13" s="575"/>
      <c r="G13" s="326"/>
      <c r="H13" s="329">
        <f>'[1]RUA MADUREIRA'!G14+'[1]AL. ANTARES'!G13+'[1]AL. SÃO PAULO'!G13+'[1]RUA ALENQUER'!G13+'[1]RUA ALTAMIRA'!G13+'[1]RUA ACARÁ'!G14</f>
        <v>1100.2</v>
      </c>
      <c r="I13" s="329" t="s">
        <v>290</v>
      </c>
      <c r="J13" s="582">
        <f>'[1]RUA MADUREIRA'!I14+'[1]AL. ANTARES'!I13+'[1]AL. SÃO PAULO'!I13+'[1]RUA ALENQUER'!I13+'[1]RUA ALTAMIRA'!I13+'[1]RUA ACARÁ'!I14</f>
        <v>6601.2</v>
      </c>
      <c r="K13" s="583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</row>
    <row r="14" spans="1:28" s="322" customFormat="1" ht="16.5" thickBot="1">
      <c r="A14" s="584"/>
      <c r="B14" s="585"/>
      <c r="C14" s="586"/>
      <c r="D14" s="586"/>
      <c r="E14" s="586"/>
      <c r="F14" s="330"/>
      <c r="G14" s="331"/>
      <c r="H14" s="332"/>
      <c r="I14" s="332"/>
      <c r="J14" s="333"/>
      <c r="K14" s="334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</row>
    <row r="15" spans="1:28" s="322" customFormat="1" ht="20.25" thickBot="1" thickTop="1">
      <c r="A15" s="587" t="s">
        <v>291</v>
      </c>
      <c r="B15" s="588"/>
      <c r="C15" s="588"/>
      <c r="D15" s="588"/>
      <c r="E15" s="588"/>
      <c r="F15" s="588"/>
      <c r="G15" s="588"/>
      <c r="H15" s="588"/>
      <c r="I15" s="588"/>
      <c r="J15" s="588"/>
      <c r="K15" s="589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</row>
    <row r="16" spans="1:28" s="322" customFormat="1" ht="46.5" customHeight="1" thickBot="1" thickTop="1">
      <c r="A16" s="590" t="s">
        <v>285</v>
      </c>
      <c r="B16" s="591"/>
      <c r="C16" s="591"/>
      <c r="D16" s="591"/>
      <c r="E16" s="591"/>
      <c r="F16" s="591"/>
      <c r="G16" s="591"/>
      <c r="H16" s="591"/>
      <c r="I16" s="591"/>
      <c r="J16" s="591"/>
      <c r="K16" s="592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</row>
    <row r="17" spans="1:12" ht="16.5" thickBot="1">
      <c r="A17" s="335"/>
      <c r="B17" s="322"/>
      <c r="C17" s="322"/>
      <c r="D17" s="322"/>
      <c r="E17" s="336"/>
      <c r="F17" s="336"/>
      <c r="G17" s="337"/>
      <c r="H17" s="322"/>
      <c r="I17" s="338"/>
      <c r="J17" s="338"/>
      <c r="K17" s="339"/>
      <c r="L17" s="322"/>
    </row>
    <row r="18" spans="1:19" ht="22.5" customHeight="1">
      <c r="A18" s="600" t="s">
        <v>292</v>
      </c>
      <c r="B18" s="602" t="s">
        <v>185</v>
      </c>
      <c r="C18" s="602"/>
      <c r="D18" s="602"/>
      <c r="E18" s="604" t="s">
        <v>293</v>
      </c>
      <c r="F18" s="602" t="s">
        <v>20</v>
      </c>
      <c r="G18" s="602" t="s">
        <v>294</v>
      </c>
      <c r="H18" s="610" t="s">
        <v>295</v>
      </c>
      <c r="I18" s="611"/>
      <c r="J18" s="611"/>
      <c r="K18" s="612"/>
      <c r="M18" s="340"/>
      <c r="N18" s="340"/>
      <c r="O18" s="340"/>
      <c r="P18" s="340"/>
      <c r="Q18" s="593"/>
      <c r="R18" s="593"/>
      <c r="S18" s="594"/>
    </row>
    <row r="19" spans="1:19" ht="30.75" customHeight="1" thickBot="1">
      <c r="A19" s="601"/>
      <c r="B19" s="603"/>
      <c r="C19" s="603"/>
      <c r="D19" s="603"/>
      <c r="E19" s="605"/>
      <c r="F19" s="603"/>
      <c r="G19" s="606"/>
      <c r="H19" s="341" t="s">
        <v>296</v>
      </c>
      <c r="I19" s="341" t="s">
        <v>297</v>
      </c>
      <c r="J19" s="341" t="s">
        <v>298</v>
      </c>
      <c r="K19" s="342" t="s">
        <v>21</v>
      </c>
      <c r="M19" s="343"/>
      <c r="N19" s="344"/>
      <c r="O19" s="344"/>
      <c r="P19" s="344"/>
      <c r="Q19" s="593"/>
      <c r="R19" s="593"/>
      <c r="S19" s="594"/>
    </row>
    <row r="20" spans="1:19" ht="24.75" customHeight="1">
      <c r="A20" s="345" t="s">
        <v>299</v>
      </c>
      <c r="B20" s="595" t="s">
        <v>300</v>
      </c>
      <c r="C20" s="595"/>
      <c r="D20" s="595"/>
      <c r="E20" s="346"/>
      <c r="F20" s="346"/>
      <c r="G20" s="347"/>
      <c r="H20" s="347"/>
      <c r="I20" s="348"/>
      <c r="J20" s="348"/>
      <c r="K20" s="349"/>
      <c r="M20" s="343"/>
      <c r="N20" s="343"/>
      <c r="O20" s="343"/>
      <c r="P20" s="343"/>
      <c r="Q20" s="343"/>
      <c r="R20" s="343"/>
      <c r="S20" s="343"/>
    </row>
    <row r="21" spans="1:19" ht="24.75" customHeight="1">
      <c r="A21" s="350" t="s">
        <v>17</v>
      </c>
      <c r="B21" s="596" t="s">
        <v>301</v>
      </c>
      <c r="C21" s="597"/>
      <c r="D21" s="598"/>
      <c r="E21" s="351">
        <v>5213401</v>
      </c>
      <c r="F21" s="351" t="s">
        <v>2</v>
      </c>
      <c r="G21" s="352">
        <f>'RUA SENA MADUREIRA'!E73+'ALAMEDA ANTARES'!E73+'AL SÃO PAULO'!E73+'RUA ALTAMIRA'!E72+'RUA AVEIRO'!E73+'TV XAPURI'!E73+'RUA PLACIDO DE CASTRO'!E73+'RUA FEIJO'!E73+'AV BELEM'!E73+'RUA CAPANEMA'!E73+'RUA TUCURUI'!E73+'RUA CASTANHAL'!E73+'RUA ACARÁ'!E73+'RUA ALENQUER'!E73</f>
        <v>1010.94</v>
      </c>
      <c r="H21" s="352">
        <v>28.49</v>
      </c>
      <c r="I21" s="352">
        <f>J21-H21</f>
        <v>7.82</v>
      </c>
      <c r="J21" s="352">
        <f>H21*1.2746</f>
        <v>36.31</v>
      </c>
      <c r="K21" s="353">
        <f>ROUND(G21*J21,2)-1.33</f>
        <v>36705.9</v>
      </c>
      <c r="M21" s="354"/>
      <c r="N21" s="354"/>
      <c r="O21" s="354"/>
      <c r="P21" s="354"/>
      <c r="Q21" s="354"/>
      <c r="R21" s="354"/>
      <c r="S21" s="354"/>
    </row>
    <row r="22" spans="1:19" ht="24.75" customHeight="1">
      <c r="A22" s="350" t="s">
        <v>18</v>
      </c>
      <c r="B22" s="599" t="s">
        <v>302</v>
      </c>
      <c r="C22" s="599"/>
      <c r="D22" s="599"/>
      <c r="E22" s="351">
        <v>5213405</v>
      </c>
      <c r="F22" s="351" t="s">
        <v>2</v>
      </c>
      <c r="G22" s="352">
        <f>'RUA SENA MADUREIRA'!E66+'ALAMEDA ANTARES'!E66+'AL SÃO PAULO'!E66+'RUA ALENQUER'!E66+'RUA ALTAMIRA'!E65+'RUA AVEIRO'!E66+'TV XAPURI'!E66+'RUA PLACIDO DE CASTRO'!E66+'RUA FEIJO'!E66+'AV BELEM'!E66+'RUA CAPANEMA'!E66+'RUA TUCURUI'!E66+'RUA CASTANHAL'!E66+'RUA ACARÁ'!E66</f>
        <v>303.6</v>
      </c>
      <c r="H22" s="352">
        <v>40.79</v>
      </c>
      <c r="I22" s="352">
        <f>J22-H22</f>
        <v>11.2</v>
      </c>
      <c r="J22" s="352">
        <f>H22*1.2746</f>
        <v>51.99</v>
      </c>
      <c r="K22" s="353">
        <f>ROUND(G22*J22,2)-0.1</f>
        <v>15784.06</v>
      </c>
      <c r="M22" s="354"/>
      <c r="N22" s="354"/>
      <c r="O22" s="354"/>
      <c r="P22" s="354"/>
      <c r="Q22" s="354"/>
      <c r="R22" s="354"/>
      <c r="S22" s="354"/>
    </row>
    <row r="23" spans="1:20" ht="24.75" customHeight="1">
      <c r="A23" s="350" t="s">
        <v>303</v>
      </c>
      <c r="B23" s="599" t="s">
        <v>304</v>
      </c>
      <c r="C23" s="599"/>
      <c r="D23" s="599"/>
      <c r="E23" s="351">
        <v>5213440</v>
      </c>
      <c r="F23" s="351" t="s">
        <v>2</v>
      </c>
      <c r="G23" s="352">
        <f>'RUA SENA MADUREIRA'!E79+'ALAMEDA ANTARES'!E79+'AL SÃO PAULO'!E79+'RUA ALENQUER'!E79+'RUA ALTAMIRA'!E78+'RUA AVEIRO'!E79+'TV XAPURI'!E79+'RUA PLACIDO DE CASTRO'!E79+'RUA FEIJO'!E79+'AV BELEM'!E79+'RUA CAPANEMA'!E79+'RUA TUCURUI'!E79+'RUA CASTANHAL'!E79+'RUA ACARÁ'!E79</f>
        <v>25.76</v>
      </c>
      <c r="H23" s="352">
        <v>160.4</v>
      </c>
      <c r="I23" s="352">
        <f>J23-H23</f>
        <v>44.05</v>
      </c>
      <c r="J23" s="352">
        <f>H23*1.2746</f>
        <v>204.45</v>
      </c>
      <c r="K23" s="353">
        <f>ROUND(G23*J23,2)+0.04</f>
        <v>5266.67</v>
      </c>
      <c r="M23" s="354"/>
      <c r="N23" s="354"/>
      <c r="O23" s="354"/>
      <c r="P23" s="354"/>
      <c r="Q23" s="354"/>
      <c r="R23" s="354"/>
      <c r="S23" s="354"/>
      <c r="T23" s="322"/>
    </row>
    <row r="24" spans="1:19" ht="24.75" customHeight="1">
      <c r="A24" s="350" t="s">
        <v>305</v>
      </c>
      <c r="B24" s="599" t="s">
        <v>306</v>
      </c>
      <c r="C24" s="599"/>
      <c r="D24" s="599"/>
      <c r="E24" s="351">
        <v>5216111</v>
      </c>
      <c r="F24" s="351" t="s">
        <v>307</v>
      </c>
      <c r="G24" s="352">
        <f>'RUA SENA MADUREIRA'!E86+'ALAMEDA ANTARES'!E86+'AL SÃO PAULO'!E86+'RUA ALENQUER'!E86+'RUA ALTAMIRA'!E85+'RUA AVEIRO'!E86+'TV XAPURI'!E86+'RUA PLACIDO DE CASTRO'!E86+'RUA FEIJO'!E86+'AV BELEM'!E86+'RUA CAPANEMA'!E86+'RUA TUCURUI'!E86+'RUA CASTANHAL'!E86+'RUA ACARÁ'!E86</f>
        <v>99</v>
      </c>
      <c r="H24" s="352">
        <v>118.61</v>
      </c>
      <c r="I24" s="352">
        <f>J24-H24</f>
        <v>32.57</v>
      </c>
      <c r="J24" s="352">
        <f>H24*1.2746</f>
        <v>151.18</v>
      </c>
      <c r="K24" s="353">
        <f>ROUND(G24*J24,2)-0.01</f>
        <v>14966.81</v>
      </c>
      <c r="M24" s="354" t="s">
        <v>308</v>
      </c>
      <c r="N24" s="354"/>
      <c r="O24" s="354"/>
      <c r="P24" s="354"/>
      <c r="Q24" s="354"/>
      <c r="R24" s="354"/>
      <c r="S24" s="354"/>
    </row>
    <row r="25" spans="1:19" ht="24.75" customHeight="1" thickBot="1">
      <c r="A25" s="355"/>
      <c r="B25" s="607"/>
      <c r="C25" s="607"/>
      <c r="D25" s="607"/>
      <c r="E25" s="356"/>
      <c r="F25" s="356"/>
      <c r="G25" s="357"/>
      <c r="H25" s="357"/>
      <c r="I25" s="357"/>
      <c r="J25" s="357"/>
      <c r="K25" s="358"/>
      <c r="M25" s="354"/>
      <c r="N25" s="354"/>
      <c r="O25" s="354"/>
      <c r="P25" s="354"/>
      <c r="Q25" s="354"/>
      <c r="R25" s="354"/>
      <c r="S25" s="354"/>
    </row>
    <row r="26" spans="1:11" ht="24.75" customHeight="1" thickBot="1">
      <c r="A26" s="608" t="s">
        <v>309</v>
      </c>
      <c r="B26" s="608"/>
      <c r="C26" s="608"/>
      <c r="D26" s="608"/>
      <c r="E26" s="608"/>
      <c r="F26" s="608"/>
      <c r="G26" s="608"/>
      <c r="H26" s="608"/>
      <c r="I26" s="608"/>
      <c r="J26" s="608"/>
      <c r="K26" s="359">
        <f>SUM(K21:K25)</f>
        <v>72723.44</v>
      </c>
    </row>
    <row r="27" spans="2:5" ht="15.75">
      <c r="B27" s="609"/>
      <c r="C27" s="609"/>
      <c r="D27" s="609"/>
      <c r="E27" s="360"/>
    </row>
    <row r="29" ht="15.75">
      <c r="G29" s="362"/>
    </row>
    <row r="30" ht="15.75">
      <c r="G30" s="362"/>
    </row>
  </sheetData>
  <sheetProtection/>
  <mergeCells count="31">
    <mergeCell ref="B23:D23"/>
    <mergeCell ref="B24:D24"/>
    <mergeCell ref="B25:D25"/>
    <mergeCell ref="A26:J26"/>
    <mergeCell ref="B27:D27"/>
    <mergeCell ref="Q18:Q19"/>
    <mergeCell ref="H18:K18"/>
    <mergeCell ref="R18:R19"/>
    <mergeCell ref="S18:S19"/>
    <mergeCell ref="B20:D20"/>
    <mergeCell ref="B21:D21"/>
    <mergeCell ref="B22:D22"/>
    <mergeCell ref="A18:A19"/>
    <mergeCell ref="B18:D19"/>
    <mergeCell ref="E18:E19"/>
    <mergeCell ref="F18:F19"/>
    <mergeCell ref="G18:G19"/>
    <mergeCell ref="A13:F13"/>
    <mergeCell ref="J13:K13"/>
    <mergeCell ref="A14:B14"/>
    <mergeCell ref="C14:E14"/>
    <mergeCell ref="A15:K15"/>
    <mergeCell ref="A16:K16"/>
    <mergeCell ref="A5:K5"/>
    <mergeCell ref="A7:K7"/>
    <mergeCell ref="A8:K8"/>
    <mergeCell ref="A9:K9"/>
    <mergeCell ref="A11:F11"/>
    <mergeCell ref="H11:H12"/>
    <mergeCell ref="I11:I12"/>
    <mergeCell ref="J11:K12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9"/>
  <sheetViews>
    <sheetView zoomScalePageLayoutView="0" workbookViewId="0" topLeftCell="A2">
      <selection activeCell="E87" sqref="E87"/>
    </sheetView>
  </sheetViews>
  <sheetFormatPr defaultColWidth="9.140625" defaultRowHeight="12.75"/>
  <cols>
    <col min="1" max="1" width="15.57421875" style="448" customWidth="1"/>
    <col min="2" max="2" width="12.8515625" style="361" bestFit="1" customWidth="1"/>
    <col min="3" max="3" width="22.28125" style="361" customWidth="1"/>
    <col min="4" max="4" width="35.7109375" style="361" customWidth="1"/>
    <col min="5" max="5" width="10.7109375" style="448" customWidth="1"/>
    <col min="6" max="6" width="16.00390625" style="448" customWidth="1"/>
    <col min="7" max="7" width="11.7109375" style="448" customWidth="1"/>
    <col min="8" max="8" width="11.8515625" style="361" customWidth="1"/>
    <col min="9" max="9" width="13.57421875" style="449" customWidth="1"/>
    <col min="10" max="10" width="14.140625" style="364" customWidth="1"/>
    <col min="11" max="11" width="14.57421875" style="361" bestFit="1" customWidth="1"/>
    <col min="12" max="12" width="12.28125" style="361" bestFit="1" customWidth="1"/>
    <col min="13" max="13" width="8.00390625" style="361" bestFit="1" customWidth="1"/>
    <col min="14" max="14" width="10.57421875" style="361" bestFit="1" customWidth="1"/>
    <col min="15" max="15" width="10.28125" style="361" customWidth="1"/>
    <col min="16" max="16" width="9.140625" style="361" customWidth="1"/>
    <col min="17" max="17" width="11.7109375" style="361" bestFit="1" customWidth="1"/>
    <col min="18" max="18" width="10.8515625" style="361" bestFit="1" customWidth="1"/>
    <col min="19" max="20" width="9.140625" style="361" customWidth="1"/>
    <col min="21" max="21" width="9.8515625" style="361" bestFit="1" customWidth="1"/>
    <col min="22" max="25" width="9.140625" style="361" customWidth="1"/>
    <col min="26" max="16384" width="9.140625" style="361" customWidth="1"/>
  </cols>
  <sheetData>
    <row r="1" spans="1:25" s="364" customFormat="1" ht="15.75" customHeight="1">
      <c r="A1" s="613"/>
      <c r="B1" s="614"/>
      <c r="C1" s="614"/>
      <c r="D1" s="614"/>
      <c r="E1" s="614"/>
      <c r="F1" s="614"/>
      <c r="G1" s="614"/>
      <c r="H1" s="614"/>
      <c r="I1" s="615"/>
      <c r="U1" s="361"/>
      <c r="V1" s="361"/>
      <c r="W1" s="361"/>
      <c r="X1" s="361"/>
      <c r="Y1" s="361"/>
    </row>
    <row r="2" spans="1:25" s="364" customFormat="1" ht="15.75">
      <c r="A2" s="571"/>
      <c r="B2" s="572"/>
      <c r="C2" s="572"/>
      <c r="D2" s="572"/>
      <c r="E2" s="572"/>
      <c r="F2" s="572"/>
      <c r="G2" s="572"/>
      <c r="H2" s="572"/>
      <c r="I2" s="573"/>
      <c r="U2" s="361"/>
      <c r="V2" s="361"/>
      <c r="W2" s="361"/>
      <c r="X2" s="361"/>
      <c r="Y2" s="361"/>
    </row>
    <row r="3" spans="1:25" s="364" customFormat="1" ht="15.75">
      <c r="A3" s="571"/>
      <c r="B3" s="572"/>
      <c r="C3" s="572"/>
      <c r="D3" s="572"/>
      <c r="E3" s="572"/>
      <c r="F3" s="572"/>
      <c r="G3" s="572"/>
      <c r="H3" s="572"/>
      <c r="I3" s="573"/>
      <c r="U3" s="361"/>
      <c r="V3" s="361"/>
      <c r="W3" s="361"/>
      <c r="X3" s="361"/>
      <c r="Y3" s="361"/>
    </row>
    <row r="4" spans="1:25" s="364" customFormat="1" ht="15.75">
      <c r="A4" s="571"/>
      <c r="B4" s="572"/>
      <c r="C4" s="572"/>
      <c r="D4" s="572"/>
      <c r="E4" s="572"/>
      <c r="F4" s="572"/>
      <c r="G4" s="572"/>
      <c r="H4" s="572"/>
      <c r="I4" s="573"/>
      <c r="U4" s="361"/>
      <c r="V4" s="361"/>
      <c r="W4" s="361"/>
      <c r="X4" s="361"/>
      <c r="Y4" s="361"/>
    </row>
    <row r="5" spans="1:25" s="364" customFormat="1" ht="15.75">
      <c r="A5" s="365"/>
      <c r="B5" s="324"/>
      <c r="C5" s="324"/>
      <c r="D5" s="324"/>
      <c r="E5" s="324"/>
      <c r="F5" s="324"/>
      <c r="G5" s="324"/>
      <c r="H5" s="324"/>
      <c r="I5" s="366"/>
      <c r="U5" s="361"/>
      <c r="V5" s="361"/>
      <c r="W5" s="361"/>
      <c r="X5" s="361"/>
      <c r="Y5" s="361"/>
    </row>
    <row r="6" spans="1:25" s="364" customFormat="1" ht="15.75">
      <c r="A6" s="538" t="s">
        <v>286</v>
      </c>
      <c r="B6" s="539"/>
      <c r="C6" s="539"/>
      <c r="D6" s="539"/>
      <c r="E6" s="539"/>
      <c r="F6" s="539"/>
      <c r="G6" s="539"/>
      <c r="H6" s="539"/>
      <c r="I6" s="570"/>
      <c r="U6" s="361"/>
      <c r="V6" s="361"/>
      <c r="W6" s="361"/>
      <c r="X6" s="361"/>
      <c r="Y6" s="361"/>
    </row>
    <row r="7" spans="1:25" s="364" customFormat="1" ht="15.75">
      <c r="A7" s="571" t="s">
        <v>179</v>
      </c>
      <c r="B7" s="572"/>
      <c r="C7" s="572"/>
      <c r="D7" s="572"/>
      <c r="E7" s="572"/>
      <c r="F7" s="572"/>
      <c r="G7" s="572"/>
      <c r="H7" s="572"/>
      <c r="I7" s="573"/>
      <c r="U7" s="361"/>
      <c r="V7" s="361"/>
      <c r="W7" s="361"/>
      <c r="X7" s="361"/>
      <c r="Y7" s="361"/>
    </row>
    <row r="8" spans="1:25" s="364" customFormat="1" ht="15.75">
      <c r="A8" s="571" t="s">
        <v>15</v>
      </c>
      <c r="B8" s="572"/>
      <c r="C8" s="572"/>
      <c r="D8" s="572"/>
      <c r="E8" s="572"/>
      <c r="F8" s="572"/>
      <c r="G8" s="572"/>
      <c r="H8" s="572"/>
      <c r="I8" s="573"/>
      <c r="U8" s="361"/>
      <c r="V8" s="361"/>
      <c r="W8" s="361"/>
      <c r="X8" s="361"/>
      <c r="Y8" s="361"/>
    </row>
    <row r="9" spans="1:25" s="364" customFormat="1" ht="4.5" customHeight="1" thickBot="1">
      <c r="A9" s="367"/>
      <c r="B9" s="368"/>
      <c r="C9" s="368"/>
      <c r="D9" s="368"/>
      <c r="E9" s="369"/>
      <c r="F9" s="369"/>
      <c r="G9" s="369"/>
      <c r="H9" s="369"/>
      <c r="I9" s="370"/>
      <c r="U9" s="361"/>
      <c r="V9" s="361"/>
      <c r="W9" s="361"/>
      <c r="X9" s="361"/>
      <c r="Y9" s="361"/>
    </row>
    <row r="10" spans="1:25" s="364" customFormat="1" ht="18" customHeight="1" thickBot="1" thickTop="1">
      <c r="A10" s="616" t="s">
        <v>217</v>
      </c>
      <c r="B10" s="617"/>
      <c r="C10" s="617"/>
      <c r="D10" s="617"/>
      <c r="E10" s="617"/>
      <c r="F10" s="617"/>
      <c r="G10" s="617"/>
      <c r="H10" s="617"/>
      <c r="I10" s="618"/>
      <c r="U10" s="361"/>
      <c r="V10" s="361"/>
      <c r="W10" s="361"/>
      <c r="X10" s="361"/>
      <c r="Y10" s="361"/>
    </row>
    <row r="11" spans="1:25" s="364" customFormat="1" ht="4.5" customHeight="1" thickTop="1">
      <c r="A11" s="371"/>
      <c r="E11" s="336"/>
      <c r="F11" s="336"/>
      <c r="G11" s="336"/>
      <c r="I11" s="372"/>
      <c r="U11" s="361"/>
      <c r="V11" s="361"/>
      <c r="W11" s="361"/>
      <c r="X11" s="361"/>
      <c r="Y11" s="361"/>
    </row>
    <row r="12" spans="1:25" s="364" customFormat="1" ht="24.75" customHeight="1">
      <c r="A12" s="373" t="s">
        <v>310</v>
      </c>
      <c r="B12" s="619" t="s">
        <v>285</v>
      </c>
      <c r="C12" s="619"/>
      <c r="D12" s="619"/>
      <c r="E12" s="619"/>
      <c r="F12" s="620"/>
      <c r="G12" s="621" t="s">
        <v>287</v>
      </c>
      <c r="H12" s="621" t="s">
        <v>288</v>
      </c>
      <c r="I12" s="623" t="s">
        <v>289</v>
      </c>
      <c r="U12" s="361"/>
      <c r="V12" s="361"/>
      <c r="W12" s="361"/>
      <c r="X12" s="361"/>
      <c r="Y12" s="361"/>
    </row>
    <row r="13" spans="1:25" s="364" customFormat="1" ht="24.75" customHeight="1">
      <c r="A13" s="374"/>
      <c r="B13" s="619"/>
      <c r="C13" s="619"/>
      <c r="D13" s="619"/>
      <c r="E13" s="619"/>
      <c r="F13" s="620"/>
      <c r="G13" s="622"/>
      <c r="H13" s="622"/>
      <c r="I13" s="624"/>
      <c r="U13" s="361"/>
      <c r="V13" s="361"/>
      <c r="W13" s="361"/>
      <c r="X13" s="361"/>
      <c r="Y13" s="361"/>
    </row>
    <row r="14" spans="1:25" s="364" customFormat="1" ht="15" customHeight="1">
      <c r="A14" s="375" t="s">
        <v>384</v>
      </c>
      <c r="B14" s="376"/>
      <c r="C14" s="376"/>
      <c r="D14" s="376"/>
      <c r="E14" s="377"/>
      <c r="G14" s="378">
        <v>201</v>
      </c>
      <c r="H14" s="378">
        <v>6</v>
      </c>
      <c r="I14" s="379">
        <f>G14*H14</f>
        <v>1206</v>
      </c>
      <c r="U14" s="361"/>
      <c r="V14" s="361"/>
      <c r="W14" s="361"/>
      <c r="X14" s="361"/>
      <c r="Y14" s="361"/>
    </row>
    <row r="15" spans="1:25" s="364" customFormat="1" ht="15" customHeight="1">
      <c r="A15" s="380"/>
      <c r="B15" s="417"/>
      <c r="C15" s="336"/>
      <c r="D15" s="336"/>
      <c r="E15" s="336"/>
      <c r="F15" s="336"/>
      <c r="G15" s="378"/>
      <c r="H15" s="378"/>
      <c r="I15" s="379"/>
      <c r="U15" s="361"/>
      <c r="V15" s="361"/>
      <c r="W15" s="361"/>
      <c r="X15" s="361"/>
      <c r="Y15" s="361"/>
    </row>
    <row r="16" spans="1:25" s="364" customFormat="1" ht="15" customHeight="1">
      <c r="A16" s="625" t="s">
        <v>385</v>
      </c>
      <c r="B16" s="626"/>
      <c r="C16" s="626"/>
      <c r="D16" s="626"/>
      <c r="E16" s="627"/>
      <c r="F16" s="381"/>
      <c r="G16" s="382"/>
      <c r="H16" s="382"/>
      <c r="I16" s="383"/>
      <c r="U16" s="361"/>
      <c r="V16" s="361"/>
      <c r="W16" s="361"/>
      <c r="X16" s="361"/>
      <c r="Y16" s="361"/>
    </row>
    <row r="17" spans="1:25" s="364" customFormat="1" ht="15" customHeight="1">
      <c r="A17" s="628"/>
      <c r="B17" s="629"/>
      <c r="C17" s="629"/>
      <c r="D17" s="629"/>
      <c r="E17" s="630"/>
      <c r="F17" s="381"/>
      <c r="G17" s="382"/>
      <c r="H17" s="382"/>
      <c r="I17" s="383"/>
      <c r="U17" s="361"/>
      <c r="V17" s="361"/>
      <c r="W17" s="361"/>
      <c r="X17" s="361"/>
      <c r="Y17" s="361"/>
    </row>
    <row r="18" spans="1:25" s="364" customFormat="1" ht="15" customHeight="1" thickBot="1">
      <c r="A18" s="384"/>
      <c r="G18" s="385">
        <f>SUM(G14:G17)</f>
        <v>201</v>
      </c>
      <c r="H18" s="385" t="s">
        <v>311</v>
      </c>
      <c r="I18" s="386">
        <f>SUM(I14:I17)</f>
        <v>1206</v>
      </c>
      <c r="U18" s="361"/>
      <c r="V18" s="361"/>
      <c r="W18" s="361"/>
      <c r="X18" s="361"/>
      <c r="Y18" s="361"/>
    </row>
    <row r="19" spans="1:10" ht="22.5" customHeight="1" thickBot="1">
      <c r="A19" s="387" t="s">
        <v>292</v>
      </c>
      <c r="B19" s="631" t="s">
        <v>185</v>
      </c>
      <c r="C19" s="632"/>
      <c r="D19" s="633"/>
      <c r="E19" s="388" t="s">
        <v>20</v>
      </c>
      <c r="F19" s="388" t="s">
        <v>294</v>
      </c>
      <c r="G19" s="388" t="s">
        <v>312</v>
      </c>
      <c r="H19" s="634" t="s">
        <v>313</v>
      </c>
      <c r="I19" s="635"/>
      <c r="J19" s="389"/>
    </row>
    <row r="20" spans="1:25" ht="15" customHeight="1">
      <c r="A20" s="390">
        <v>1</v>
      </c>
      <c r="B20" s="636" t="s">
        <v>314</v>
      </c>
      <c r="C20" s="637"/>
      <c r="D20" s="637"/>
      <c r="E20" s="391"/>
      <c r="F20" s="391"/>
      <c r="G20" s="392"/>
      <c r="H20" s="638">
        <f>H21+H28</f>
        <v>69.62</v>
      </c>
      <c r="I20" s="639"/>
      <c r="U20" s="393"/>
      <c r="V20" s="640"/>
      <c r="W20" s="640"/>
      <c r="X20" s="640"/>
      <c r="Y20" s="393"/>
    </row>
    <row r="21" spans="1:25" ht="15" customHeight="1">
      <c r="A21" s="394" t="s">
        <v>17</v>
      </c>
      <c r="B21" s="641" t="s">
        <v>315</v>
      </c>
      <c r="C21" s="642"/>
      <c r="D21" s="642"/>
      <c r="E21" s="395"/>
      <c r="F21" s="395"/>
      <c r="G21" s="396"/>
      <c r="H21" s="643">
        <f>SUM(H22:H26)</f>
        <v>20.48</v>
      </c>
      <c r="I21" s="644"/>
      <c r="U21" s="393"/>
      <c r="V21" s="645"/>
      <c r="W21" s="645"/>
      <c r="X21" s="645"/>
      <c r="Y21" s="393"/>
    </row>
    <row r="22" spans="1:25" ht="15.75">
      <c r="A22" s="397" t="s">
        <v>316</v>
      </c>
      <c r="B22" s="646" t="s">
        <v>386</v>
      </c>
      <c r="C22" s="647"/>
      <c r="D22" s="647"/>
      <c r="E22" s="398" t="s">
        <v>317</v>
      </c>
      <c r="F22" s="399">
        <f>B67*C67</f>
        <v>3</v>
      </c>
      <c r="G22" s="400">
        <f>D67</f>
        <v>0.4</v>
      </c>
      <c r="H22" s="648">
        <f>E67</f>
        <v>1.2</v>
      </c>
      <c r="I22" s="649"/>
      <c r="U22" s="401"/>
      <c r="V22" s="650"/>
      <c r="W22" s="650"/>
      <c r="X22" s="650"/>
      <c r="Y22" s="393"/>
    </row>
    <row r="23" spans="1:25" ht="15" customHeight="1">
      <c r="A23" s="397" t="s">
        <v>318</v>
      </c>
      <c r="B23" s="646" t="s">
        <v>387</v>
      </c>
      <c r="C23" s="647"/>
      <c r="D23" s="647"/>
      <c r="E23" s="398" t="s">
        <v>319</v>
      </c>
      <c r="F23" s="399">
        <f>B68</f>
        <v>2</v>
      </c>
      <c r="G23" s="400">
        <f aca="true" t="shared" si="0" ref="G22:H26">D68</f>
        <v>4.64</v>
      </c>
      <c r="H23" s="648">
        <f>E68</f>
        <v>9.28</v>
      </c>
      <c r="I23" s="649"/>
      <c r="U23" s="401"/>
      <c r="V23" s="402"/>
      <c r="W23" s="402"/>
      <c r="X23" s="402"/>
      <c r="Y23" s="393"/>
    </row>
    <row r="24" spans="1:25" ht="15" customHeight="1">
      <c r="A24" s="397" t="s">
        <v>320</v>
      </c>
      <c r="B24" s="646" t="s">
        <v>321</v>
      </c>
      <c r="C24" s="647"/>
      <c r="D24" s="647"/>
      <c r="E24" s="398" t="s">
        <v>319</v>
      </c>
      <c r="F24" s="399">
        <v>2</v>
      </c>
      <c r="G24" s="400">
        <f t="shared" si="0"/>
        <v>3.2</v>
      </c>
      <c r="H24" s="648">
        <f t="shared" si="0"/>
        <v>6.4</v>
      </c>
      <c r="I24" s="649"/>
      <c r="U24" s="401"/>
      <c r="V24" s="650"/>
      <c r="W24" s="650"/>
      <c r="X24" s="650"/>
      <c r="Y24" s="393"/>
    </row>
    <row r="25" spans="1:25" ht="15" customHeight="1">
      <c r="A25" s="397" t="s">
        <v>322</v>
      </c>
      <c r="B25" s="646" t="s">
        <v>323</v>
      </c>
      <c r="C25" s="647"/>
      <c r="D25" s="647"/>
      <c r="E25" s="398" t="s">
        <v>319</v>
      </c>
      <c r="F25" s="399">
        <f>B70</f>
        <v>0</v>
      </c>
      <c r="G25" s="400">
        <f t="shared" si="0"/>
        <v>2.19</v>
      </c>
      <c r="H25" s="648">
        <f t="shared" si="0"/>
        <v>0</v>
      </c>
      <c r="I25" s="649"/>
      <c r="U25" s="393"/>
      <c r="V25" s="640"/>
      <c r="W25" s="640"/>
      <c r="X25" s="640"/>
      <c r="Y25" s="393"/>
    </row>
    <row r="26" spans="1:25" ht="15.75">
      <c r="A26" s="397" t="s">
        <v>324</v>
      </c>
      <c r="B26" s="646" t="s">
        <v>388</v>
      </c>
      <c r="C26" s="647"/>
      <c r="D26" s="647"/>
      <c r="E26" s="398" t="s">
        <v>2</v>
      </c>
      <c r="F26" s="399">
        <f>B71*C71</f>
        <v>9</v>
      </c>
      <c r="G26" s="400">
        <f t="shared" si="0"/>
        <v>0.4</v>
      </c>
      <c r="H26" s="648">
        <f t="shared" si="0"/>
        <v>3.6</v>
      </c>
      <c r="I26" s="649"/>
      <c r="U26" s="393"/>
      <c r="V26" s="651"/>
      <c r="W26" s="651"/>
      <c r="X26" s="651"/>
      <c r="Y26" s="393"/>
    </row>
    <row r="27" spans="1:25" ht="15" customHeight="1">
      <c r="A27" s="403"/>
      <c r="B27" s="647"/>
      <c r="C27" s="647"/>
      <c r="D27" s="647"/>
      <c r="E27" s="404"/>
      <c r="F27" s="404"/>
      <c r="G27" s="405"/>
      <c r="H27" s="405"/>
      <c r="I27" s="406"/>
      <c r="J27" s="422"/>
      <c r="U27" s="393"/>
      <c r="V27" s="651"/>
      <c r="W27" s="651"/>
      <c r="X27" s="651"/>
      <c r="Y27" s="393"/>
    </row>
    <row r="28" spans="1:25" ht="15" customHeight="1">
      <c r="A28" s="394" t="s">
        <v>18</v>
      </c>
      <c r="B28" s="641" t="s">
        <v>325</v>
      </c>
      <c r="C28" s="642"/>
      <c r="D28" s="642"/>
      <c r="E28" s="395"/>
      <c r="F28" s="395"/>
      <c r="G28" s="396"/>
      <c r="H28" s="643">
        <f>SUM(H29:I31)</f>
        <v>49.14</v>
      </c>
      <c r="I28" s="644"/>
      <c r="U28" s="393"/>
      <c r="V28" s="645"/>
      <c r="W28" s="645"/>
      <c r="X28" s="645"/>
      <c r="Y28" s="393"/>
    </row>
    <row r="29" spans="1:25" ht="15.75">
      <c r="A29" s="397" t="s">
        <v>326</v>
      </c>
      <c r="B29" s="646" t="s">
        <v>389</v>
      </c>
      <c r="C29" s="647"/>
      <c r="D29" s="647"/>
      <c r="E29" s="398" t="s">
        <v>317</v>
      </c>
      <c r="F29" s="407">
        <f aca="true" t="shared" si="1" ref="F29:H30">C74</f>
        <v>166</v>
      </c>
      <c r="G29" s="400">
        <f t="shared" si="1"/>
        <v>0.04</v>
      </c>
      <c r="H29" s="648">
        <f t="shared" si="1"/>
        <v>6.64</v>
      </c>
      <c r="I29" s="649"/>
      <c r="U29" s="401"/>
      <c r="V29" s="650"/>
      <c r="W29" s="650"/>
      <c r="X29" s="650"/>
      <c r="Y29" s="393"/>
    </row>
    <row r="30" spans="1:25" ht="15" customHeight="1">
      <c r="A30" s="397" t="s">
        <v>327</v>
      </c>
      <c r="B30" s="646" t="s">
        <v>390</v>
      </c>
      <c r="C30" s="647"/>
      <c r="D30" s="647"/>
      <c r="E30" s="398" t="s">
        <v>317</v>
      </c>
      <c r="F30" s="407">
        <f t="shared" si="1"/>
        <v>15</v>
      </c>
      <c r="G30" s="400">
        <f t="shared" si="1"/>
        <v>0.1</v>
      </c>
      <c r="H30" s="648">
        <f t="shared" si="1"/>
        <v>3</v>
      </c>
      <c r="I30" s="649"/>
      <c r="U30" s="401"/>
      <c r="V30" s="402"/>
      <c r="W30" s="402"/>
      <c r="X30" s="402"/>
      <c r="Y30" s="393"/>
    </row>
    <row r="31" spans="1:25" ht="15" customHeight="1">
      <c r="A31" s="397" t="s">
        <v>328</v>
      </c>
      <c r="B31" s="646" t="s">
        <v>391</v>
      </c>
      <c r="C31" s="647"/>
      <c r="D31" s="647"/>
      <c r="E31" s="398" t="s">
        <v>317</v>
      </c>
      <c r="F31" s="407">
        <f>B76*C76</f>
        <v>395</v>
      </c>
      <c r="G31" s="400">
        <f>D76</f>
        <v>0.1</v>
      </c>
      <c r="H31" s="648">
        <f>E76</f>
        <v>39.5</v>
      </c>
      <c r="I31" s="649"/>
      <c r="U31" s="401"/>
      <c r="V31" s="650"/>
      <c r="W31" s="650"/>
      <c r="X31" s="650"/>
      <c r="Y31" s="393"/>
    </row>
    <row r="32" spans="1:25" ht="15" customHeight="1">
      <c r="A32" s="403"/>
      <c r="B32" s="647"/>
      <c r="C32" s="647"/>
      <c r="D32" s="647"/>
      <c r="E32" s="404"/>
      <c r="F32" s="404"/>
      <c r="G32" s="405"/>
      <c r="H32" s="405"/>
      <c r="I32" s="406"/>
      <c r="J32" s="422"/>
      <c r="U32" s="393"/>
      <c r="V32" s="651"/>
      <c r="W32" s="651"/>
      <c r="X32" s="651"/>
      <c r="Y32" s="393"/>
    </row>
    <row r="33" spans="1:25" ht="15" customHeight="1">
      <c r="A33" s="408">
        <v>2</v>
      </c>
      <c r="B33" s="652" t="s">
        <v>329</v>
      </c>
      <c r="C33" s="653"/>
      <c r="D33" s="654"/>
      <c r="E33" s="409"/>
      <c r="F33" s="409"/>
      <c r="G33" s="410"/>
      <c r="H33" s="655">
        <f>H34+H39</f>
        <v>2.48</v>
      </c>
      <c r="I33" s="656"/>
      <c r="U33" s="393"/>
      <c r="V33" s="640"/>
      <c r="W33" s="640"/>
      <c r="X33" s="640"/>
      <c r="Y33" s="393"/>
    </row>
    <row r="34" spans="1:25" ht="15" customHeight="1">
      <c r="A34" s="394" t="s">
        <v>3</v>
      </c>
      <c r="B34" s="641" t="s">
        <v>330</v>
      </c>
      <c r="C34" s="642"/>
      <c r="D34" s="642"/>
      <c r="E34" s="395"/>
      <c r="F34" s="395"/>
      <c r="G34" s="396"/>
      <c r="H34" s="643">
        <f>SUM(H35:I38)</f>
        <v>1.88</v>
      </c>
      <c r="I34" s="644"/>
      <c r="U34" s="393"/>
      <c r="V34" s="411"/>
      <c r="W34" s="411"/>
      <c r="X34" s="411"/>
      <c r="Y34" s="393"/>
    </row>
    <row r="35" spans="1:25" ht="15.75">
      <c r="A35" s="397" t="s">
        <v>331</v>
      </c>
      <c r="B35" s="646" t="s">
        <v>392</v>
      </c>
      <c r="C35" s="647"/>
      <c r="D35" s="647"/>
      <c r="E35" s="398" t="s">
        <v>307</v>
      </c>
      <c r="F35" s="407">
        <f>B80</f>
        <v>2</v>
      </c>
      <c r="G35" s="400">
        <v>0.36</v>
      </c>
      <c r="H35" s="657">
        <f>E80</f>
        <v>0.72</v>
      </c>
      <c r="I35" s="658"/>
      <c r="U35" s="401"/>
      <c r="V35" s="650"/>
      <c r="W35" s="650"/>
      <c r="X35" s="650"/>
      <c r="Y35" s="393"/>
    </row>
    <row r="36" spans="1:25" ht="15.75">
      <c r="A36" s="397" t="s">
        <v>332</v>
      </c>
      <c r="B36" s="646" t="s">
        <v>333</v>
      </c>
      <c r="C36" s="647"/>
      <c r="D36" s="647"/>
      <c r="E36" s="398" t="s">
        <v>307</v>
      </c>
      <c r="F36" s="407">
        <f>B81</f>
        <v>2</v>
      </c>
      <c r="G36" s="400">
        <v>0.2</v>
      </c>
      <c r="H36" s="657">
        <f>E81</f>
        <v>0.4</v>
      </c>
      <c r="I36" s="658"/>
      <c r="U36" s="401"/>
      <c r="V36" s="650"/>
      <c r="W36" s="650"/>
      <c r="X36" s="650"/>
      <c r="Y36" s="393"/>
    </row>
    <row r="37" spans="1:25" ht="15.75">
      <c r="A37" s="397" t="s">
        <v>334</v>
      </c>
      <c r="B37" s="646" t="s">
        <v>335</v>
      </c>
      <c r="C37" s="647"/>
      <c r="D37" s="647"/>
      <c r="E37" s="398" t="s">
        <v>307</v>
      </c>
      <c r="F37" s="407">
        <f>B82</f>
        <v>0</v>
      </c>
      <c r="G37" s="400">
        <v>0.25</v>
      </c>
      <c r="H37" s="657">
        <f>E82</f>
        <v>0</v>
      </c>
      <c r="I37" s="658"/>
      <c r="U37" s="401"/>
      <c r="V37" s="650"/>
      <c r="W37" s="650"/>
      <c r="X37" s="650"/>
      <c r="Y37" s="393"/>
    </row>
    <row r="38" spans="1:25" ht="15.75">
      <c r="A38" s="397" t="s">
        <v>336</v>
      </c>
      <c r="B38" s="646" t="s">
        <v>337</v>
      </c>
      <c r="C38" s="647"/>
      <c r="D38" s="647"/>
      <c r="E38" s="398" t="s">
        <v>307</v>
      </c>
      <c r="F38" s="407">
        <f>B83</f>
        <v>2</v>
      </c>
      <c r="G38" s="400">
        <v>0.38</v>
      </c>
      <c r="H38" s="657">
        <f>E83</f>
        <v>0.76</v>
      </c>
      <c r="I38" s="658"/>
      <c r="U38" s="401"/>
      <c r="V38" s="650"/>
      <c r="W38" s="650"/>
      <c r="X38" s="650"/>
      <c r="Y38" s="393"/>
    </row>
    <row r="39" spans="1:25" ht="15" customHeight="1">
      <c r="A39" s="394" t="s">
        <v>6</v>
      </c>
      <c r="B39" s="641" t="s">
        <v>338</v>
      </c>
      <c r="C39" s="642"/>
      <c r="D39" s="642"/>
      <c r="E39" s="395"/>
      <c r="F39" s="395"/>
      <c r="G39" s="396"/>
      <c r="H39" s="643">
        <f>H40</f>
        <v>0.6</v>
      </c>
      <c r="I39" s="644"/>
      <c r="U39" s="393"/>
      <c r="V39" s="411"/>
      <c r="W39" s="411"/>
      <c r="X39" s="411"/>
      <c r="Y39" s="393"/>
    </row>
    <row r="40" spans="1:25" ht="15.75">
      <c r="A40" s="397" t="s">
        <v>339</v>
      </c>
      <c r="B40" s="646" t="s">
        <v>340</v>
      </c>
      <c r="C40" s="647"/>
      <c r="D40" s="647"/>
      <c r="E40" s="398" t="s">
        <v>307</v>
      </c>
      <c r="F40" s="407">
        <f>B85</f>
        <v>4</v>
      </c>
      <c r="G40" s="400">
        <v>0.15</v>
      </c>
      <c r="H40" s="657">
        <f>E85</f>
        <v>0.6</v>
      </c>
      <c r="I40" s="658"/>
      <c r="U40" s="401"/>
      <c r="V40" s="650"/>
      <c r="W40" s="650"/>
      <c r="X40" s="650"/>
      <c r="Y40" s="393"/>
    </row>
    <row r="41" spans="1:25" ht="15" customHeight="1">
      <c r="A41" s="394" t="s">
        <v>7</v>
      </c>
      <c r="B41" s="641" t="s">
        <v>341</v>
      </c>
      <c r="C41" s="642"/>
      <c r="D41" s="642"/>
      <c r="E41" s="395"/>
      <c r="F41" s="395"/>
      <c r="G41" s="396"/>
      <c r="H41" s="643"/>
      <c r="I41" s="644"/>
      <c r="U41" s="393"/>
      <c r="V41" s="411"/>
      <c r="W41" s="411"/>
      <c r="X41" s="411"/>
      <c r="Y41" s="393"/>
    </row>
    <row r="42" spans="1:25" ht="21.75" customHeight="1">
      <c r="A42" s="397" t="s">
        <v>342</v>
      </c>
      <c r="B42" s="659" t="s">
        <v>343</v>
      </c>
      <c r="C42" s="660"/>
      <c r="D42" s="661"/>
      <c r="E42" s="398" t="s">
        <v>307</v>
      </c>
      <c r="F42" s="407">
        <f>F35+F36+F37+F38</f>
        <v>6</v>
      </c>
      <c r="G42" s="400" t="s">
        <v>344</v>
      </c>
      <c r="H42" s="648" t="s">
        <v>344</v>
      </c>
      <c r="I42" s="649"/>
      <c r="U42" s="401"/>
      <c r="V42" s="650"/>
      <c r="W42" s="650"/>
      <c r="X42" s="650"/>
      <c r="Y42" s="393"/>
    </row>
    <row r="43" spans="1:25" ht="48.75" customHeight="1">
      <c r="A43" s="397" t="s">
        <v>345</v>
      </c>
      <c r="B43" s="662" t="s">
        <v>346</v>
      </c>
      <c r="C43" s="663"/>
      <c r="D43" s="664"/>
      <c r="E43" s="398" t="s">
        <v>307</v>
      </c>
      <c r="F43" s="407">
        <f>B88</f>
        <v>2</v>
      </c>
      <c r="G43" s="400" t="s">
        <v>344</v>
      </c>
      <c r="H43" s="648" t="s">
        <v>344</v>
      </c>
      <c r="I43" s="649"/>
      <c r="U43" s="401"/>
      <c r="V43" s="650"/>
      <c r="W43" s="650"/>
      <c r="X43" s="650"/>
      <c r="Y43" s="393"/>
    </row>
    <row r="44" spans="1:25" ht="15" customHeight="1" thickBot="1">
      <c r="A44" s="412"/>
      <c r="B44" s="665"/>
      <c r="C44" s="665"/>
      <c r="D44" s="665"/>
      <c r="E44" s="413"/>
      <c r="F44" s="413"/>
      <c r="G44" s="414"/>
      <c r="H44" s="414"/>
      <c r="I44" s="415"/>
      <c r="J44" s="422"/>
      <c r="U44" s="393"/>
      <c r="V44" s="651"/>
      <c r="W44" s="651"/>
      <c r="X44" s="651"/>
      <c r="Y44" s="393"/>
    </row>
    <row r="45" spans="1:10" ht="15.75">
      <c r="A45" s="416" t="s">
        <v>347</v>
      </c>
      <c r="E45" s="361"/>
      <c r="F45" s="361"/>
      <c r="G45" s="361"/>
      <c r="I45" s="361"/>
      <c r="J45" s="361"/>
    </row>
    <row r="46" spans="1:10" ht="15.75">
      <c r="A46" s="361"/>
      <c r="E46" s="361"/>
      <c r="F46" s="361"/>
      <c r="G46" s="361"/>
      <c r="I46" s="361"/>
      <c r="J46" s="361"/>
    </row>
    <row r="47" spans="1:10" ht="15.75">
      <c r="A47" s="421" t="s">
        <v>393</v>
      </c>
      <c r="B47" s="421"/>
      <c r="C47" s="421"/>
      <c r="D47" s="421"/>
      <c r="E47" s="421"/>
      <c r="F47" s="421"/>
      <c r="G47" s="421"/>
      <c r="H47" s="421"/>
      <c r="I47" s="361"/>
      <c r="J47" s="361"/>
    </row>
    <row r="48" spans="1:10" ht="15.75">
      <c r="A48" s="421" t="s">
        <v>394</v>
      </c>
      <c r="B48" s="421"/>
      <c r="C48" s="421"/>
      <c r="D48" s="421"/>
      <c r="E48" s="421"/>
      <c r="F48" s="421"/>
      <c r="G48" s="421"/>
      <c r="H48" s="421"/>
      <c r="I48" s="421"/>
      <c r="J48" s="421"/>
    </row>
    <row r="49" spans="1:10" ht="15.75">
      <c r="A49" s="421" t="s">
        <v>395</v>
      </c>
      <c r="B49" s="421"/>
      <c r="C49" s="421"/>
      <c r="D49" s="421"/>
      <c r="E49" s="421"/>
      <c r="F49" s="421"/>
      <c r="G49" s="421"/>
      <c r="H49" s="421"/>
      <c r="I49" s="421"/>
      <c r="J49" s="421"/>
    </row>
    <row r="50" spans="1:9" ht="15.75">
      <c r="A50" s="666" t="s">
        <v>396</v>
      </c>
      <c r="B50" s="666"/>
      <c r="C50" s="666"/>
      <c r="D50" s="666"/>
      <c r="E50" s="666"/>
      <c r="F50" s="666"/>
      <c r="G50" s="666"/>
      <c r="H50" s="666"/>
      <c r="I50" s="364"/>
    </row>
    <row r="51" spans="1:9" ht="15.75">
      <c r="A51" s="418" t="s">
        <v>397</v>
      </c>
      <c r="B51" s="364"/>
      <c r="C51" s="364"/>
      <c r="D51" s="364"/>
      <c r="E51" s="364"/>
      <c r="F51" s="364"/>
      <c r="G51" s="364"/>
      <c r="H51" s="364"/>
      <c r="I51" s="364"/>
    </row>
    <row r="52" spans="1:9" ht="15.75">
      <c r="A52" s="364"/>
      <c r="B52" s="364"/>
      <c r="C52" s="364"/>
      <c r="D52" s="364"/>
      <c r="E52" s="364"/>
      <c r="F52" s="364"/>
      <c r="G52" s="364"/>
      <c r="H52" s="364"/>
      <c r="I52" s="364"/>
    </row>
    <row r="53" spans="1:10" ht="15" customHeight="1">
      <c r="A53" s="667" t="s">
        <v>398</v>
      </c>
      <c r="B53" s="667"/>
      <c r="C53" s="667"/>
      <c r="D53" s="667"/>
      <c r="E53" s="667"/>
      <c r="F53" s="667"/>
      <c r="G53" s="667"/>
      <c r="H53" s="667"/>
      <c r="I53" s="667"/>
      <c r="J53" s="419"/>
    </row>
    <row r="54" spans="1:10" ht="15" customHeight="1">
      <c r="A54" s="667"/>
      <c r="B54" s="667"/>
      <c r="C54" s="667"/>
      <c r="D54" s="667"/>
      <c r="E54" s="667"/>
      <c r="F54" s="667"/>
      <c r="G54" s="667"/>
      <c r="H54" s="667"/>
      <c r="I54" s="667"/>
      <c r="J54" s="419"/>
    </row>
    <row r="55" spans="1:10" ht="15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</row>
    <row r="56" spans="1:10" ht="15" customHeight="1">
      <c r="A56" s="668" t="s">
        <v>399</v>
      </c>
      <c r="B56" s="668"/>
      <c r="C56" s="668"/>
      <c r="D56" s="668"/>
      <c r="E56" s="668"/>
      <c r="F56" s="668"/>
      <c r="G56" s="668"/>
      <c r="H56" s="668"/>
      <c r="I56" s="668"/>
      <c r="J56" s="420"/>
    </row>
    <row r="57" spans="1:10" ht="15" customHeight="1">
      <c r="A57" s="668"/>
      <c r="B57" s="668"/>
      <c r="C57" s="668"/>
      <c r="D57" s="668"/>
      <c r="E57" s="668"/>
      <c r="F57" s="668"/>
      <c r="G57" s="668"/>
      <c r="H57" s="668"/>
      <c r="I57" s="668"/>
      <c r="J57" s="420"/>
    </row>
    <row r="58" spans="1:10" ht="15.75">
      <c r="A58" s="361"/>
      <c r="E58" s="361"/>
      <c r="F58" s="361"/>
      <c r="G58" s="361"/>
      <c r="I58" s="361"/>
      <c r="J58" s="361"/>
    </row>
    <row r="59" spans="1:10" ht="15" customHeight="1">
      <c r="A59" s="668" t="s">
        <v>400</v>
      </c>
      <c r="B59" s="668"/>
      <c r="C59" s="668"/>
      <c r="D59" s="668"/>
      <c r="E59" s="668"/>
      <c r="F59" s="668"/>
      <c r="G59" s="668"/>
      <c r="H59" s="668"/>
      <c r="I59" s="668"/>
      <c r="J59" s="420"/>
    </row>
    <row r="60" spans="1:10" ht="15" customHeight="1">
      <c r="A60" s="668"/>
      <c r="B60" s="668"/>
      <c r="C60" s="668"/>
      <c r="D60" s="668"/>
      <c r="E60" s="668"/>
      <c r="F60" s="668"/>
      <c r="G60" s="668"/>
      <c r="H60" s="668"/>
      <c r="I60" s="668"/>
      <c r="J60" s="420"/>
    </row>
    <row r="61" spans="1:10" ht="15.75">
      <c r="A61" s="361"/>
      <c r="E61" s="361"/>
      <c r="F61" s="361"/>
      <c r="G61" s="361"/>
      <c r="I61" s="361"/>
      <c r="J61" s="361"/>
    </row>
    <row r="62" spans="1:10" ht="15.75">
      <c r="A62" s="669" t="s">
        <v>401</v>
      </c>
      <c r="B62" s="669"/>
      <c r="C62" s="669"/>
      <c r="D62" s="669"/>
      <c r="E62" s="669"/>
      <c r="F62" s="669"/>
      <c r="G62" s="669"/>
      <c r="H62" s="669"/>
      <c r="I62" s="669"/>
      <c r="J62" s="669"/>
    </row>
    <row r="63" spans="1:10" ht="16.5" thickBot="1">
      <c r="A63" s="361"/>
      <c r="E63" s="361"/>
      <c r="F63" s="422"/>
      <c r="G63" s="670"/>
      <c r="H63" s="671"/>
      <c r="I63" s="364"/>
      <c r="J63" s="361"/>
    </row>
    <row r="64" spans="1:10" ht="15.75">
      <c r="A64" s="423" t="s">
        <v>5</v>
      </c>
      <c r="B64" s="424" t="s">
        <v>294</v>
      </c>
      <c r="C64" s="424" t="s">
        <v>348</v>
      </c>
      <c r="D64" s="424" t="s">
        <v>312</v>
      </c>
      <c r="E64" s="425" t="s">
        <v>313</v>
      </c>
      <c r="F64" s="422"/>
      <c r="G64" s="670"/>
      <c r="H64" s="671"/>
      <c r="I64" s="364"/>
      <c r="J64" s="361"/>
    </row>
    <row r="65" spans="1:10" ht="15.75">
      <c r="A65" s="672" t="s">
        <v>349</v>
      </c>
      <c r="B65" s="673"/>
      <c r="C65" s="673"/>
      <c r="D65" s="673"/>
      <c r="E65" s="426">
        <f>E73+E66</f>
        <v>69.62</v>
      </c>
      <c r="F65" s="422"/>
      <c r="G65" s="427"/>
      <c r="H65" s="428"/>
      <c r="I65" s="364"/>
      <c r="J65" s="361"/>
    </row>
    <row r="66" spans="1:10" ht="15.75">
      <c r="A66" s="674" t="s">
        <v>350</v>
      </c>
      <c r="B66" s="675"/>
      <c r="C66" s="675"/>
      <c r="D66" s="675"/>
      <c r="E66" s="429">
        <f>SUM(E67:E71)</f>
        <v>20.48</v>
      </c>
      <c r="F66" s="422"/>
      <c r="G66" s="427"/>
      <c r="H66" s="428"/>
      <c r="I66" s="364"/>
      <c r="J66" s="361"/>
    </row>
    <row r="67" spans="1:10" ht="15.75">
      <c r="A67" s="430" t="s">
        <v>351</v>
      </c>
      <c r="B67" s="431">
        <v>1</v>
      </c>
      <c r="C67" s="431">
        <f>H14/2</f>
        <v>3</v>
      </c>
      <c r="D67" s="431">
        <v>0.4</v>
      </c>
      <c r="E67" s="432">
        <f>B67*C67*D67</f>
        <v>1.2</v>
      </c>
      <c r="F67" s="433"/>
      <c r="G67" s="434"/>
      <c r="H67" s="433"/>
      <c r="I67" s="364"/>
      <c r="J67" s="361"/>
    </row>
    <row r="68" spans="1:10" ht="15.75">
      <c r="A68" s="430" t="s">
        <v>352</v>
      </c>
      <c r="B68" s="431">
        <v>2</v>
      </c>
      <c r="C68" s="435"/>
      <c r="D68" s="435">
        <v>4.64</v>
      </c>
      <c r="E68" s="432">
        <f>ROUND(D68*B68,2)</f>
        <v>9.28</v>
      </c>
      <c r="F68" s="433"/>
      <c r="G68" s="434"/>
      <c r="H68" s="433"/>
      <c r="I68" s="364"/>
      <c r="J68" s="361"/>
    </row>
    <row r="69" spans="1:10" ht="15.75">
      <c r="A69" s="430" t="s">
        <v>353</v>
      </c>
      <c r="B69" s="436">
        <v>2</v>
      </c>
      <c r="C69" s="436"/>
      <c r="D69" s="436">
        <v>3.2</v>
      </c>
      <c r="E69" s="432">
        <f>ROUND(D69*B69,2)</f>
        <v>6.4</v>
      </c>
      <c r="F69" s="433"/>
      <c r="G69" s="433"/>
      <c r="H69" s="433"/>
      <c r="I69" s="364"/>
      <c r="J69" s="437"/>
    </row>
    <row r="70" spans="1:10" ht="15.75">
      <c r="A70" s="430" t="s">
        <v>354</v>
      </c>
      <c r="B70" s="436">
        <v>0</v>
      </c>
      <c r="C70" s="436"/>
      <c r="D70" s="436">
        <v>2.19</v>
      </c>
      <c r="E70" s="432">
        <f>ROUND(D70*B70,2)</f>
        <v>0</v>
      </c>
      <c r="F70" s="433"/>
      <c r="G70" s="433"/>
      <c r="H70" s="433"/>
      <c r="I70" s="364"/>
      <c r="J70" s="361"/>
    </row>
    <row r="71" spans="1:10" ht="15.75">
      <c r="A71" s="430" t="s">
        <v>355</v>
      </c>
      <c r="B71" s="436">
        <v>1</v>
      </c>
      <c r="C71" s="436">
        <f>(H14*1.5)</f>
        <v>9</v>
      </c>
      <c r="D71" s="436">
        <v>0.4</v>
      </c>
      <c r="E71" s="432">
        <f>ROUND(D71*C71*B71,2)</f>
        <v>3.6</v>
      </c>
      <c r="F71" s="433"/>
      <c r="G71" s="433"/>
      <c r="H71" s="433"/>
      <c r="I71" s="364"/>
      <c r="J71" s="361"/>
    </row>
    <row r="72" spans="1:10" ht="15.75">
      <c r="A72" s="674"/>
      <c r="B72" s="675"/>
      <c r="C72" s="675"/>
      <c r="D72" s="675"/>
      <c r="E72" s="676"/>
      <c r="F72" s="422"/>
      <c r="G72" s="422"/>
      <c r="H72" s="438"/>
      <c r="I72" s="439"/>
      <c r="J72" s="361"/>
    </row>
    <row r="73" spans="1:10" ht="15.75">
      <c r="A73" s="674" t="s">
        <v>356</v>
      </c>
      <c r="B73" s="675"/>
      <c r="C73" s="675"/>
      <c r="D73" s="675"/>
      <c r="E73" s="429">
        <f>SUM(E74:E76)</f>
        <v>49.14</v>
      </c>
      <c r="F73" s="422"/>
      <c r="G73" s="427"/>
      <c r="H73" s="428"/>
      <c r="I73" s="364"/>
      <c r="J73" s="361"/>
    </row>
    <row r="74" spans="1:10" ht="15.75">
      <c r="A74" s="430" t="s">
        <v>357</v>
      </c>
      <c r="B74" s="436"/>
      <c r="C74" s="435">
        <f>(C76)-(B75*C75)-(B71*1.5)</f>
        <v>166</v>
      </c>
      <c r="D74" s="435">
        <v>0.04</v>
      </c>
      <c r="E74" s="432">
        <f>ROUND(D74*C74,2)</f>
        <v>6.64</v>
      </c>
      <c r="F74" s="433"/>
      <c r="G74" s="434"/>
      <c r="H74" s="433"/>
      <c r="I74" s="364"/>
      <c r="J74" s="361"/>
    </row>
    <row r="75" spans="1:10" ht="15.75">
      <c r="A75" s="430" t="s">
        <v>358</v>
      </c>
      <c r="B75" s="431">
        <v>2</v>
      </c>
      <c r="C75" s="431">
        <v>15</v>
      </c>
      <c r="D75" s="436">
        <v>0.1</v>
      </c>
      <c r="E75" s="432">
        <f>B75*C75*D75</f>
        <v>3</v>
      </c>
      <c r="F75" s="433"/>
      <c r="G75" s="434"/>
      <c r="H75" s="433"/>
      <c r="I75" s="364"/>
      <c r="J75" s="361"/>
    </row>
    <row r="76" spans="1:10" ht="15.75">
      <c r="A76" s="430" t="s">
        <v>359</v>
      </c>
      <c r="B76" s="436">
        <v>2</v>
      </c>
      <c r="C76" s="436">
        <f>G18-3.5</f>
        <v>197.5</v>
      </c>
      <c r="D76" s="436">
        <v>0.1</v>
      </c>
      <c r="E76" s="432">
        <f>ROUND(B76*C76*D76,2)</f>
        <v>39.5</v>
      </c>
      <c r="F76" s="433"/>
      <c r="G76" s="433"/>
      <c r="H76" s="433"/>
      <c r="I76" s="364"/>
      <c r="J76" s="437"/>
    </row>
    <row r="77" spans="1:10" ht="15.75">
      <c r="A77" s="672"/>
      <c r="B77" s="675"/>
      <c r="C77" s="675"/>
      <c r="D77" s="675"/>
      <c r="E77" s="676"/>
      <c r="F77" s="422"/>
      <c r="G77" s="422"/>
      <c r="H77" s="438"/>
      <c r="I77" s="439"/>
      <c r="J77" s="361"/>
    </row>
    <row r="78" spans="1:10" ht="15.75">
      <c r="A78" s="672" t="s">
        <v>360</v>
      </c>
      <c r="B78" s="673"/>
      <c r="C78" s="673"/>
      <c r="D78" s="673"/>
      <c r="E78" s="440">
        <f>E79+E84</f>
        <v>2.48</v>
      </c>
      <c r="F78" s="422"/>
      <c r="G78" s="427"/>
      <c r="H78" s="428"/>
      <c r="I78" s="364"/>
      <c r="J78" s="361"/>
    </row>
    <row r="79" spans="1:10" ht="15.75">
      <c r="A79" s="677" t="s">
        <v>361</v>
      </c>
      <c r="B79" s="678"/>
      <c r="C79" s="678"/>
      <c r="D79" s="678"/>
      <c r="E79" s="429">
        <f>SUM(E80:E83)</f>
        <v>1.88</v>
      </c>
      <c r="F79" s="422"/>
      <c r="G79" s="427"/>
      <c r="H79" s="428"/>
      <c r="I79" s="364"/>
      <c r="J79" s="361"/>
    </row>
    <row r="80" spans="1:10" ht="15.75">
      <c r="A80" s="430" t="s">
        <v>362</v>
      </c>
      <c r="B80" s="436">
        <f>B69</f>
        <v>2</v>
      </c>
      <c r="C80" s="435"/>
      <c r="D80" s="441">
        <v>0.36</v>
      </c>
      <c r="E80" s="442">
        <f>ROUND(B80*D80,2)</f>
        <v>0.72</v>
      </c>
      <c r="F80" s="433"/>
      <c r="G80" s="434"/>
      <c r="H80" s="433"/>
      <c r="I80" s="364"/>
      <c r="J80" s="361"/>
    </row>
    <row r="81" spans="1:10" ht="15.75">
      <c r="A81" s="430" t="s">
        <v>363</v>
      </c>
      <c r="B81" s="436">
        <v>2</v>
      </c>
      <c r="C81" s="435"/>
      <c r="D81" s="441">
        <v>0.2</v>
      </c>
      <c r="E81" s="442">
        <f>ROUND(B81*D81,2)</f>
        <v>0.4</v>
      </c>
      <c r="F81" s="433"/>
      <c r="G81" s="434"/>
      <c r="H81" s="433"/>
      <c r="I81" s="364"/>
      <c r="J81" s="361"/>
    </row>
    <row r="82" spans="1:10" ht="15.75">
      <c r="A82" s="430" t="s">
        <v>364</v>
      </c>
      <c r="B82" s="436">
        <v>0</v>
      </c>
      <c r="C82" s="435"/>
      <c r="D82" s="441">
        <v>0.25</v>
      </c>
      <c r="E82" s="442">
        <f>ROUND(B82*D82,2)</f>
        <v>0</v>
      </c>
      <c r="F82" s="433"/>
      <c r="G82" s="434"/>
      <c r="H82" s="433"/>
      <c r="I82" s="364"/>
      <c r="J82" s="361"/>
    </row>
    <row r="83" spans="1:10" ht="15.75">
      <c r="A83" s="430" t="s">
        <v>365</v>
      </c>
      <c r="B83" s="436">
        <v>2</v>
      </c>
      <c r="C83" s="435"/>
      <c r="D83" s="441">
        <v>0.38</v>
      </c>
      <c r="E83" s="442">
        <f>ROUND(B83*D83,2)</f>
        <v>0.76</v>
      </c>
      <c r="F83" s="433"/>
      <c r="G83" s="434"/>
      <c r="H83" s="433"/>
      <c r="I83" s="364"/>
      <c r="J83" s="361"/>
    </row>
    <row r="84" spans="1:10" ht="15.75">
      <c r="A84" s="677" t="s">
        <v>366</v>
      </c>
      <c r="B84" s="678"/>
      <c r="C84" s="678"/>
      <c r="D84" s="678"/>
      <c r="E84" s="429">
        <f>E85</f>
        <v>0.6</v>
      </c>
      <c r="F84" s="422"/>
      <c r="G84" s="427"/>
      <c r="H84" s="428"/>
      <c r="I84" s="364"/>
      <c r="J84" s="361"/>
    </row>
    <row r="85" spans="1:10" ht="15.75">
      <c r="A85" s="430" t="s">
        <v>367</v>
      </c>
      <c r="B85" s="436">
        <v>4</v>
      </c>
      <c r="C85" s="435"/>
      <c r="D85" s="441">
        <v>0.15</v>
      </c>
      <c r="E85" s="442">
        <f>ROUND(B85*D85,2)</f>
        <v>0.6</v>
      </c>
      <c r="F85" s="433"/>
      <c r="G85" s="434"/>
      <c r="H85" s="433"/>
      <c r="I85" s="364"/>
      <c r="J85" s="361"/>
    </row>
    <row r="86" spans="1:10" ht="15.75">
      <c r="A86" s="677" t="s">
        <v>341</v>
      </c>
      <c r="B86" s="678"/>
      <c r="C86" s="678"/>
      <c r="D86" s="678"/>
      <c r="E86" s="429">
        <f>E87+E88</f>
        <v>8</v>
      </c>
      <c r="F86" s="422"/>
      <c r="G86" s="427"/>
      <c r="H86" s="428"/>
      <c r="I86" s="364"/>
      <c r="J86" s="361"/>
    </row>
    <row r="87" spans="1:10" ht="15.75">
      <c r="A87" s="430" t="s">
        <v>368</v>
      </c>
      <c r="B87" s="436">
        <f>B80+B81+B82+B83</f>
        <v>6</v>
      </c>
      <c r="C87" s="435"/>
      <c r="D87" s="441"/>
      <c r="E87" s="442">
        <f>B87</f>
        <v>6</v>
      </c>
      <c r="F87" s="433"/>
      <c r="G87" s="434"/>
      <c r="H87" s="433"/>
      <c r="I87" s="364"/>
      <c r="J87" s="361"/>
    </row>
    <row r="88" spans="1:10" ht="16.5" thickBot="1">
      <c r="A88" s="443" t="s">
        <v>369</v>
      </c>
      <c r="B88" s="444">
        <f>B85/2</f>
        <v>2</v>
      </c>
      <c r="C88" s="445"/>
      <c r="D88" s="446"/>
      <c r="E88" s="447">
        <f>B88</f>
        <v>2</v>
      </c>
      <c r="F88" s="433"/>
      <c r="G88" s="434"/>
      <c r="H88" s="433"/>
      <c r="I88" s="364"/>
      <c r="J88" s="361"/>
    </row>
    <row r="89" spans="1:10" ht="15.75">
      <c r="A89" s="361"/>
      <c r="E89" s="361"/>
      <c r="F89" s="422"/>
      <c r="G89" s="422"/>
      <c r="H89" s="438"/>
      <c r="I89" s="439"/>
      <c r="J89" s="361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J62"/>
    <mergeCell ref="G63:G64"/>
    <mergeCell ref="H63:H64"/>
    <mergeCell ref="A65:D65"/>
    <mergeCell ref="A66:D66"/>
    <mergeCell ref="A72:E72"/>
    <mergeCell ref="B44:D44"/>
    <mergeCell ref="V44:X44"/>
    <mergeCell ref="A50:H50"/>
    <mergeCell ref="A53:I54"/>
    <mergeCell ref="A56:I57"/>
    <mergeCell ref="A59:I60"/>
    <mergeCell ref="B42:D42"/>
    <mergeCell ref="H42:I42"/>
    <mergeCell ref="V42:X42"/>
    <mergeCell ref="B43:D43"/>
    <mergeCell ref="H43:I43"/>
    <mergeCell ref="V43:X43"/>
    <mergeCell ref="B39:D39"/>
    <mergeCell ref="H39:I39"/>
    <mergeCell ref="B40:D40"/>
    <mergeCell ref="H40:I40"/>
    <mergeCell ref="V40:X40"/>
    <mergeCell ref="B41:D41"/>
    <mergeCell ref="H41:I41"/>
    <mergeCell ref="B37:D37"/>
    <mergeCell ref="H37:I37"/>
    <mergeCell ref="V37:X37"/>
    <mergeCell ref="B38:D38"/>
    <mergeCell ref="H38:I38"/>
    <mergeCell ref="V38:X38"/>
    <mergeCell ref="B35:D35"/>
    <mergeCell ref="H35:I35"/>
    <mergeCell ref="V35:X35"/>
    <mergeCell ref="B36:D36"/>
    <mergeCell ref="H36:I36"/>
    <mergeCell ref="V36:X36"/>
    <mergeCell ref="B32:D32"/>
    <mergeCell ref="V32:X32"/>
    <mergeCell ref="B33:D33"/>
    <mergeCell ref="H33:I33"/>
    <mergeCell ref="V33:X33"/>
    <mergeCell ref="B34:D34"/>
    <mergeCell ref="H34:I34"/>
    <mergeCell ref="B29:D29"/>
    <mergeCell ref="H29:I29"/>
    <mergeCell ref="V29:X29"/>
    <mergeCell ref="B30:D30"/>
    <mergeCell ref="H30:I30"/>
    <mergeCell ref="B31:D31"/>
    <mergeCell ref="H31:I31"/>
    <mergeCell ref="V31:X31"/>
    <mergeCell ref="B26:D26"/>
    <mergeCell ref="H26:I26"/>
    <mergeCell ref="V26:X26"/>
    <mergeCell ref="B27:D27"/>
    <mergeCell ref="V27:X27"/>
    <mergeCell ref="B28:D28"/>
    <mergeCell ref="H28:I28"/>
    <mergeCell ref="V28:X28"/>
    <mergeCell ref="B23:D23"/>
    <mergeCell ref="H23:I23"/>
    <mergeCell ref="B24:D24"/>
    <mergeCell ref="H24:I24"/>
    <mergeCell ref="V24:X24"/>
    <mergeCell ref="B25:D25"/>
    <mergeCell ref="H25:I25"/>
    <mergeCell ref="V25:X25"/>
    <mergeCell ref="B21:D21"/>
    <mergeCell ref="H21:I21"/>
    <mergeCell ref="V21:X21"/>
    <mergeCell ref="B22:D22"/>
    <mergeCell ref="H22:I22"/>
    <mergeCell ref="V22:X22"/>
    <mergeCell ref="A16:E17"/>
    <mergeCell ref="B19:D19"/>
    <mergeCell ref="H19:I19"/>
    <mergeCell ref="B20:D20"/>
    <mergeCell ref="H20:I20"/>
    <mergeCell ref="V20:X20"/>
    <mergeCell ref="A8:I8"/>
    <mergeCell ref="A10:I10"/>
    <mergeCell ref="B12:F13"/>
    <mergeCell ref="G12:G13"/>
    <mergeCell ref="H12:H13"/>
    <mergeCell ref="I12:I13"/>
    <mergeCell ref="A1:I1"/>
    <mergeCell ref="A2:I2"/>
    <mergeCell ref="A3:I3"/>
    <mergeCell ref="A4:I4"/>
    <mergeCell ref="A6:I6"/>
    <mergeCell ref="A7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zoomScalePageLayoutView="0" workbookViewId="0" topLeftCell="A64">
      <selection activeCell="J1" sqref="J1:J16384"/>
    </sheetView>
  </sheetViews>
  <sheetFormatPr defaultColWidth="9.140625" defaultRowHeight="12.75"/>
  <cols>
    <col min="1" max="1" width="15.140625" style="448" customWidth="1"/>
    <col min="2" max="2" width="12.8515625" style="361" bestFit="1" customWidth="1"/>
    <col min="3" max="3" width="22.28125" style="361" customWidth="1"/>
    <col min="4" max="4" width="35.7109375" style="361" customWidth="1"/>
    <col min="5" max="5" width="10.7109375" style="448" customWidth="1"/>
    <col min="6" max="6" width="16.00390625" style="448" customWidth="1"/>
    <col min="7" max="7" width="11.7109375" style="448" customWidth="1"/>
    <col min="8" max="8" width="11.8515625" style="361" customWidth="1"/>
    <col min="9" max="9" width="13.57421875" style="449" customWidth="1"/>
    <col min="10" max="10" width="14.57421875" style="361" bestFit="1" customWidth="1"/>
    <col min="11" max="11" width="12.28125" style="361" bestFit="1" customWidth="1"/>
    <col min="12" max="12" width="8.00390625" style="361" bestFit="1" customWidth="1"/>
    <col min="13" max="13" width="10.57421875" style="361" bestFit="1" customWidth="1"/>
    <col min="14" max="14" width="10.28125" style="361" customWidth="1"/>
    <col min="15" max="15" width="9.140625" style="361" customWidth="1"/>
    <col min="16" max="16" width="11.7109375" style="361" bestFit="1" customWidth="1"/>
    <col min="17" max="17" width="10.8515625" style="361" bestFit="1" customWidth="1"/>
    <col min="18" max="19" width="9.140625" style="361" customWidth="1"/>
    <col min="20" max="20" width="9.8515625" style="361" bestFit="1" customWidth="1"/>
    <col min="21" max="24" width="9.140625" style="361" customWidth="1"/>
    <col min="25" max="16384" width="9.140625" style="361" customWidth="1"/>
  </cols>
  <sheetData>
    <row r="1" spans="1:24" s="364" customFormat="1" ht="15.75" customHeight="1">
      <c r="A1" s="613"/>
      <c r="B1" s="614"/>
      <c r="C1" s="614"/>
      <c r="D1" s="614"/>
      <c r="E1" s="614"/>
      <c r="F1" s="614"/>
      <c r="G1" s="614"/>
      <c r="H1" s="614"/>
      <c r="I1" s="615"/>
      <c r="T1" s="361"/>
      <c r="U1" s="361"/>
      <c r="V1" s="361"/>
      <c r="W1" s="361"/>
      <c r="X1" s="361"/>
    </row>
    <row r="2" spans="1:24" s="364" customFormat="1" ht="15.75">
      <c r="A2" s="571"/>
      <c r="B2" s="572"/>
      <c r="C2" s="572"/>
      <c r="D2" s="572"/>
      <c r="E2" s="572"/>
      <c r="F2" s="572"/>
      <c r="G2" s="572"/>
      <c r="H2" s="572"/>
      <c r="I2" s="573"/>
      <c r="T2" s="361"/>
      <c r="U2" s="361"/>
      <c r="V2" s="361"/>
      <c r="W2" s="361"/>
      <c r="X2" s="361"/>
    </row>
    <row r="3" spans="1:24" s="364" customFormat="1" ht="15.75">
      <c r="A3" s="571"/>
      <c r="B3" s="572"/>
      <c r="C3" s="572"/>
      <c r="D3" s="572"/>
      <c r="E3" s="572"/>
      <c r="F3" s="572"/>
      <c r="G3" s="572"/>
      <c r="H3" s="572"/>
      <c r="I3" s="573"/>
      <c r="T3" s="361"/>
      <c r="U3" s="361"/>
      <c r="V3" s="361"/>
      <c r="W3" s="361"/>
      <c r="X3" s="361"/>
    </row>
    <row r="4" spans="1:24" s="364" customFormat="1" ht="15.75">
      <c r="A4" s="571"/>
      <c r="B4" s="572"/>
      <c r="C4" s="572"/>
      <c r="D4" s="572"/>
      <c r="E4" s="572"/>
      <c r="F4" s="572"/>
      <c r="G4" s="572"/>
      <c r="H4" s="572"/>
      <c r="I4" s="573"/>
      <c r="T4" s="361"/>
      <c r="U4" s="361"/>
      <c r="V4" s="361"/>
      <c r="W4" s="361"/>
      <c r="X4" s="361"/>
    </row>
    <row r="5" spans="1:24" s="364" customFormat="1" ht="15.75">
      <c r="A5" s="538" t="s">
        <v>286</v>
      </c>
      <c r="B5" s="539"/>
      <c r="C5" s="539"/>
      <c r="D5" s="539"/>
      <c r="E5" s="539"/>
      <c r="F5" s="539"/>
      <c r="G5" s="539"/>
      <c r="H5" s="539"/>
      <c r="I5" s="570"/>
      <c r="T5" s="361"/>
      <c r="U5" s="361"/>
      <c r="V5" s="361"/>
      <c r="W5" s="361"/>
      <c r="X5" s="361"/>
    </row>
    <row r="6" spans="1:24" s="364" customFormat="1" ht="15.75">
      <c r="A6" s="571" t="s">
        <v>179</v>
      </c>
      <c r="B6" s="572"/>
      <c r="C6" s="572"/>
      <c r="D6" s="572"/>
      <c r="E6" s="572"/>
      <c r="F6" s="572"/>
      <c r="G6" s="572"/>
      <c r="H6" s="572"/>
      <c r="I6" s="573"/>
      <c r="T6" s="361"/>
      <c r="U6" s="361"/>
      <c r="V6" s="361"/>
      <c r="W6" s="361"/>
      <c r="X6" s="361"/>
    </row>
    <row r="7" spans="1:24" s="364" customFormat="1" ht="15.75">
      <c r="A7" s="571" t="s">
        <v>15</v>
      </c>
      <c r="B7" s="572"/>
      <c r="C7" s="572"/>
      <c r="D7" s="572"/>
      <c r="E7" s="572"/>
      <c r="F7" s="572"/>
      <c r="G7" s="572"/>
      <c r="H7" s="572"/>
      <c r="I7" s="573"/>
      <c r="T7" s="361"/>
      <c r="U7" s="361"/>
      <c r="V7" s="361"/>
      <c r="W7" s="361"/>
      <c r="X7" s="361"/>
    </row>
    <row r="8" spans="1:24" s="364" customFormat="1" ht="4.5" customHeight="1" thickBot="1">
      <c r="A8" s="365"/>
      <c r="B8" s="319"/>
      <c r="C8" s="319"/>
      <c r="D8" s="319"/>
      <c r="E8" s="324"/>
      <c r="F8" s="324"/>
      <c r="G8" s="324"/>
      <c r="H8" s="324"/>
      <c r="I8" s="366"/>
      <c r="T8" s="361"/>
      <c r="U8" s="361"/>
      <c r="V8" s="361"/>
      <c r="W8" s="361"/>
      <c r="X8" s="361"/>
    </row>
    <row r="9" spans="1:24" s="364" customFormat="1" ht="18" customHeight="1" thickBot="1">
      <c r="A9" s="679" t="s">
        <v>217</v>
      </c>
      <c r="B9" s="680"/>
      <c r="C9" s="680"/>
      <c r="D9" s="680"/>
      <c r="E9" s="680"/>
      <c r="F9" s="680"/>
      <c r="G9" s="680"/>
      <c r="H9" s="680"/>
      <c r="I9" s="681"/>
      <c r="T9" s="361"/>
      <c r="U9" s="361"/>
      <c r="V9" s="361"/>
      <c r="W9" s="361"/>
      <c r="X9" s="361"/>
    </row>
    <row r="10" spans="1:24" s="364" customFormat="1" ht="4.5" customHeight="1">
      <c r="A10" s="371"/>
      <c r="E10" s="336"/>
      <c r="F10" s="336"/>
      <c r="G10" s="336"/>
      <c r="I10" s="372"/>
      <c r="T10" s="361"/>
      <c r="U10" s="361"/>
      <c r="V10" s="361"/>
      <c r="W10" s="361"/>
      <c r="X10" s="361"/>
    </row>
    <row r="11" spans="1:24" s="364" customFormat="1" ht="24.75" customHeight="1">
      <c r="A11" s="373" t="s">
        <v>310</v>
      </c>
      <c r="B11" s="619" t="str">
        <f>'[1]RESUMO QUANTITATIVO'!A16</f>
        <v>EXECUÇÃO DOS SERVIÇOS DE PAVIMENTAÇÃO (RECAPEAMENTO ASFÁTICO) NAS RUAS DO PAAR - NO MUNICÍPIO DE ANANINDEUA - PA.</v>
      </c>
      <c r="C11" s="619"/>
      <c r="D11" s="619"/>
      <c r="E11" s="619"/>
      <c r="F11" s="620"/>
      <c r="G11" s="621" t="s">
        <v>287</v>
      </c>
      <c r="H11" s="621" t="s">
        <v>288</v>
      </c>
      <c r="I11" s="623" t="s">
        <v>289</v>
      </c>
      <c r="T11" s="361"/>
      <c r="U11" s="361"/>
      <c r="V11" s="361"/>
      <c r="W11" s="361"/>
      <c r="X11" s="361"/>
    </row>
    <row r="12" spans="1:24" s="364" customFormat="1" ht="24.75" customHeight="1">
      <c r="A12" s="374"/>
      <c r="B12" s="619"/>
      <c r="C12" s="619"/>
      <c r="D12" s="619"/>
      <c r="E12" s="619"/>
      <c r="F12" s="620"/>
      <c r="G12" s="622"/>
      <c r="H12" s="622"/>
      <c r="I12" s="624"/>
      <c r="T12" s="361"/>
      <c r="U12" s="361"/>
      <c r="V12" s="361"/>
      <c r="W12" s="361"/>
      <c r="X12" s="361"/>
    </row>
    <row r="13" spans="1:24" s="364" customFormat="1" ht="15" customHeight="1">
      <c r="A13" s="466" t="s">
        <v>402</v>
      </c>
      <c r="B13" s="376"/>
      <c r="C13" s="376"/>
      <c r="D13" s="376"/>
      <c r="E13" s="377"/>
      <c r="G13" s="378">
        <v>250</v>
      </c>
      <c r="H13" s="378">
        <v>6</v>
      </c>
      <c r="I13" s="379">
        <f>G13*H13</f>
        <v>1500</v>
      </c>
      <c r="T13" s="361"/>
      <c r="U13" s="361"/>
      <c r="V13" s="361"/>
      <c r="W13" s="361"/>
      <c r="X13" s="361"/>
    </row>
    <row r="14" spans="1:24" s="364" customFormat="1" ht="15" customHeight="1">
      <c r="A14" s="380"/>
      <c r="B14" s="417"/>
      <c r="C14" s="336"/>
      <c r="D14" s="336"/>
      <c r="E14" s="336"/>
      <c r="F14" s="336"/>
      <c r="G14" s="378"/>
      <c r="H14" s="378"/>
      <c r="I14" s="379"/>
      <c r="T14" s="361"/>
      <c r="U14" s="361"/>
      <c r="V14" s="361"/>
      <c r="W14" s="361"/>
      <c r="X14" s="361"/>
    </row>
    <row r="15" spans="1:24" s="364" customFormat="1" ht="15" customHeight="1">
      <c r="A15" s="625" t="s">
        <v>403</v>
      </c>
      <c r="B15" s="626"/>
      <c r="C15" s="626"/>
      <c r="D15" s="626"/>
      <c r="E15" s="627"/>
      <c r="F15" s="381"/>
      <c r="G15" s="382"/>
      <c r="H15" s="382"/>
      <c r="I15" s="383"/>
      <c r="T15" s="361"/>
      <c r="U15" s="361"/>
      <c r="V15" s="361"/>
      <c r="W15" s="361"/>
      <c r="X15" s="361"/>
    </row>
    <row r="16" spans="1:24" s="364" customFormat="1" ht="15" customHeight="1">
      <c r="A16" s="628"/>
      <c r="B16" s="629"/>
      <c r="C16" s="629"/>
      <c r="D16" s="629"/>
      <c r="E16" s="630"/>
      <c r="F16" s="381"/>
      <c r="G16" s="382"/>
      <c r="H16" s="382"/>
      <c r="I16" s="383"/>
      <c r="T16" s="361"/>
      <c r="U16" s="361"/>
      <c r="V16" s="361"/>
      <c r="W16" s="361"/>
      <c r="X16" s="361"/>
    </row>
    <row r="17" spans="1:24" s="364" customFormat="1" ht="15" customHeight="1" thickBot="1">
      <c r="A17" s="384"/>
      <c r="G17" s="385">
        <f>SUM(G13:G16)</f>
        <v>250</v>
      </c>
      <c r="H17" s="385" t="s">
        <v>311</v>
      </c>
      <c r="I17" s="386">
        <f>SUM(I13:I16)</f>
        <v>1500</v>
      </c>
      <c r="T17" s="361"/>
      <c r="U17" s="361"/>
      <c r="V17" s="361"/>
      <c r="W17" s="361"/>
      <c r="X17" s="361"/>
    </row>
    <row r="18" spans="1:9" ht="22.5" customHeight="1" thickBot="1">
      <c r="A18" s="387" t="s">
        <v>292</v>
      </c>
      <c r="B18" s="631" t="s">
        <v>185</v>
      </c>
      <c r="C18" s="632"/>
      <c r="D18" s="633"/>
      <c r="E18" s="388" t="s">
        <v>20</v>
      </c>
      <c r="F18" s="388" t="s">
        <v>294</v>
      </c>
      <c r="G18" s="388" t="s">
        <v>312</v>
      </c>
      <c r="H18" s="634" t="s">
        <v>313</v>
      </c>
      <c r="I18" s="635"/>
    </row>
    <row r="19" spans="1:24" ht="15" customHeight="1">
      <c r="A19" s="390">
        <v>1</v>
      </c>
      <c r="B19" s="636" t="s">
        <v>314</v>
      </c>
      <c r="C19" s="637"/>
      <c r="D19" s="637"/>
      <c r="E19" s="391"/>
      <c r="F19" s="391"/>
      <c r="G19" s="392"/>
      <c r="H19" s="638">
        <f>H20+H27</f>
        <v>85.28</v>
      </c>
      <c r="I19" s="639"/>
      <c r="T19" s="393"/>
      <c r="U19" s="640"/>
      <c r="V19" s="640"/>
      <c r="W19" s="640"/>
      <c r="X19" s="393"/>
    </row>
    <row r="20" spans="1:24" ht="15" customHeight="1">
      <c r="A20" s="394" t="s">
        <v>17</v>
      </c>
      <c r="B20" s="641" t="s">
        <v>315</v>
      </c>
      <c r="C20" s="642"/>
      <c r="D20" s="642"/>
      <c r="E20" s="395"/>
      <c r="F20" s="395"/>
      <c r="G20" s="396"/>
      <c r="H20" s="643">
        <f>SUM(H21:H25)</f>
        <v>24.08</v>
      </c>
      <c r="I20" s="644"/>
      <c r="T20" s="393"/>
      <c r="U20" s="645"/>
      <c r="V20" s="645"/>
      <c r="W20" s="645"/>
      <c r="X20" s="393"/>
    </row>
    <row r="21" spans="1:24" ht="15.75">
      <c r="A21" s="397" t="s">
        <v>316</v>
      </c>
      <c r="B21" s="646" t="s">
        <v>386</v>
      </c>
      <c r="C21" s="647"/>
      <c r="D21" s="647"/>
      <c r="E21" s="398" t="s">
        <v>317</v>
      </c>
      <c r="F21" s="399">
        <f>B67*C67</f>
        <v>3</v>
      </c>
      <c r="G21" s="400">
        <f aca="true" t="shared" si="0" ref="G21:H25">D67</f>
        <v>0.4</v>
      </c>
      <c r="H21" s="648">
        <f t="shared" si="0"/>
        <v>1.2</v>
      </c>
      <c r="I21" s="649"/>
      <c r="T21" s="401"/>
      <c r="U21" s="650"/>
      <c r="V21" s="650"/>
      <c r="W21" s="650"/>
      <c r="X21" s="393"/>
    </row>
    <row r="22" spans="1:24" ht="15" customHeight="1">
      <c r="A22" s="397" t="s">
        <v>318</v>
      </c>
      <c r="B22" s="646" t="s">
        <v>387</v>
      </c>
      <c r="C22" s="647"/>
      <c r="D22" s="647"/>
      <c r="E22" s="398" t="s">
        <v>319</v>
      </c>
      <c r="F22" s="399">
        <f>B68</f>
        <v>2</v>
      </c>
      <c r="G22" s="400">
        <f t="shared" si="0"/>
        <v>4.64</v>
      </c>
      <c r="H22" s="648">
        <f t="shared" si="0"/>
        <v>9.28</v>
      </c>
      <c r="I22" s="649"/>
      <c r="T22" s="401"/>
      <c r="U22" s="402"/>
      <c r="V22" s="402"/>
      <c r="W22" s="402"/>
      <c r="X22" s="393"/>
    </row>
    <row r="23" spans="1:24" ht="15" customHeight="1">
      <c r="A23" s="397" t="s">
        <v>320</v>
      </c>
      <c r="B23" s="646" t="s">
        <v>321</v>
      </c>
      <c r="C23" s="647"/>
      <c r="D23" s="647"/>
      <c r="E23" s="398" t="s">
        <v>319</v>
      </c>
      <c r="F23" s="399">
        <f>B69</f>
        <v>2</v>
      </c>
      <c r="G23" s="400">
        <f t="shared" si="0"/>
        <v>3.2</v>
      </c>
      <c r="H23" s="648">
        <f t="shared" si="0"/>
        <v>6.4</v>
      </c>
      <c r="I23" s="649"/>
      <c r="T23" s="401"/>
      <c r="U23" s="650"/>
      <c r="V23" s="650"/>
      <c r="W23" s="650"/>
      <c r="X23" s="393"/>
    </row>
    <row r="24" spans="1:24" ht="15" customHeight="1">
      <c r="A24" s="397" t="s">
        <v>322</v>
      </c>
      <c r="B24" s="646" t="s">
        <v>323</v>
      </c>
      <c r="C24" s="647"/>
      <c r="D24" s="647"/>
      <c r="E24" s="398" t="s">
        <v>319</v>
      </c>
      <c r="F24" s="399">
        <f>B70</f>
        <v>0</v>
      </c>
      <c r="G24" s="400">
        <f t="shared" si="0"/>
        <v>2.19</v>
      </c>
      <c r="H24" s="648">
        <f t="shared" si="0"/>
        <v>0</v>
      </c>
      <c r="I24" s="649"/>
      <c r="T24" s="393"/>
      <c r="U24" s="640"/>
      <c r="V24" s="640"/>
      <c r="W24" s="640"/>
      <c r="X24" s="393"/>
    </row>
    <row r="25" spans="1:24" ht="15.75">
      <c r="A25" s="397" t="s">
        <v>324</v>
      </c>
      <c r="B25" s="646" t="s">
        <v>388</v>
      </c>
      <c r="C25" s="647"/>
      <c r="D25" s="647"/>
      <c r="E25" s="398" t="s">
        <v>2</v>
      </c>
      <c r="F25" s="399">
        <f>B71*C71</f>
        <v>18</v>
      </c>
      <c r="G25" s="400">
        <f t="shared" si="0"/>
        <v>0.4</v>
      </c>
      <c r="H25" s="648">
        <f t="shared" si="0"/>
        <v>7.2</v>
      </c>
      <c r="I25" s="649"/>
      <c r="T25" s="393"/>
      <c r="U25" s="651"/>
      <c r="V25" s="651"/>
      <c r="W25" s="651"/>
      <c r="X25" s="393"/>
    </row>
    <row r="26" spans="1:24" ht="15" customHeight="1">
      <c r="A26" s="403"/>
      <c r="B26" s="647"/>
      <c r="C26" s="647"/>
      <c r="D26" s="647"/>
      <c r="E26" s="404"/>
      <c r="F26" s="404"/>
      <c r="G26" s="405"/>
      <c r="H26" s="405"/>
      <c r="I26" s="406"/>
      <c r="T26" s="393"/>
      <c r="U26" s="651"/>
      <c r="V26" s="651"/>
      <c r="W26" s="651"/>
      <c r="X26" s="393"/>
    </row>
    <row r="27" spans="1:24" ht="15" customHeight="1">
      <c r="A27" s="394" t="s">
        <v>18</v>
      </c>
      <c r="B27" s="641" t="s">
        <v>325</v>
      </c>
      <c r="C27" s="642"/>
      <c r="D27" s="642"/>
      <c r="E27" s="395"/>
      <c r="F27" s="395"/>
      <c r="G27" s="396"/>
      <c r="H27" s="643">
        <f>SUM(H28:I30)</f>
        <v>61.2</v>
      </c>
      <c r="I27" s="644"/>
      <c r="T27" s="393"/>
      <c r="U27" s="645"/>
      <c r="V27" s="645"/>
      <c r="W27" s="645"/>
      <c r="X27" s="393"/>
    </row>
    <row r="28" spans="1:24" ht="15.75">
      <c r="A28" s="397" t="s">
        <v>326</v>
      </c>
      <c r="B28" s="646" t="s">
        <v>389</v>
      </c>
      <c r="C28" s="647"/>
      <c r="D28" s="647"/>
      <c r="E28" s="398" t="s">
        <v>317</v>
      </c>
      <c r="F28" s="407">
        <f aca="true" t="shared" si="1" ref="F28:H29">C74</f>
        <v>215</v>
      </c>
      <c r="G28" s="400">
        <f t="shared" si="1"/>
        <v>0.04</v>
      </c>
      <c r="H28" s="648">
        <f t="shared" si="1"/>
        <v>8.6</v>
      </c>
      <c r="I28" s="649"/>
      <c r="T28" s="401"/>
      <c r="U28" s="650"/>
      <c r="V28" s="650"/>
      <c r="W28" s="650"/>
      <c r="X28" s="393"/>
    </row>
    <row r="29" spans="1:24" ht="15" customHeight="1">
      <c r="A29" s="397" t="s">
        <v>327</v>
      </c>
      <c r="B29" s="646" t="s">
        <v>390</v>
      </c>
      <c r="C29" s="647"/>
      <c r="D29" s="647"/>
      <c r="E29" s="398" t="s">
        <v>317</v>
      </c>
      <c r="F29" s="407">
        <f t="shared" si="1"/>
        <v>15</v>
      </c>
      <c r="G29" s="400">
        <f t="shared" si="1"/>
        <v>0.1</v>
      </c>
      <c r="H29" s="648">
        <f t="shared" si="1"/>
        <v>3</v>
      </c>
      <c r="I29" s="649"/>
      <c r="T29" s="401"/>
      <c r="U29" s="402"/>
      <c r="V29" s="402"/>
      <c r="W29" s="402"/>
      <c r="X29" s="393"/>
    </row>
    <row r="30" spans="1:24" ht="15" customHeight="1">
      <c r="A30" s="397" t="s">
        <v>328</v>
      </c>
      <c r="B30" s="646" t="s">
        <v>391</v>
      </c>
      <c r="C30" s="647"/>
      <c r="D30" s="647"/>
      <c r="E30" s="398" t="s">
        <v>317</v>
      </c>
      <c r="F30" s="407">
        <f>B76*C76</f>
        <v>496</v>
      </c>
      <c r="G30" s="400">
        <f>D76</f>
        <v>0.1</v>
      </c>
      <c r="H30" s="648">
        <f>E76</f>
        <v>49.6</v>
      </c>
      <c r="I30" s="649"/>
      <c r="T30" s="401"/>
      <c r="U30" s="650"/>
      <c r="V30" s="650"/>
      <c r="W30" s="650"/>
      <c r="X30" s="393"/>
    </row>
    <row r="31" spans="1:24" ht="15" customHeight="1">
      <c r="A31" s="403"/>
      <c r="B31" s="647"/>
      <c r="C31" s="647"/>
      <c r="D31" s="647"/>
      <c r="E31" s="404"/>
      <c r="F31" s="404"/>
      <c r="G31" s="405"/>
      <c r="H31" s="405"/>
      <c r="I31" s="406"/>
      <c r="T31" s="393"/>
      <c r="U31" s="651"/>
      <c r="V31" s="651"/>
      <c r="W31" s="651"/>
      <c r="X31" s="393"/>
    </row>
    <row r="32" spans="1:24" ht="15" customHeight="1">
      <c r="A32" s="408">
        <v>2</v>
      </c>
      <c r="B32" s="652" t="s">
        <v>329</v>
      </c>
      <c r="C32" s="653"/>
      <c r="D32" s="654"/>
      <c r="E32" s="409"/>
      <c r="F32" s="409"/>
      <c r="G32" s="410"/>
      <c r="H32" s="655">
        <f>H33+H38</f>
        <v>2.48</v>
      </c>
      <c r="I32" s="656"/>
      <c r="T32" s="393"/>
      <c r="U32" s="640"/>
      <c r="V32" s="640"/>
      <c r="W32" s="640"/>
      <c r="X32" s="393"/>
    </row>
    <row r="33" spans="1:24" ht="15" customHeight="1">
      <c r="A33" s="394" t="s">
        <v>3</v>
      </c>
      <c r="B33" s="641" t="s">
        <v>330</v>
      </c>
      <c r="C33" s="642"/>
      <c r="D33" s="642"/>
      <c r="E33" s="395"/>
      <c r="F33" s="395"/>
      <c r="G33" s="396"/>
      <c r="H33" s="643">
        <f>SUM(H34:I37)</f>
        <v>1.88</v>
      </c>
      <c r="I33" s="644"/>
      <c r="T33" s="393"/>
      <c r="U33" s="411"/>
      <c r="V33" s="411"/>
      <c r="W33" s="411"/>
      <c r="X33" s="393"/>
    </row>
    <row r="34" spans="1:24" ht="15.75">
      <c r="A34" s="397" t="s">
        <v>331</v>
      </c>
      <c r="B34" s="646" t="s">
        <v>392</v>
      </c>
      <c r="C34" s="647"/>
      <c r="D34" s="647"/>
      <c r="E34" s="398" t="s">
        <v>307</v>
      </c>
      <c r="F34" s="407">
        <f>B80</f>
        <v>2</v>
      </c>
      <c r="G34" s="400">
        <v>0.36</v>
      </c>
      <c r="H34" s="657">
        <f>E80</f>
        <v>0.72</v>
      </c>
      <c r="I34" s="658"/>
      <c r="T34" s="401"/>
      <c r="U34" s="650"/>
      <c r="V34" s="650"/>
      <c r="W34" s="650"/>
      <c r="X34" s="393"/>
    </row>
    <row r="35" spans="1:24" ht="15.75">
      <c r="A35" s="397" t="s">
        <v>332</v>
      </c>
      <c r="B35" s="646" t="s">
        <v>333</v>
      </c>
      <c r="C35" s="647"/>
      <c r="D35" s="647"/>
      <c r="E35" s="398" t="s">
        <v>307</v>
      </c>
      <c r="F35" s="407">
        <f>B81</f>
        <v>2</v>
      </c>
      <c r="G35" s="400">
        <v>0.2</v>
      </c>
      <c r="H35" s="657">
        <f>E81</f>
        <v>0.4</v>
      </c>
      <c r="I35" s="658"/>
      <c r="T35" s="401"/>
      <c r="U35" s="650"/>
      <c r="V35" s="650"/>
      <c r="W35" s="650"/>
      <c r="X35" s="393"/>
    </row>
    <row r="36" spans="1:24" ht="15.75">
      <c r="A36" s="397" t="s">
        <v>334</v>
      </c>
      <c r="B36" s="646" t="s">
        <v>335</v>
      </c>
      <c r="C36" s="647"/>
      <c r="D36" s="647"/>
      <c r="E36" s="398" t="s">
        <v>307</v>
      </c>
      <c r="F36" s="407">
        <f>B82</f>
        <v>0</v>
      </c>
      <c r="G36" s="400">
        <v>0.25</v>
      </c>
      <c r="H36" s="657">
        <f>E82</f>
        <v>0</v>
      </c>
      <c r="I36" s="658"/>
      <c r="T36" s="401"/>
      <c r="U36" s="650"/>
      <c r="V36" s="650"/>
      <c r="W36" s="650"/>
      <c r="X36" s="393"/>
    </row>
    <row r="37" spans="1:24" ht="15.75">
      <c r="A37" s="397" t="s">
        <v>336</v>
      </c>
      <c r="B37" s="646" t="s">
        <v>337</v>
      </c>
      <c r="C37" s="647"/>
      <c r="D37" s="647"/>
      <c r="E37" s="398" t="s">
        <v>307</v>
      </c>
      <c r="F37" s="407">
        <f>B83</f>
        <v>2</v>
      </c>
      <c r="G37" s="400">
        <v>0.38</v>
      </c>
      <c r="H37" s="657">
        <f>E83</f>
        <v>0.76</v>
      </c>
      <c r="I37" s="658"/>
      <c r="T37" s="401"/>
      <c r="U37" s="650"/>
      <c r="V37" s="650"/>
      <c r="W37" s="650"/>
      <c r="X37" s="393"/>
    </row>
    <row r="38" spans="1:24" ht="15" customHeight="1">
      <c r="A38" s="394" t="s">
        <v>6</v>
      </c>
      <c r="B38" s="641" t="s">
        <v>338</v>
      </c>
      <c r="C38" s="642"/>
      <c r="D38" s="642"/>
      <c r="E38" s="395"/>
      <c r="F38" s="395"/>
      <c r="G38" s="396"/>
      <c r="H38" s="643">
        <f>H39</f>
        <v>0.6</v>
      </c>
      <c r="I38" s="644"/>
      <c r="T38" s="393"/>
      <c r="U38" s="411"/>
      <c r="V38" s="411"/>
      <c r="W38" s="411"/>
      <c r="X38" s="393"/>
    </row>
    <row r="39" spans="1:24" ht="15.75">
      <c r="A39" s="397" t="s">
        <v>339</v>
      </c>
      <c r="B39" s="646" t="s">
        <v>340</v>
      </c>
      <c r="C39" s="647"/>
      <c r="D39" s="647"/>
      <c r="E39" s="398" t="s">
        <v>307</v>
      </c>
      <c r="F39" s="407">
        <f>B85</f>
        <v>4</v>
      </c>
      <c r="G39" s="400">
        <v>0.15</v>
      </c>
      <c r="H39" s="657">
        <f>E85</f>
        <v>0.6</v>
      </c>
      <c r="I39" s="658"/>
      <c r="T39" s="401"/>
      <c r="U39" s="650"/>
      <c r="V39" s="650"/>
      <c r="W39" s="650"/>
      <c r="X39" s="393"/>
    </row>
    <row r="40" spans="1:24" ht="15" customHeight="1">
      <c r="A40" s="394" t="s">
        <v>7</v>
      </c>
      <c r="B40" s="641" t="s">
        <v>341</v>
      </c>
      <c r="C40" s="642"/>
      <c r="D40" s="642"/>
      <c r="E40" s="395"/>
      <c r="F40" s="395"/>
      <c r="G40" s="396"/>
      <c r="H40" s="643"/>
      <c r="I40" s="644"/>
      <c r="T40" s="393"/>
      <c r="U40" s="411"/>
      <c r="V40" s="411"/>
      <c r="W40" s="411"/>
      <c r="X40" s="393"/>
    </row>
    <row r="41" spans="1:24" ht="21" customHeight="1">
      <c r="A41" s="397" t="s">
        <v>342</v>
      </c>
      <c r="B41" s="659" t="s">
        <v>343</v>
      </c>
      <c r="C41" s="660"/>
      <c r="D41" s="661"/>
      <c r="E41" s="398" t="s">
        <v>307</v>
      </c>
      <c r="F41" s="407">
        <f>F34+F35+F36+F37</f>
        <v>6</v>
      </c>
      <c r="G41" s="400" t="s">
        <v>344</v>
      </c>
      <c r="H41" s="648" t="s">
        <v>344</v>
      </c>
      <c r="I41" s="649"/>
      <c r="T41" s="401"/>
      <c r="U41" s="650"/>
      <c r="V41" s="650"/>
      <c r="W41" s="650"/>
      <c r="X41" s="393"/>
    </row>
    <row r="42" spans="1:24" ht="48.75" customHeight="1">
      <c r="A42" s="397" t="s">
        <v>345</v>
      </c>
      <c r="B42" s="662" t="s">
        <v>346</v>
      </c>
      <c r="C42" s="663"/>
      <c r="D42" s="664"/>
      <c r="E42" s="398" t="s">
        <v>307</v>
      </c>
      <c r="F42" s="407">
        <f>B88</f>
        <v>2</v>
      </c>
      <c r="G42" s="400" t="s">
        <v>344</v>
      </c>
      <c r="H42" s="648" t="s">
        <v>344</v>
      </c>
      <c r="I42" s="649"/>
      <c r="T42" s="401"/>
      <c r="U42" s="650"/>
      <c r="V42" s="650"/>
      <c r="W42" s="650"/>
      <c r="X42" s="393"/>
    </row>
    <row r="43" spans="1:24" ht="15" customHeight="1" thickBot="1">
      <c r="A43" s="412"/>
      <c r="B43" s="665"/>
      <c r="C43" s="665"/>
      <c r="D43" s="665"/>
      <c r="E43" s="413"/>
      <c r="F43" s="413"/>
      <c r="G43" s="414"/>
      <c r="H43" s="414"/>
      <c r="I43" s="415"/>
      <c r="N43" s="422"/>
      <c r="O43" s="422"/>
      <c r="P43" s="438"/>
      <c r="Q43" s="439"/>
      <c r="T43" s="393"/>
      <c r="U43" s="651"/>
      <c r="V43" s="651"/>
      <c r="W43" s="651"/>
      <c r="X43" s="393"/>
    </row>
    <row r="44" spans="1:9" ht="15.75">
      <c r="A44" s="416" t="s">
        <v>347</v>
      </c>
      <c r="E44" s="361"/>
      <c r="F44" s="361"/>
      <c r="G44" s="361"/>
      <c r="I44" s="361"/>
    </row>
    <row r="45" spans="1:9" ht="15.75">
      <c r="A45" s="361"/>
      <c r="E45" s="361"/>
      <c r="F45" s="361"/>
      <c r="G45" s="361"/>
      <c r="I45" s="361"/>
    </row>
    <row r="46" spans="1:9" ht="15.75">
      <c r="A46" s="421" t="s">
        <v>393</v>
      </c>
      <c r="B46" s="421"/>
      <c r="C46" s="421"/>
      <c r="D46" s="421"/>
      <c r="E46" s="421"/>
      <c r="F46" s="421"/>
      <c r="G46" s="421"/>
      <c r="H46" s="421"/>
      <c r="I46" s="361"/>
    </row>
    <row r="47" spans="1:9" ht="15.75">
      <c r="A47" s="421" t="s">
        <v>394</v>
      </c>
      <c r="B47" s="421"/>
      <c r="C47" s="421"/>
      <c r="D47" s="421"/>
      <c r="E47" s="421"/>
      <c r="F47" s="421"/>
      <c r="G47" s="421"/>
      <c r="H47" s="421"/>
      <c r="I47" s="421"/>
    </row>
    <row r="48" spans="1:9" ht="15.75">
      <c r="A48" s="421" t="s">
        <v>395</v>
      </c>
      <c r="B48" s="421"/>
      <c r="C48" s="421"/>
      <c r="D48" s="421"/>
      <c r="E48" s="421"/>
      <c r="F48" s="421"/>
      <c r="G48" s="421"/>
      <c r="H48" s="421"/>
      <c r="I48" s="421"/>
    </row>
    <row r="49" spans="1:9" ht="15.75">
      <c r="A49" s="666" t="s">
        <v>396</v>
      </c>
      <c r="B49" s="666"/>
      <c r="C49" s="666"/>
      <c r="D49" s="666"/>
      <c r="E49" s="666"/>
      <c r="F49" s="666"/>
      <c r="G49" s="666"/>
      <c r="H49" s="666"/>
      <c r="I49" s="364"/>
    </row>
    <row r="50" spans="1:9" ht="15.75">
      <c r="A50" s="418" t="s">
        <v>397</v>
      </c>
      <c r="B50" s="364"/>
      <c r="C50" s="364"/>
      <c r="D50" s="364"/>
      <c r="E50" s="364"/>
      <c r="F50" s="364"/>
      <c r="G50" s="364"/>
      <c r="H50" s="364"/>
      <c r="I50" s="364"/>
    </row>
    <row r="51" spans="1:9" ht="15.75">
      <c r="A51" s="364"/>
      <c r="B51" s="364"/>
      <c r="C51" s="364"/>
      <c r="D51" s="364"/>
      <c r="E51" s="364"/>
      <c r="F51" s="364"/>
      <c r="G51" s="364"/>
      <c r="H51" s="364"/>
      <c r="I51" s="364"/>
    </row>
    <row r="52" spans="1:9" ht="15.75">
      <c r="A52" s="361"/>
      <c r="E52" s="361"/>
      <c r="F52" s="361"/>
      <c r="G52" s="361"/>
      <c r="I52" s="361"/>
    </row>
    <row r="53" spans="1:9" ht="15" customHeight="1">
      <c r="A53" s="667" t="s">
        <v>398</v>
      </c>
      <c r="B53" s="667"/>
      <c r="C53" s="667"/>
      <c r="D53" s="667"/>
      <c r="E53" s="667"/>
      <c r="F53" s="667"/>
      <c r="G53" s="667"/>
      <c r="H53" s="667"/>
      <c r="I53" s="667"/>
    </row>
    <row r="54" spans="1:9" ht="15" customHeight="1">
      <c r="A54" s="667"/>
      <c r="B54" s="667"/>
      <c r="C54" s="667"/>
      <c r="D54" s="667"/>
      <c r="E54" s="667"/>
      <c r="F54" s="667"/>
      <c r="G54" s="667"/>
      <c r="H54" s="667"/>
      <c r="I54" s="667"/>
    </row>
    <row r="55" spans="1:9" ht="15" customHeight="1">
      <c r="A55" s="419"/>
      <c r="B55" s="419"/>
      <c r="C55" s="419"/>
      <c r="D55" s="419"/>
      <c r="E55" s="419"/>
      <c r="F55" s="419"/>
      <c r="G55" s="419"/>
      <c r="H55" s="419"/>
      <c r="I55" s="419"/>
    </row>
    <row r="56" spans="1:9" ht="15" customHeight="1">
      <c r="A56" s="668" t="s">
        <v>399</v>
      </c>
      <c r="B56" s="668"/>
      <c r="C56" s="668"/>
      <c r="D56" s="668"/>
      <c r="E56" s="668"/>
      <c r="F56" s="668"/>
      <c r="G56" s="668"/>
      <c r="H56" s="668"/>
      <c r="I56" s="668"/>
    </row>
    <row r="57" spans="1:9" ht="15" customHeight="1">
      <c r="A57" s="668"/>
      <c r="B57" s="668"/>
      <c r="C57" s="668"/>
      <c r="D57" s="668"/>
      <c r="E57" s="668"/>
      <c r="F57" s="668"/>
      <c r="G57" s="668"/>
      <c r="H57" s="668"/>
      <c r="I57" s="668"/>
    </row>
    <row r="58" spans="1:9" ht="15.75">
      <c r="A58" s="361"/>
      <c r="E58" s="361"/>
      <c r="F58" s="361"/>
      <c r="G58" s="361"/>
      <c r="I58" s="361"/>
    </row>
    <row r="59" spans="1:9" ht="15" customHeight="1">
      <c r="A59" s="668" t="s">
        <v>400</v>
      </c>
      <c r="B59" s="668"/>
      <c r="C59" s="668"/>
      <c r="D59" s="668"/>
      <c r="E59" s="668"/>
      <c r="F59" s="668"/>
      <c r="G59" s="668"/>
      <c r="H59" s="668"/>
      <c r="I59" s="668"/>
    </row>
    <row r="60" spans="1:9" ht="15" customHeight="1">
      <c r="A60" s="668"/>
      <c r="B60" s="668"/>
      <c r="C60" s="668"/>
      <c r="D60" s="668"/>
      <c r="E60" s="668"/>
      <c r="F60" s="668"/>
      <c r="G60" s="668"/>
      <c r="H60" s="668"/>
      <c r="I60" s="668"/>
    </row>
    <row r="61" spans="1:9" ht="15.75">
      <c r="A61" s="361"/>
      <c r="E61" s="361"/>
      <c r="F61" s="361"/>
      <c r="G61" s="361"/>
      <c r="I61" s="361"/>
    </row>
    <row r="62" spans="1:9" ht="15.75">
      <c r="A62" s="669" t="s">
        <v>401</v>
      </c>
      <c r="B62" s="669"/>
      <c r="C62" s="669"/>
      <c r="D62" s="669"/>
      <c r="E62" s="669"/>
      <c r="F62" s="669"/>
      <c r="G62" s="669"/>
      <c r="H62" s="669"/>
      <c r="I62" s="669"/>
    </row>
    <row r="63" spans="1:9" ht="16.5" thickBot="1">
      <c r="A63" s="361"/>
      <c r="E63" s="361"/>
      <c r="F63" s="422"/>
      <c r="G63" s="670"/>
      <c r="H63" s="671"/>
      <c r="I63" s="364"/>
    </row>
    <row r="64" spans="1:9" ht="15.75">
      <c r="A64" s="423" t="s">
        <v>5</v>
      </c>
      <c r="B64" s="424" t="s">
        <v>294</v>
      </c>
      <c r="C64" s="424" t="s">
        <v>348</v>
      </c>
      <c r="D64" s="424" t="s">
        <v>312</v>
      </c>
      <c r="E64" s="425" t="s">
        <v>313</v>
      </c>
      <c r="F64" s="422"/>
      <c r="G64" s="670"/>
      <c r="H64" s="671"/>
      <c r="I64" s="364"/>
    </row>
    <row r="65" spans="1:9" ht="15.75">
      <c r="A65" s="672" t="s">
        <v>349</v>
      </c>
      <c r="B65" s="673"/>
      <c r="C65" s="673"/>
      <c r="D65" s="673"/>
      <c r="E65" s="426">
        <f>E73+E66</f>
        <v>85.28</v>
      </c>
      <c r="F65" s="422"/>
      <c r="G65" s="427"/>
      <c r="H65" s="428"/>
      <c r="I65" s="364"/>
    </row>
    <row r="66" spans="1:9" ht="15.75">
      <c r="A66" s="674" t="s">
        <v>350</v>
      </c>
      <c r="B66" s="675"/>
      <c r="C66" s="675"/>
      <c r="D66" s="675"/>
      <c r="E66" s="429">
        <f>SUM(E67:E71)</f>
        <v>24.08</v>
      </c>
      <c r="F66" s="422"/>
      <c r="G66" s="427"/>
      <c r="H66" s="428"/>
      <c r="I66" s="364"/>
    </row>
    <row r="67" spans="1:9" ht="15.75">
      <c r="A67" s="430" t="s">
        <v>351</v>
      </c>
      <c r="B67" s="431">
        <v>1</v>
      </c>
      <c r="C67" s="431">
        <f>H13/2</f>
        <v>3</v>
      </c>
      <c r="D67" s="431">
        <v>0.4</v>
      </c>
      <c r="E67" s="432">
        <f>ROUND(D67*C67*B67,2)</f>
        <v>1.2</v>
      </c>
      <c r="F67" s="433"/>
      <c r="G67" s="434"/>
      <c r="H67" s="433"/>
      <c r="I67" s="364"/>
    </row>
    <row r="68" spans="1:9" ht="15.75">
      <c r="A68" s="430" t="s">
        <v>352</v>
      </c>
      <c r="B68" s="431">
        <v>2</v>
      </c>
      <c r="C68" s="435"/>
      <c r="D68" s="435">
        <v>4.64</v>
      </c>
      <c r="E68" s="432">
        <f>ROUND(D68*B68,2)</f>
        <v>9.28</v>
      </c>
      <c r="F68" s="433"/>
      <c r="G68" s="434"/>
      <c r="H68" s="433"/>
      <c r="I68" s="364"/>
    </row>
    <row r="69" spans="1:9" ht="15.75">
      <c r="A69" s="430" t="s">
        <v>353</v>
      </c>
      <c r="B69" s="436">
        <v>2</v>
      </c>
      <c r="C69" s="436"/>
      <c r="D69" s="436">
        <v>3.2</v>
      </c>
      <c r="E69" s="432">
        <f>ROUND(D69*B69,2)</f>
        <v>6.4</v>
      </c>
      <c r="F69" s="433"/>
      <c r="G69" s="433"/>
      <c r="H69" s="433"/>
      <c r="I69" s="364"/>
    </row>
    <row r="70" spans="1:9" ht="15.75">
      <c r="A70" s="430" t="s">
        <v>354</v>
      </c>
      <c r="B70" s="436">
        <v>0</v>
      </c>
      <c r="C70" s="436"/>
      <c r="D70" s="436">
        <v>2.19</v>
      </c>
      <c r="E70" s="432">
        <f>ROUND(D70*B70,2)</f>
        <v>0</v>
      </c>
      <c r="F70" s="433"/>
      <c r="G70" s="433"/>
      <c r="H70" s="433"/>
      <c r="I70" s="364"/>
    </row>
    <row r="71" spans="1:9" ht="15.75">
      <c r="A71" s="430" t="s">
        <v>355</v>
      </c>
      <c r="B71" s="436">
        <v>2</v>
      </c>
      <c r="C71" s="436">
        <f>(H13*1.5)</f>
        <v>9</v>
      </c>
      <c r="D71" s="436">
        <v>0.4</v>
      </c>
      <c r="E71" s="432">
        <f>ROUND(D71*C71*B71,2)</f>
        <v>7.2</v>
      </c>
      <c r="F71" s="433"/>
      <c r="G71" s="433"/>
      <c r="H71" s="433"/>
      <c r="I71" s="364"/>
    </row>
    <row r="72" spans="1:9" ht="15.75">
      <c r="A72" s="674"/>
      <c r="B72" s="675"/>
      <c r="C72" s="675"/>
      <c r="D72" s="675"/>
      <c r="E72" s="676"/>
      <c r="F72" s="422"/>
      <c r="G72" s="422"/>
      <c r="H72" s="438"/>
      <c r="I72" s="439"/>
    </row>
    <row r="73" spans="1:9" ht="15.75">
      <c r="A73" s="674" t="s">
        <v>356</v>
      </c>
      <c r="B73" s="675"/>
      <c r="C73" s="675"/>
      <c r="D73" s="675"/>
      <c r="E73" s="429">
        <f>SUM(E74:E76)</f>
        <v>61.2</v>
      </c>
      <c r="F73" s="422"/>
      <c r="G73" s="427"/>
      <c r="H73" s="428"/>
      <c r="I73" s="364"/>
    </row>
    <row r="74" spans="1:9" ht="15.75">
      <c r="A74" s="430" t="s">
        <v>357</v>
      </c>
      <c r="B74" s="436"/>
      <c r="C74" s="435">
        <f>(C76)-(B75*C75)-(B71*1.5)</f>
        <v>215</v>
      </c>
      <c r="D74" s="435">
        <v>0.04</v>
      </c>
      <c r="E74" s="432">
        <f>ROUND(D74*C74,2)</f>
        <v>8.6</v>
      </c>
      <c r="F74" s="433"/>
      <c r="G74" s="434"/>
      <c r="H74" s="433"/>
      <c r="I74" s="364"/>
    </row>
    <row r="75" spans="1:9" ht="15.75">
      <c r="A75" s="430" t="s">
        <v>358</v>
      </c>
      <c r="B75" s="431">
        <v>2</v>
      </c>
      <c r="C75" s="431">
        <v>15</v>
      </c>
      <c r="D75" s="436">
        <v>0.1</v>
      </c>
      <c r="E75" s="432">
        <f>ROUND(B75*D75*C75,2)</f>
        <v>3</v>
      </c>
      <c r="F75" s="433"/>
      <c r="G75" s="434"/>
      <c r="H75" s="433"/>
      <c r="I75" s="364"/>
    </row>
    <row r="76" spans="1:9" ht="15.75">
      <c r="A76" s="430" t="s">
        <v>359</v>
      </c>
      <c r="B76" s="436">
        <v>2</v>
      </c>
      <c r="C76" s="436">
        <f>G17-2</f>
        <v>248</v>
      </c>
      <c r="D76" s="436">
        <v>0.1</v>
      </c>
      <c r="E76" s="432">
        <f>ROUND(B76*C76*D76,2)</f>
        <v>49.6</v>
      </c>
      <c r="F76" s="433"/>
      <c r="G76" s="433"/>
      <c r="H76" s="433"/>
      <c r="I76" s="364"/>
    </row>
    <row r="77" spans="1:9" ht="15.75">
      <c r="A77" s="672"/>
      <c r="B77" s="675"/>
      <c r="C77" s="675"/>
      <c r="D77" s="675"/>
      <c r="E77" s="676"/>
      <c r="F77" s="422"/>
      <c r="G77" s="422"/>
      <c r="H77" s="438"/>
      <c r="I77" s="439"/>
    </row>
    <row r="78" spans="1:9" ht="15.75">
      <c r="A78" s="672" t="s">
        <v>360</v>
      </c>
      <c r="B78" s="673"/>
      <c r="C78" s="673"/>
      <c r="D78" s="673"/>
      <c r="E78" s="440" t="s">
        <v>308</v>
      </c>
      <c r="F78" s="422"/>
      <c r="G78" s="427"/>
      <c r="H78" s="428"/>
      <c r="I78" s="364"/>
    </row>
    <row r="79" spans="1:9" ht="15.75">
      <c r="A79" s="677" t="s">
        <v>361</v>
      </c>
      <c r="B79" s="678"/>
      <c r="C79" s="678"/>
      <c r="D79" s="678"/>
      <c r="E79" s="429">
        <f>SUM(E80:E83)</f>
        <v>1.88</v>
      </c>
      <c r="F79" s="422"/>
      <c r="G79" s="427"/>
      <c r="H79" s="428"/>
      <c r="I79" s="364"/>
    </row>
    <row r="80" spans="1:9" ht="15.75">
      <c r="A80" s="430" t="s">
        <v>362</v>
      </c>
      <c r="B80" s="436">
        <v>2</v>
      </c>
      <c r="C80" s="435"/>
      <c r="D80" s="441">
        <v>0.36</v>
      </c>
      <c r="E80" s="442">
        <f>ROUND(B80*D80,2)</f>
        <v>0.72</v>
      </c>
      <c r="F80" s="433"/>
      <c r="G80" s="434"/>
      <c r="H80" s="433"/>
      <c r="I80" s="364"/>
    </row>
    <row r="81" spans="1:9" ht="15.75">
      <c r="A81" s="430" t="s">
        <v>363</v>
      </c>
      <c r="B81" s="436">
        <v>2</v>
      </c>
      <c r="C81" s="435"/>
      <c r="D81" s="441">
        <v>0.2</v>
      </c>
      <c r="E81" s="442">
        <f>ROUND(B81*D81,2)</f>
        <v>0.4</v>
      </c>
      <c r="F81" s="433"/>
      <c r="G81" s="434"/>
      <c r="H81" s="433"/>
      <c r="I81" s="364"/>
    </row>
    <row r="82" spans="1:9" ht="15.75">
      <c r="A82" s="430" t="s">
        <v>364</v>
      </c>
      <c r="B82" s="436">
        <v>0</v>
      </c>
      <c r="C82" s="435"/>
      <c r="D82" s="441">
        <v>0.25</v>
      </c>
      <c r="E82" s="442">
        <f>ROUND(B82*D82,2)</f>
        <v>0</v>
      </c>
      <c r="F82" s="433"/>
      <c r="G82" s="434"/>
      <c r="H82" s="433"/>
      <c r="I82" s="364"/>
    </row>
    <row r="83" spans="1:9" ht="15.75">
      <c r="A83" s="430" t="s">
        <v>365</v>
      </c>
      <c r="B83" s="436">
        <v>2</v>
      </c>
      <c r="C83" s="435"/>
      <c r="D83" s="441">
        <v>0.38</v>
      </c>
      <c r="E83" s="442">
        <f>ROUND(B83*D83,2)</f>
        <v>0.76</v>
      </c>
      <c r="F83" s="433"/>
      <c r="G83" s="434"/>
      <c r="H83" s="433"/>
      <c r="I83" s="364"/>
    </row>
    <row r="84" spans="1:9" ht="15.75">
      <c r="A84" s="677" t="s">
        <v>366</v>
      </c>
      <c r="B84" s="678"/>
      <c r="C84" s="678"/>
      <c r="D84" s="678"/>
      <c r="E84" s="429">
        <f>E85</f>
        <v>0.6</v>
      </c>
      <c r="F84" s="422"/>
      <c r="G84" s="427"/>
      <c r="H84" s="428"/>
      <c r="I84" s="364"/>
    </row>
    <row r="85" spans="1:9" ht="15.75">
      <c r="A85" s="430" t="s">
        <v>367</v>
      </c>
      <c r="B85" s="436">
        <v>4</v>
      </c>
      <c r="C85" s="435"/>
      <c r="D85" s="441">
        <v>0.15</v>
      </c>
      <c r="E85" s="442">
        <f>ROUND(B85*D85,2)</f>
        <v>0.6</v>
      </c>
      <c r="F85" s="433"/>
      <c r="G85" s="434"/>
      <c r="H85" s="433"/>
      <c r="I85" s="364"/>
    </row>
    <row r="86" spans="1:9" ht="15.75">
      <c r="A86" s="677" t="s">
        <v>341</v>
      </c>
      <c r="B86" s="678"/>
      <c r="C86" s="678"/>
      <c r="D86" s="678"/>
      <c r="E86" s="429">
        <f>E87+E88</f>
        <v>7</v>
      </c>
      <c r="F86" s="422"/>
      <c r="G86" s="427"/>
      <c r="H86" s="428"/>
      <c r="I86" s="364"/>
    </row>
    <row r="87" spans="1:9" ht="15.75">
      <c r="A87" s="430" t="s">
        <v>368</v>
      </c>
      <c r="B87" s="436">
        <f>B80+B81+B82+B83</f>
        <v>6</v>
      </c>
      <c r="C87" s="435"/>
      <c r="D87" s="441"/>
      <c r="E87" s="442">
        <v>6</v>
      </c>
      <c r="F87" s="433"/>
      <c r="G87" s="434"/>
      <c r="H87" s="433"/>
      <c r="I87" s="364"/>
    </row>
    <row r="88" spans="1:9" ht="16.5" thickBot="1">
      <c r="A88" s="443" t="s">
        <v>369</v>
      </c>
      <c r="B88" s="444">
        <f>B85/2</f>
        <v>2</v>
      </c>
      <c r="C88" s="445"/>
      <c r="D88" s="446"/>
      <c r="E88" s="447">
        <v>1</v>
      </c>
      <c r="F88" s="433"/>
      <c r="G88" s="434"/>
      <c r="H88" s="433"/>
      <c r="I88" s="364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I62"/>
    <mergeCell ref="G63:G64"/>
    <mergeCell ref="H63:H64"/>
    <mergeCell ref="A65:D65"/>
    <mergeCell ref="A66:D66"/>
    <mergeCell ref="A72:E72"/>
    <mergeCell ref="B43:D43"/>
    <mergeCell ref="U43:W43"/>
    <mergeCell ref="A49:H49"/>
    <mergeCell ref="A53:I54"/>
    <mergeCell ref="A56:I57"/>
    <mergeCell ref="A59:I60"/>
    <mergeCell ref="B41:D41"/>
    <mergeCell ref="H41:I41"/>
    <mergeCell ref="U41:W41"/>
    <mergeCell ref="B42:D42"/>
    <mergeCell ref="H42:I42"/>
    <mergeCell ref="U42:W42"/>
    <mergeCell ref="B38:D38"/>
    <mergeCell ref="H38:I38"/>
    <mergeCell ref="B39:D39"/>
    <mergeCell ref="H39:I39"/>
    <mergeCell ref="U39:W39"/>
    <mergeCell ref="B40:D40"/>
    <mergeCell ref="H40:I40"/>
    <mergeCell ref="B36:D36"/>
    <mergeCell ref="H36:I36"/>
    <mergeCell ref="U36:W36"/>
    <mergeCell ref="B37:D37"/>
    <mergeCell ref="H37:I37"/>
    <mergeCell ref="U37:W37"/>
    <mergeCell ref="B34:D34"/>
    <mergeCell ref="H34:I34"/>
    <mergeCell ref="U34:W34"/>
    <mergeCell ref="B35:D35"/>
    <mergeCell ref="H35:I35"/>
    <mergeCell ref="U35:W35"/>
    <mergeCell ref="B31:D31"/>
    <mergeCell ref="U31:W31"/>
    <mergeCell ref="B32:D32"/>
    <mergeCell ref="H32:I32"/>
    <mergeCell ref="U32:W32"/>
    <mergeCell ref="B33:D33"/>
    <mergeCell ref="H33:I33"/>
    <mergeCell ref="B28:D28"/>
    <mergeCell ref="H28:I28"/>
    <mergeCell ref="U28:W28"/>
    <mergeCell ref="B29:D29"/>
    <mergeCell ref="H29:I29"/>
    <mergeCell ref="B30:D30"/>
    <mergeCell ref="H30:I30"/>
    <mergeCell ref="U30:W30"/>
    <mergeCell ref="B25:D25"/>
    <mergeCell ref="H25:I25"/>
    <mergeCell ref="U25:W25"/>
    <mergeCell ref="B26:D26"/>
    <mergeCell ref="U26:W26"/>
    <mergeCell ref="B27:D27"/>
    <mergeCell ref="H27:I27"/>
    <mergeCell ref="U27:W27"/>
    <mergeCell ref="B22:D22"/>
    <mergeCell ref="H22:I22"/>
    <mergeCell ref="B23:D23"/>
    <mergeCell ref="H23:I23"/>
    <mergeCell ref="U23:W23"/>
    <mergeCell ref="B24:D24"/>
    <mergeCell ref="H24:I24"/>
    <mergeCell ref="U24:W24"/>
    <mergeCell ref="B20:D20"/>
    <mergeCell ref="H20:I20"/>
    <mergeCell ref="U20:W20"/>
    <mergeCell ref="B21:D21"/>
    <mergeCell ref="H21:I21"/>
    <mergeCell ref="U21:W21"/>
    <mergeCell ref="A15:E16"/>
    <mergeCell ref="B18:D18"/>
    <mergeCell ref="H18:I18"/>
    <mergeCell ref="B19:D19"/>
    <mergeCell ref="H19:I19"/>
    <mergeCell ref="U19:W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6.421875" style="448" customWidth="1"/>
    <col min="2" max="2" width="14.421875" style="361" bestFit="1" customWidth="1"/>
    <col min="3" max="3" width="22.28125" style="361" customWidth="1"/>
    <col min="4" max="4" width="35.7109375" style="361" customWidth="1"/>
    <col min="5" max="5" width="10.7109375" style="448" customWidth="1"/>
    <col min="6" max="6" width="16.00390625" style="448" customWidth="1"/>
    <col min="7" max="7" width="11.7109375" style="448" customWidth="1"/>
    <col min="8" max="8" width="11.8515625" style="361" customWidth="1"/>
    <col min="9" max="9" width="13.57421875" style="449" customWidth="1"/>
    <col min="10" max="10" width="14.57421875" style="361" bestFit="1" customWidth="1"/>
    <col min="11" max="11" width="12.28125" style="361" bestFit="1" customWidth="1"/>
    <col min="12" max="12" width="8.00390625" style="361" bestFit="1" customWidth="1"/>
    <col min="13" max="13" width="10.57421875" style="361" bestFit="1" customWidth="1"/>
    <col min="14" max="14" width="10.28125" style="361" customWidth="1"/>
    <col min="15" max="15" width="9.140625" style="361" customWidth="1"/>
    <col min="16" max="16" width="11.7109375" style="361" bestFit="1" customWidth="1"/>
    <col min="17" max="17" width="10.8515625" style="361" bestFit="1" customWidth="1"/>
    <col min="18" max="19" width="9.140625" style="361" customWidth="1"/>
    <col min="20" max="20" width="9.8515625" style="361" bestFit="1" customWidth="1"/>
    <col min="21" max="24" width="9.140625" style="361" customWidth="1"/>
    <col min="25" max="16384" width="9.140625" style="361" customWidth="1"/>
  </cols>
  <sheetData>
    <row r="1" spans="1:24" s="364" customFormat="1" ht="15.75" customHeight="1">
      <c r="A1" s="613"/>
      <c r="B1" s="614"/>
      <c r="C1" s="614"/>
      <c r="D1" s="614"/>
      <c r="E1" s="614"/>
      <c r="F1" s="614"/>
      <c r="G1" s="614"/>
      <c r="H1" s="614"/>
      <c r="I1" s="615"/>
      <c r="T1" s="361"/>
      <c r="U1" s="361"/>
      <c r="V1" s="361"/>
      <c r="W1" s="361"/>
      <c r="X1" s="361"/>
    </row>
    <row r="2" spans="1:24" s="364" customFormat="1" ht="15.75">
      <c r="A2" s="571"/>
      <c r="B2" s="572"/>
      <c r="C2" s="572"/>
      <c r="D2" s="572"/>
      <c r="E2" s="572"/>
      <c r="F2" s="572"/>
      <c r="G2" s="572"/>
      <c r="H2" s="572"/>
      <c r="I2" s="573"/>
      <c r="T2" s="361"/>
      <c r="U2" s="361"/>
      <c r="V2" s="361"/>
      <c r="W2" s="361"/>
      <c r="X2" s="361"/>
    </row>
    <row r="3" spans="1:24" s="364" customFormat="1" ht="15.75">
      <c r="A3" s="571"/>
      <c r="B3" s="572"/>
      <c r="C3" s="572"/>
      <c r="D3" s="572"/>
      <c r="E3" s="572"/>
      <c r="F3" s="572"/>
      <c r="G3" s="572"/>
      <c r="H3" s="572"/>
      <c r="I3" s="573"/>
      <c r="T3" s="361"/>
      <c r="U3" s="361"/>
      <c r="V3" s="361"/>
      <c r="W3" s="361"/>
      <c r="X3" s="361"/>
    </row>
    <row r="4" spans="1:24" s="364" customFormat="1" ht="15.75">
      <c r="A4" s="571"/>
      <c r="B4" s="572"/>
      <c r="C4" s="572"/>
      <c r="D4" s="572"/>
      <c r="E4" s="572"/>
      <c r="F4" s="572"/>
      <c r="G4" s="572"/>
      <c r="H4" s="572"/>
      <c r="I4" s="573"/>
      <c r="T4" s="361"/>
      <c r="U4" s="361"/>
      <c r="V4" s="361"/>
      <c r="W4" s="361"/>
      <c r="X4" s="361"/>
    </row>
    <row r="5" spans="1:24" s="364" customFormat="1" ht="15.75">
      <c r="A5" s="538" t="s">
        <v>286</v>
      </c>
      <c r="B5" s="539"/>
      <c r="C5" s="539"/>
      <c r="D5" s="539"/>
      <c r="E5" s="539"/>
      <c r="F5" s="539"/>
      <c r="G5" s="539"/>
      <c r="H5" s="539"/>
      <c r="I5" s="570"/>
      <c r="T5" s="361"/>
      <c r="U5" s="361"/>
      <c r="V5" s="361"/>
      <c r="W5" s="361"/>
      <c r="X5" s="361"/>
    </row>
    <row r="6" spans="1:24" s="364" customFormat="1" ht="15.75">
      <c r="A6" s="571" t="s">
        <v>179</v>
      </c>
      <c r="B6" s="572"/>
      <c r="C6" s="572"/>
      <c r="D6" s="572"/>
      <c r="E6" s="572"/>
      <c r="F6" s="572"/>
      <c r="G6" s="572"/>
      <c r="H6" s="572"/>
      <c r="I6" s="573"/>
      <c r="T6" s="361"/>
      <c r="U6" s="361"/>
      <c r="V6" s="361"/>
      <c r="W6" s="361"/>
      <c r="X6" s="361"/>
    </row>
    <row r="7" spans="1:24" s="364" customFormat="1" ht="15.75">
      <c r="A7" s="571" t="s">
        <v>15</v>
      </c>
      <c r="B7" s="572"/>
      <c r="C7" s="572"/>
      <c r="D7" s="572"/>
      <c r="E7" s="572"/>
      <c r="F7" s="572"/>
      <c r="G7" s="572"/>
      <c r="H7" s="572"/>
      <c r="I7" s="573"/>
      <c r="T7" s="361"/>
      <c r="U7" s="361"/>
      <c r="V7" s="361"/>
      <c r="W7" s="361"/>
      <c r="X7" s="361"/>
    </row>
    <row r="8" spans="1:24" s="364" customFormat="1" ht="4.5" customHeight="1" thickBot="1">
      <c r="A8" s="371"/>
      <c r="E8" s="336"/>
      <c r="F8" s="336"/>
      <c r="G8" s="336"/>
      <c r="H8" s="336"/>
      <c r="I8" s="467"/>
      <c r="T8" s="361"/>
      <c r="U8" s="361"/>
      <c r="V8" s="361"/>
      <c r="W8" s="361"/>
      <c r="X8" s="361"/>
    </row>
    <row r="9" spans="1:24" s="364" customFormat="1" ht="18" customHeight="1" thickBot="1">
      <c r="A9" s="682" t="s">
        <v>217</v>
      </c>
      <c r="B9" s="683"/>
      <c r="C9" s="683"/>
      <c r="D9" s="683"/>
      <c r="E9" s="683"/>
      <c r="F9" s="683"/>
      <c r="G9" s="683"/>
      <c r="H9" s="683"/>
      <c r="I9" s="684"/>
      <c r="T9" s="361"/>
      <c r="U9" s="361"/>
      <c r="V9" s="361"/>
      <c r="W9" s="361"/>
      <c r="X9" s="361"/>
    </row>
    <row r="10" spans="1:24" s="364" customFormat="1" ht="4.5" customHeight="1">
      <c r="A10" s="371"/>
      <c r="E10" s="336"/>
      <c r="F10" s="336"/>
      <c r="G10" s="336"/>
      <c r="I10" s="372"/>
      <c r="T10" s="361"/>
      <c r="U10" s="361"/>
      <c r="V10" s="361"/>
      <c r="W10" s="361"/>
      <c r="X10" s="361"/>
    </row>
    <row r="11" spans="1:24" s="364" customFormat="1" ht="24.75" customHeight="1">
      <c r="A11" s="373" t="s">
        <v>310</v>
      </c>
      <c r="B11" s="619" t="str">
        <f>'[1]RESUMO QUANTITATIVO'!A16</f>
        <v>EXECUÇÃO DOS SERVIÇOS DE PAVIMENTAÇÃO (RECAPEAMENTO ASFÁTICO) NAS RUAS DO PAAR - NO MUNICÍPIO DE ANANINDEUA - PA.</v>
      </c>
      <c r="C11" s="619"/>
      <c r="D11" s="619"/>
      <c r="E11" s="619"/>
      <c r="F11" s="620"/>
      <c r="G11" s="621" t="s">
        <v>287</v>
      </c>
      <c r="H11" s="621" t="s">
        <v>288</v>
      </c>
      <c r="I11" s="623" t="s">
        <v>289</v>
      </c>
      <c r="T11" s="361"/>
      <c r="U11" s="361"/>
      <c r="V11" s="361"/>
      <c r="W11" s="361"/>
      <c r="X11" s="361"/>
    </row>
    <row r="12" spans="1:24" s="364" customFormat="1" ht="24.75" customHeight="1">
      <c r="A12" s="374"/>
      <c r="B12" s="619"/>
      <c r="C12" s="619"/>
      <c r="D12" s="619"/>
      <c r="E12" s="619"/>
      <c r="F12" s="620"/>
      <c r="G12" s="622"/>
      <c r="H12" s="622"/>
      <c r="I12" s="624"/>
      <c r="T12" s="361"/>
      <c r="U12" s="361"/>
      <c r="V12" s="361"/>
      <c r="W12" s="361"/>
      <c r="X12" s="361"/>
    </row>
    <row r="13" spans="1:24" s="364" customFormat="1" ht="15" customHeight="1">
      <c r="A13" s="466" t="s">
        <v>404</v>
      </c>
      <c r="B13" s="376"/>
      <c r="C13" s="376"/>
      <c r="D13" s="376"/>
      <c r="E13" s="377"/>
      <c r="G13" s="378">
        <v>191</v>
      </c>
      <c r="H13" s="378">
        <v>6</v>
      </c>
      <c r="I13" s="379">
        <f>G13*H13</f>
        <v>1146</v>
      </c>
      <c r="T13" s="361"/>
      <c r="U13" s="361"/>
      <c r="V13" s="361"/>
      <c r="W13" s="361"/>
      <c r="X13" s="361"/>
    </row>
    <row r="14" spans="1:24" s="364" customFormat="1" ht="15" customHeight="1">
      <c r="A14" s="380"/>
      <c r="B14" s="417"/>
      <c r="C14" s="336"/>
      <c r="D14" s="336"/>
      <c r="E14" s="336"/>
      <c r="F14" s="336"/>
      <c r="G14" s="378"/>
      <c r="H14" s="378"/>
      <c r="I14" s="379"/>
      <c r="T14" s="361"/>
      <c r="U14" s="361"/>
      <c r="V14" s="361"/>
      <c r="W14" s="361"/>
      <c r="X14" s="361"/>
    </row>
    <row r="15" spans="1:24" s="364" customFormat="1" ht="15" customHeight="1">
      <c r="A15" s="810" t="s">
        <v>405</v>
      </c>
      <c r="B15" s="626"/>
      <c r="C15" s="626"/>
      <c r="D15" s="626"/>
      <c r="E15" s="627"/>
      <c r="F15" s="381"/>
      <c r="G15" s="382"/>
      <c r="H15" s="382"/>
      <c r="I15" s="383"/>
      <c r="T15" s="361"/>
      <c r="U15" s="361"/>
      <c r="V15" s="361"/>
      <c r="W15" s="361"/>
      <c r="X15" s="361"/>
    </row>
    <row r="16" spans="1:24" s="364" customFormat="1" ht="15" customHeight="1">
      <c r="A16" s="628"/>
      <c r="B16" s="629"/>
      <c r="C16" s="629"/>
      <c r="D16" s="629"/>
      <c r="E16" s="630"/>
      <c r="F16" s="381"/>
      <c r="G16" s="382"/>
      <c r="H16" s="382"/>
      <c r="I16" s="383"/>
      <c r="T16" s="361"/>
      <c r="U16" s="361"/>
      <c r="V16" s="361"/>
      <c r="W16" s="361"/>
      <c r="X16" s="361"/>
    </row>
    <row r="17" spans="1:24" s="364" customFormat="1" ht="15" customHeight="1" thickBot="1">
      <c r="A17" s="384"/>
      <c r="G17" s="385">
        <f>SUM(G13:G16)</f>
        <v>191</v>
      </c>
      <c r="H17" s="385" t="s">
        <v>311</v>
      </c>
      <c r="I17" s="386">
        <f>SUM(I13:I16)</f>
        <v>1146</v>
      </c>
      <c r="T17" s="361"/>
      <c r="U17" s="361"/>
      <c r="V17" s="361"/>
      <c r="W17" s="361"/>
      <c r="X17" s="361"/>
    </row>
    <row r="18" spans="1:9" ht="22.5" customHeight="1" thickBot="1">
      <c r="A18" s="387" t="s">
        <v>292</v>
      </c>
      <c r="B18" s="631" t="s">
        <v>185</v>
      </c>
      <c r="C18" s="632"/>
      <c r="D18" s="633"/>
      <c r="E18" s="388" t="s">
        <v>20</v>
      </c>
      <c r="F18" s="388" t="s">
        <v>294</v>
      </c>
      <c r="G18" s="388" t="s">
        <v>312</v>
      </c>
      <c r="H18" s="634" t="s">
        <v>313</v>
      </c>
      <c r="I18" s="635"/>
    </row>
    <row r="19" spans="1:24" ht="15" customHeight="1">
      <c r="A19" s="390">
        <v>1</v>
      </c>
      <c r="B19" s="636" t="s">
        <v>314</v>
      </c>
      <c r="C19" s="637"/>
      <c r="D19" s="637"/>
      <c r="E19" s="391"/>
      <c r="F19" s="391"/>
      <c r="G19" s="392"/>
      <c r="H19" s="685">
        <f>H20+H27</f>
        <v>44.75</v>
      </c>
      <c r="I19" s="686"/>
      <c r="T19" s="393"/>
      <c r="U19" s="640"/>
      <c r="V19" s="640"/>
      <c r="W19" s="640"/>
      <c r="X19" s="393"/>
    </row>
    <row r="20" spans="1:24" ht="15" customHeight="1">
      <c r="A20" s="394" t="s">
        <v>17</v>
      </c>
      <c r="B20" s="641" t="s">
        <v>315</v>
      </c>
      <c r="C20" s="642"/>
      <c r="D20" s="642"/>
      <c r="E20" s="395"/>
      <c r="F20" s="395"/>
      <c r="G20" s="396"/>
      <c r="H20" s="643">
        <f>SUM(H21:H25)</f>
        <v>20.88</v>
      </c>
      <c r="I20" s="644"/>
      <c r="T20" s="393"/>
      <c r="U20" s="645"/>
      <c r="V20" s="645"/>
      <c r="W20" s="645"/>
      <c r="X20" s="393"/>
    </row>
    <row r="21" spans="1:24" ht="15.75">
      <c r="A21" s="397" t="s">
        <v>316</v>
      </c>
      <c r="B21" s="646" t="s">
        <v>386</v>
      </c>
      <c r="C21" s="647"/>
      <c r="D21" s="647"/>
      <c r="E21" s="398" t="s">
        <v>317</v>
      </c>
      <c r="F21" s="399">
        <f>B67*C67</f>
        <v>3</v>
      </c>
      <c r="G21" s="400">
        <f aca="true" t="shared" si="0" ref="G21:H25">D67</f>
        <v>0.4</v>
      </c>
      <c r="H21" s="648">
        <f t="shared" si="0"/>
        <v>1.2</v>
      </c>
      <c r="I21" s="649"/>
      <c r="T21" s="401"/>
      <c r="U21" s="650"/>
      <c r="V21" s="650"/>
      <c r="W21" s="650"/>
      <c r="X21" s="393"/>
    </row>
    <row r="22" spans="1:24" ht="15" customHeight="1">
      <c r="A22" s="397" t="s">
        <v>318</v>
      </c>
      <c r="B22" s="646" t="s">
        <v>387</v>
      </c>
      <c r="C22" s="647"/>
      <c r="D22" s="647"/>
      <c r="E22" s="398" t="s">
        <v>319</v>
      </c>
      <c r="F22" s="399">
        <f>B68</f>
        <v>2</v>
      </c>
      <c r="G22" s="400">
        <f t="shared" si="0"/>
        <v>4.64</v>
      </c>
      <c r="H22" s="648">
        <f t="shared" si="0"/>
        <v>9.28</v>
      </c>
      <c r="I22" s="649"/>
      <c r="T22" s="401"/>
      <c r="U22" s="402"/>
      <c r="V22" s="402"/>
      <c r="W22" s="402"/>
      <c r="X22" s="393"/>
    </row>
    <row r="23" spans="1:24" ht="15" customHeight="1">
      <c r="A23" s="397" t="s">
        <v>320</v>
      </c>
      <c r="B23" s="646" t="s">
        <v>321</v>
      </c>
      <c r="C23" s="647"/>
      <c r="D23" s="647"/>
      <c r="E23" s="398" t="s">
        <v>319</v>
      </c>
      <c r="F23" s="399">
        <f>B69</f>
        <v>1</v>
      </c>
      <c r="G23" s="400">
        <f t="shared" si="0"/>
        <v>3.2</v>
      </c>
      <c r="H23" s="648">
        <f t="shared" si="0"/>
        <v>3.2</v>
      </c>
      <c r="I23" s="649"/>
      <c r="T23" s="401"/>
      <c r="U23" s="650"/>
      <c r="V23" s="650"/>
      <c r="W23" s="650"/>
      <c r="X23" s="393"/>
    </row>
    <row r="24" spans="1:24" ht="15" customHeight="1">
      <c r="A24" s="397" t="s">
        <v>322</v>
      </c>
      <c r="B24" s="646" t="s">
        <v>323</v>
      </c>
      <c r="C24" s="647"/>
      <c r="D24" s="647"/>
      <c r="E24" s="398" t="s">
        <v>319</v>
      </c>
      <c r="F24" s="399">
        <f>B70</f>
        <v>0</v>
      </c>
      <c r="G24" s="400">
        <f t="shared" si="0"/>
        <v>2.19</v>
      </c>
      <c r="H24" s="648">
        <f t="shared" si="0"/>
        <v>0</v>
      </c>
      <c r="I24" s="649"/>
      <c r="T24" s="393"/>
      <c r="U24" s="640"/>
      <c r="V24" s="640"/>
      <c r="W24" s="640"/>
      <c r="X24" s="393"/>
    </row>
    <row r="25" spans="1:24" ht="15.75">
      <c r="A25" s="397" t="s">
        <v>324</v>
      </c>
      <c r="B25" s="646" t="s">
        <v>388</v>
      </c>
      <c r="C25" s="647"/>
      <c r="D25" s="647"/>
      <c r="E25" s="398" t="s">
        <v>2</v>
      </c>
      <c r="F25" s="399">
        <f>B71*C71</f>
        <v>18</v>
      </c>
      <c r="G25" s="400">
        <f t="shared" si="0"/>
        <v>0.4</v>
      </c>
      <c r="H25" s="648">
        <f t="shared" si="0"/>
        <v>7.2</v>
      </c>
      <c r="I25" s="649"/>
      <c r="T25" s="393"/>
      <c r="U25" s="651"/>
      <c r="V25" s="651"/>
      <c r="W25" s="651"/>
      <c r="X25" s="393"/>
    </row>
    <row r="26" spans="1:24" ht="15" customHeight="1">
      <c r="A26" s="403"/>
      <c r="B26" s="647"/>
      <c r="C26" s="647"/>
      <c r="D26" s="647"/>
      <c r="E26" s="404"/>
      <c r="F26" s="404"/>
      <c r="G26" s="405"/>
      <c r="H26" s="405"/>
      <c r="I26" s="406"/>
      <c r="T26" s="393"/>
      <c r="U26" s="651"/>
      <c r="V26" s="651"/>
      <c r="W26" s="651"/>
      <c r="X26" s="393"/>
    </row>
    <row r="27" spans="1:24" ht="15" customHeight="1">
      <c r="A27" s="394" t="s">
        <v>18</v>
      </c>
      <c r="B27" s="641" t="s">
        <v>325</v>
      </c>
      <c r="C27" s="642"/>
      <c r="D27" s="642"/>
      <c r="E27" s="395"/>
      <c r="F27" s="395"/>
      <c r="G27" s="396"/>
      <c r="H27" s="643">
        <f>SUM(H28:H30)</f>
        <v>23.87</v>
      </c>
      <c r="I27" s="644"/>
      <c r="T27" s="393"/>
      <c r="U27" s="645"/>
      <c r="V27" s="645"/>
      <c r="W27" s="645"/>
      <c r="X27" s="393"/>
    </row>
    <row r="28" spans="1:24" ht="15.75">
      <c r="A28" s="397" t="s">
        <v>326</v>
      </c>
      <c r="B28" s="646" t="s">
        <v>389</v>
      </c>
      <c r="C28" s="647"/>
      <c r="D28" s="647"/>
      <c r="E28" s="398" t="s">
        <v>317</v>
      </c>
      <c r="F28" s="407">
        <f>C74</f>
        <v>0</v>
      </c>
      <c r="G28" s="400">
        <v>0.04</v>
      </c>
      <c r="H28" s="648">
        <f>E74</f>
        <v>0</v>
      </c>
      <c r="I28" s="649"/>
      <c r="T28" s="401"/>
      <c r="U28" s="650"/>
      <c r="V28" s="650"/>
      <c r="W28" s="650"/>
      <c r="X28" s="393"/>
    </row>
    <row r="29" spans="1:24" ht="15" customHeight="1">
      <c r="A29" s="397" t="s">
        <v>327</v>
      </c>
      <c r="B29" s="646" t="s">
        <v>390</v>
      </c>
      <c r="C29" s="647"/>
      <c r="D29" s="647"/>
      <c r="E29" s="398" t="s">
        <v>317</v>
      </c>
      <c r="F29" s="407">
        <f>C75</f>
        <v>47.7</v>
      </c>
      <c r="G29" s="400">
        <f>D75</f>
        <v>0.1</v>
      </c>
      <c r="H29" s="648">
        <f>E75</f>
        <v>4.77</v>
      </c>
      <c r="I29" s="649"/>
      <c r="T29" s="401"/>
      <c r="U29" s="402"/>
      <c r="V29" s="402"/>
      <c r="W29" s="402"/>
      <c r="X29" s="393"/>
    </row>
    <row r="30" spans="1:24" ht="15" customHeight="1">
      <c r="A30" s="397" t="s">
        <v>328</v>
      </c>
      <c r="B30" s="646" t="s">
        <v>391</v>
      </c>
      <c r="C30" s="647"/>
      <c r="D30" s="647"/>
      <c r="E30" s="398" t="s">
        <v>317</v>
      </c>
      <c r="F30" s="407">
        <f>B76*C76</f>
        <v>191</v>
      </c>
      <c r="G30" s="400">
        <f>D76</f>
        <v>0.1</v>
      </c>
      <c r="H30" s="648">
        <f>E76</f>
        <v>19.1</v>
      </c>
      <c r="I30" s="649"/>
      <c r="T30" s="401"/>
      <c r="U30" s="650"/>
      <c r="V30" s="650"/>
      <c r="W30" s="650"/>
      <c r="X30" s="393"/>
    </row>
    <row r="31" spans="1:24" ht="15" customHeight="1">
      <c r="A31" s="403"/>
      <c r="B31" s="647"/>
      <c r="C31" s="647"/>
      <c r="D31" s="647"/>
      <c r="E31" s="404"/>
      <c r="F31" s="404"/>
      <c r="G31" s="405"/>
      <c r="H31" s="405"/>
      <c r="I31" s="406"/>
      <c r="T31" s="393"/>
      <c r="U31" s="651"/>
      <c r="V31" s="651"/>
      <c r="W31" s="651"/>
      <c r="X31" s="393"/>
    </row>
    <row r="32" spans="1:24" ht="15" customHeight="1">
      <c r="A32" s="408">
        <v>2</v>
      </c>
      <c r="B32" s="652" t="s">
        <v>329</v>
      </c>
      <c r="C32" s="653"/>
      <c r="D32" s="654"/>
      <c r="E32" s="409"/>
      <c r="F32" s="409"/>
      <c r="G32" s="410"/>
      <c r="H32" s="655">
        <f>H33+H38</f>
        <v>2.12</v>
      </c>
      <c r="I32" s="656"/>
      <c r="T32" s="393"/>
      <c r="U32" s="640"/>
      <c r="V32" s="640"/>
      <c r="W32" s="640"/>
      <c r="X32" s="393"/>
    </row>
    <row r="33" spans="1:24" ht="15" customHeight="1">
      <c r="A33" s="394" t="s">
        <v>3</v>
      </c>
      <c r="B33" s="641" t="s">
        <v>330</v>
      </c>
      <c r="C33" s="642"/>
      <c r="D33" s="642"/>
      <c r="E33" s="395"/>
      <c r="F33" s="395"/>
      <c r="G33" s="396"/>
      <c r="H33" s="643">
        <f>SUM(H34:I37)</f>
        <v>1.52</v>
      </c>
      <c r="I33" s="644"/>
      <c r="T33" s="393"/>
      <c r="U33" s="411"/>
      <c r="V33" s="411"/>
      <c r="W33" s="411"/>
      <c r="X33" s="393"/>
    </row>
    <row r="34" spans="1:24" ht="15.75">
      <c r="A34" s="397" t="s">
        <v>331</v>
      </c>
      <c r="B34" s="646" t="s">
        <v>392</v>
      </c>
      <c r="C34" s="647"/>
      <c r="D34" s="647"/>
      <c r="E34" s="398" t="s">
        <v>307</v>
      </c>
      <c r="F34" s="407">
        <f>B80</f>
        <v>1</v>
      </c>
      <c r="G34" s="400">
        <v>0.36</v>
      </c>
      <c r="H34" s="648">
        <f>E80</f>
        <v>0.36</v>
      </c>
      <c r="I34" s="649"/>
      <c r="T34" s="401"/>
      <c r="U34" s="650"/>
      <c r="V34" s="650"/>
      <c r="W34" s="650"/>
      <c r="X34" s="393"/>
    </row>
    <row r="35" spans="1:24" ht="15.75">
      <c r="A35" s="397" t="s">
        <v>332</v>
      </c>
      <c r="B35" s="646" t="s">
        <v>333</v>
      </c>
      <c r="C35" s="647"/>
      <c r="D35" s="647"/>
      <c r="E35" s="398" t="s">
        <v>307</v>
      </c>
      <c r="F35" s="407">
        <f>B81</f>
        <v>2</v>
      </c>
      <c r="G35" s="400">
        <v>0.2</v>
      </c>
      <c r="H35" s="648">
        <f>E81</f>
        <v>0.4</v>
      </c>
      <c r="I35" s="649"/>
      <c r="T35" s="401"/>
      <c r="U35" s="650"/>
      <c r="V35" s="650"/>
      <c r="W35" s="650"/>
      <c r="X35" s="393"/>
    </row>
    <row r="36" spans="1:24" ht="15.75">
      <c r="A36" s="397" t="s">
        <v>334</v>
      </c>
      <c r="B36" s="646" t="s">
        <v>335</v>
      </c>
      <c r="C36" s="647"/>
      <c r="D36" s="647"/>
      <c r="E36" s="398" t="s">
        <v>307</v>
      </c>
      <c r="F36" s="407">
        <f>B82</f>
        <v>0</v>
      </c>
      <c r="G36" s="400">
        <v>0.25</v>
      </c>
      <c r="H36" s="648">
        <f>E82</f>
        <v>0</v>
      </c>
      <c r="I36" s="649"/>
      <c r="T36" s="401"/>
      <c r="U36" s="650"/>
      <c r="V36" s="650"/>
      <c r="W36" s="650"/>
      <c r="X36" s="393"/>
    </row>
    <row r="37" spans="1:24" ht="15.75">
      <c r="A37" s="397" t="s">
        <v>336</v>
      </c>
      <c r="B37" s="646" t="s">
        <v>337</v>
      </c>
      <c r="C37" s="647"/>
      <c r="D37" s="647"/>
      <c r="E37" s="398" t="s">
        <v>307</v>
      </c>
      <c r="F37" s="407">
        <f>B83</f>
        <v>2</v>
      </c>
      <c r="G37" s="400">
        <v>0.38</v>
      </c>
      <c r="H37" s="648">
        <f>E83</f>
        <v>0.76</v>
      </c>
      <c r="I37" s="649"/>
      <c r="T37" s="401"/>
      <c r="U37" s="650"/>
      <c r="V37" s="650"/>
      <c r="W37" s="650"/>
      <c r="X37" s="393"/>
    </row>
    <row r="38" spans="1:24" ht="15" customHeight="1">
      <c r="A38" s="394" t="s">
        <v>6</v>
      </c>
      <c r="B38" s="641" t="s">
        <v>338</v>
      </c>
      <c r="C38" s="642"/>
      <c r="D38" s="642"/>
      <c r="E38" s="395"/>
      <c r="F38" s="395"/>
      <c r="G38" s="396"/>
      <c r="H38" s="643">
        <f>H39</f>
        <v>0.6</v>
      </c>
      <c r="I38" s="644"/>
      <c r="T38" s="393"/>
      <c r="U38" s="411"/>
      <c r="V38" s="411"/>
      <c r="W38" s="411"/>
      <c r="X38" s="393"/>
    </row>
    <row r="39" spans="1:24" ht="15.75">
      <c r="A39" s="397" t="s">
        <v>339</v>
      </c>
      <c r="B39" s="646" t="s">
        <v>340</v>
      </c>
      <c r="C39" s="647"/>
      <c r="D39" s="647"/>
      <c r="E39" s="398" t="s">
        <v>307</v>
      </c>
      <c r="F39" s="407">
        <f>B85</f>
        <v>4</v>
      </c>
      <c r="G39" s="400">
        <v>0.15</v>
      </c>
      <c r="H39" s="648">
        <f>E85</f>
        <v>0.6</v>
      </c>
      <c r="I39" s="649"/>
      <c r="T39" s="401"/>
      <c r="U39" s="650"/>
      <c r="V39" s="650"/>
      <c r="W39" s="650"/>
      <c r="X39" s="393"/>
    </row>
    <row r="40" spans="1:24" ht="15" customHeight="1">
      <c r="A40" s="394" t="s">
        <v>7</v>
      </c>
      <c r="B40" s="641" t="s">
        <v>341</v>
      </c>
      <c r="C40" s="642"/>
      <c r="D40" s="642"/>
      <c r="E40" s="395"/>
      <c r="F40" s="395"/>
      <c r="G40" s="396"/>
      <c r="H40" s="643"/>
      <c r="I40" s="644"/>
      <c r="T40" s="393"/>
      <c r="U40" s="411"/>
      <c r="V40" s="411"/>
      <c r="W40" s="411"/>
      <c r="X40" s="393"/>
    </row>
    <row r="41" spans="1:24" ht="15" customHeight="1">
      <c r="A41" s="397" t="s">
        <v>342</v>
      </c>
      <c r="B41" s="659" t="s">
        <v>343</v>
      </c>
      <c r="C41" s="660"/>
      <c r="D41" s="661"/>
      <c r="E41" s="398" t="s">
        <v>307</v>
      </c>
      <c r="F41" s="407">
        <f>F34+F35+F36+F37</f>
        <v>5</v>
      </c>
      <c r="G41" s="400" t="s">
        <v>344</v>
      </c>
      <c r="H41" s="648" t="s">
        <v>344</v>
      </c>
      <c r="I41" s="649"/>
      <c r="T41" s="401"/>
      <c r="U41" s="650"/>
      <c r="V41" s="650"/>
      <c r="W41" s="650"/>
      <c r="X41" s="393"/>
    </row>
    <row r="42" spans="1:24" ht="48.75" customHeight="1">
      <c r="A42" s="397" t="s">
        <v>345</v>
      </c>
      <c r="B42" s="662" t="s">
        <v>346</v>
      </c>
      <c r="C42" s="663"/>
      <c r="D42" s="664"/>
      <c r="E42" s="398" t="s">
        <v>307</v>
      </c>
      <c r="F42" s="407">
        <f>B88</f>
        <v>2</v>
      </c>
      <c r="G42" s="400" t="s">
        <v>344</v>
      </c>
      <c r="H42" s="648" t="s">
        <v>344</v>
      </c>
      <c r="I42" s="649"/>
      <c r="T42" s="401"/>
      <c r="U42" s="650"/>
      <c r="V42" s="650"/>
      <c r="W42" s="650"/>
      <c r="X42" s="393"/>
    </row>
    <row r="43" spans="1:24" ht="15" customHeight="1" thickBot="1">
      <c r="A43" s="412"/>
      <c r="B43" s="665"/>
      <c r="C43" s="665"/>
      <c r="D43" s="665"/>
      <c r="E43" s="413"/>
      <c r="F43" s="413"/>
      <c r="G43" s="414"/>
      <c r="H43" s="414"/>
      <c r="I43" s="415"/>
      <c r="N43" s="422"/>
      <c r="O43" s="422"/>
      <c r="P43" s="438"/>
      <c r="Q43" s="439"/>
      <c r="T43" s="393"/>
      <c r="U43" s="651"/>
      <c r="V43" s="651"/>
      <c r="W43" s="651"/>
      <c r="X43" s="393"/>
    </row>
    <row r="44" spans="1:9" ht="15.75">
      <c r="A44" s="416" t="s">
        <v>347</v>
      </c>
      <c r="E44" s="361"/>
      <c r="F44" s="361"/>
      <c r="G44" s="361"/>
      <c r="I44" s="361"/>
    </row>
    <row r="45" spans="1:9" ht="15.75">
      <c r="A45" s="361"/>
      <c r="E45" s="361"/>
      <c r="F45" s="361"/>
      <c r="G45" s="361"/>
      <c r="I45" s="361"/>
    </row>
    <row r="46" spans="1:9" ht="15.75">
      <c r="A46" s="421" t="s">
        <v>393</v>
      </c>
      <c r="B46" s="421"/>
      <c r="C46" s="421"/>
      <c r="D46" s="421"/>
      <c r="E46" s="421"/>
      <c r="F46" s="421"/>
      <c r="G46" s="421"/>
      <c r="H46" s="421"/>
      <c r="I46" s="361"/>
    </row>
    <row r="47" spans="1:9" ht="15.75">
      <c r="A47" s="421" t="s">
        <v>394</v>
      </c>
      <c r="B47" s="421"/>
      <c r="C47" s="421"/>
      <c r="D47" s="421"/>
      <c r="E47" s="421"/>
      <c r="F47" s="421"/>
      <c r="G47" s="421"/>
      <c r="H47" s="421"/>
      <c r="I47" s="421"/>
    </row>
    <row r="48" spans="1:9" ht="15.75">
      <c r="A48" s="421" t="s">
        <v>395</v>
      </c>
      <c r="B48" s="421"/>
      <c r="C48" s="421"/>
      <c r="D48" s="421"/>
      <c r="E48" s="421"/>
      <c r="F48" s="421"/>
      <c r="G48" s="421"/>
      <c r="H48" s="421"/>
      <c r="I48" s="421"/>
    </row>
    <row r="49" spans="1:9" ht="15.75">
      <c r="A49" s="666" t="s">
        <v>396</v>
      </c>
      <c r="B49" s="666"/>
      <c r="C49" s="666"/>
      <c r="D49" s="666"/>
      <c r="E49" s="666"/>
      <c r="F49" s="666"/>
      <c r="G49" s="666"/>
      <c r="H49" s="666"/>
      <c r="I49" s="364"/>
    </row>
    <row r="50" spans="1:9" ht="15.75">
      <c r="A50" s="418" t="s">
        <v>397</v>
      </c>
      <c r="B50" s="364"/>
      <c r="C50" s="364"/>
      <c r="D50" s="364"/>
      <c r="E50" s="364"/>
      <c r="F50" s="364"/>
      <c r="G50" s="364"/>
      <c r="H50" s="364"/>
      <c r="I50" s="364"/>
    </row>
    <row r="51" spans="1:9" ht="15.75">
      <c r="A51" s="364"/>
      <c r="B51" s="364"/>
      <c r="C51" s="364"/>
      <c r="D51" s="364"/>
      <c r="E51" s="364"/>
      <c r="F51" s="364"/>
      <c r="G51" s="364"/>
      <c r="H51" s="364"/>
      <c r="I51" s="364"/>
    </row>
    <row r="52" spans="1:9" ht="15.75">
      <c r="A52" s="361"/>
      <c r="E52" s="361"/>
      <c r="F52" s="361"/>
      <c r="G52" s="361"/>
      <c r="I52" s="361"/>
    </row>
    <row r="53" spans="1:9" ht="15" customHeight="1">
      <c r="A53" s="667" t="s">
        <v>398</v>
      </c>
      <c r="B53" s="667"/>
      <c r="C53" s="667"/>
      <c r="D53" s="667"/>
      <c r="E53" s="667"/>
      <c r="F53" s="667"/>
      <c r="G53" s="667"/>
      <c r="H53" s="667"/>
      <c r="I53" s="667"/>
    </row>
    <row r="54" spans="1:9" ht="15" customHeight="1">
      <c r="A54" s="667"/>
      <c r="B54" s="667"/>
      <c r="C54" s="667"/>
      <c r="D54" s="667"/>
      <c r="E54" s="667"/>
      <c r="F54" s="667"/>
      <c r="G54" s="667"/>
      <c r="H54" s="667"/>
      <c r="I54" s="667"/>
    </row>
    <row r="55" spans="1:9" ht="15" customHeight="1">
      <c r="A55" s="419"/>
      <c r="B55" s="419"/>
      <c r="C55" s="419"/>
      <c r="D55" s="419"/>
      <c r="E55" s="419"/>
      <c r="F55" s="419"/>
      <c r="G55" s="419"/>
      <c r="H55" s="419"/>
      <c r="I55" s="419"/>
    </row>
    <row r="56" spans="1:9" ht="15" customHeight="1">
      <c r="A56" s="668" t="s">
        <v>399</v>
      </c>
      <c r="B56" s="668"/>
      <c r="C56" s="668"/>
      <c r="D56" s="668"/>
      <c r="E56" s="668"/>
      <c r="F56" s="668"/>
      <c r="G56" s="668"/>
      <c r="H56" s="668"/>
      <c r="I56" s="668"/>
    </row>
    <row r="57" spans="1:9" ht="15" customHeight="1">
      <c r="A57" s="668"/>
      <c r="B57" s="668"/>
      <c r="C57" s="668"/>
      <c r="D57" s="668"/>
      <c r="E57" s="668"/>
      <c r="F57" s="668"/>
      <c r="G57" s="668"/>
      <c r="H57" s="668"/>
      <c r="I57" s="668"/>
    </row>
    <row r="58" spans="1:9" ht="15.75">
      <c r="A58" s="361"/>
      <c r="E58" s="361"/>
      <c r="F58" s="361"/>
      <c r="G58" s="361"/>
      <c r="I58" s="361"/>
    </row>
    <row r="59" spans="1:9" ht="15" customHeight="1">
      <c r="A59" s="668" t="s">
        <v>400</v>
      </c>
      <c r="B59" s="668"/>
      <c r="C59" s="668"/>
      <c r="D59" s="668"/>
      <c r="E59" s="668"/>
      <c r="F59" s="668"/>
      <c r="G59" s="668"/>
      <c r="H59" s="668"/>
      <c r="I59" s="668"/>
    </row>
    <row r="60" spans="1:9" ht="15" customHeight="1">
      <c r="A60" s="668"/>
      <c r="B60" s="668"/>
      <c r="C60" s="668"/>
      <c r="D60" s="668"/>
      <c r="E60" s="668"/>
      <c r="F60" s="668"/>
      <c r="G60" s="668"/>
      <c r="H60" s="668"/>
      <c r="I60" s="668"/>
    </row>
    <row r="61" spans="1:9" ht="15.75">
      <c r="A61" s="361"/>
      <c r="E61" s="361"/>
      <c r="F61" s="361"/>
      <c r="G61" s="361"/>
      <c r="I61" s="361"/>
    </row>
    <row r="62" spans="1:9" ht="15.75">
      <c r="A62" s="669" t="s">
        <v>401</v>
      </c>
      <c r="B62" s="669"/>
      <c r="C62" s="669"/>
      <c r="D62" s="669"/>
      <c r="E62" s="669"/>
      <c r="F62" s="669"/>
      <c r="G62" s="669"/>
      <c r="H62" s="669"/>
      <c r="I62" s="669"/>
    </row>
    <row r="63" spans="1:9" ht="16.5" thickBot="1">
      <c r="A63" s="361"/>
      <c r="E63" s="361"/>
      <c r="F63" s="422"/>
      <c r="G63" s="670"/>
      <c r="H63" s="671"/>
      <c r="I63" s="364"/>
    </row>
    <row r="64" spans="1:9" ht="15.75">
      <c r="A64" s="423" t="s">
        <v>5</v>
      </c>
      <c r="B64" s="424" t="s">
        <v>294</v>
      </c>
      <c r="C64" s="424" t="s">
        <v>348</v>
      </c>
      <c r="D64" s="424" t="s">
        <v>312</v>
      </c>
      <c r="E64" s="425" t="s">
        <v>313</v>
      </c>
      <c r="F64" s="422"/>
      <c r="G64" s="670"/>
      <c r="H64" s="671"/>
      <c r="I64" s="364"/>
    </row>
    <row r="65" spans="1:9" ht="15.75">
      <c r="A65" s="672" t="s">
        <v>349</v>
      </c>
      <c r="B65" s="673"/>
      <c r="C65" s="673"/>
      <c r="D65" s="673"/>
      <c r="E65" s="426">
        <f>E73+E66</f>
        <v>44.75</v>
      </c>
      <c r="F65" s="422"/>
      <c r="G65" s="427"/>
      <c r="H65" s="428"/>
      <c r="I65" s="364"/>
    </row>
    <row r="66" spans="1:9" ht="15.75">
      <c r="A66" s="674" t="s">
        <v>350</v>
      </c>
      <c r="B66" s="675"/>
      <c r="C66" s="675"/>
      <c r="D66" s="675"/>
      <c r="E66" s="429">
        <f>SUM(E67:E71)</f>
        <v>20.88</v>
      </c>
      <c r="F66" s="422"/>
      <c r="G66" s="427"/>
      <c r="H66" s="428"/>
      <c r="I66" s="364"/>
    </row>
    <row r="67" spans="1:9" ht="15.75">
      <c r="A67" s="430" t="s">
        <v>351</v>
      </c>
      <c r="B67" s="431">
        <v>1</v>
      </c>
      <c r="C67" s="431">
        <f>H13/2</f>
        <v>3</v>
      </c>
      <c r="D67" s="431">
        <v>0.4</v>
      </c>
      <c r="E67" s="432">
        <f>ROUND(D67*C67*B67,2)</f>
        <v>1.2</v>
      </c>
      <c r="F67" s="433"/>
      <c r="G67" s="434"/>
      <c r="H67" s="433"/>
      <c r="I67" s="364"/>
    </row>
    <row r="68" spans="1:9" ht="15.75">
      <c r="A68" s="430" t="s">
        <v>352</v>
      </c>
      <c r="B68" s="431">
        <v>2</v>
      </c>
      <c r="C68" s="435"/>
      <c r="D68" s="435">
        <v>4.64</v>
      </c>
      <c r="E68" s="432">
        <f>ROUND(D68*B68,2)</f>
        <v>9.28</v>
      </c>
      <c r="F68" s="433"/>
      <c r="G68" s="434"/>
      <c r="H68" s="433"/>
      <c r="I68" s="364"/>
    </row>
    <row r="69" spans="1:9" ht="15.75">
      <c r="A69" s="430" t="s">
        <v>353</v>
      </c>
      <c r="B69" s="436">
        <v>1</v>
      </c>
      <c r="C69" s="436"/>
      <c r="D69" s="436">
        <v>3.2</v>
      </c>
      <c r="E69" s="432">
        <f>ROUND(D69*B69,2)</f>
        <v>3.2</v>
      </c>
      <c r="F69" s="433"/>
      <c r="G69" s="433"/>
      <c r="H69" s="433"/>
      <c r="I69" s="364"/>
    </row>
    <row r="70" spans="1:9" ht="15.75">
      <c r="A70" s="430" t="s">
        <v>354</v>
      </c>
      <c r="B70" s="436">
        <v>0</v>
      </c>
      <c r="C70" s="436"/>
      <c r="D70" s="436">
        <v>2.19</v>
      </c>
      <c r="E70" s="432">
        <f>ROUND(D70*B70,2)</f>
        <v>0</v>
      </c>
      <c r="F70" s="433"/>
      <c r="G70" s="433"/>
      <c r="H70" s="433"/>
      <c r="I70" s="364"/>
    </row>
    <row r="71" spans="1:9" ht="15.75">
      <c r="A71" s="430" t="s">
        <v>355</v>
      </c>
      <c r="B71" s="436">
        <v>2</v>
      </c>
      <c r="C71" s="436">
        <f>(H13*1.5)</f>
        <v>9</v>
      </c>
      <c r="D71" s="436">
        <v>0.4</v>
      </c>
      <c r="E71" s="432">
        <f>ROUND(D71*C71*B71,2)</f>
        <v>7.2</v>
      </c>
      <c r="F71" s="433"/>
      <c r="G71" s="433"/>
      <c r="H71" s="433"/>
      <c r="I71" s="364"/>
    </row>
    <row r="72" spans="1:9" ht="15.75">
      <c r="A72" s="674"/>
      <c r="B72" s="675"/>
      <c r="C72" s="675"/>
      <c r="D72" s="675"/>
      <c r="E72" s="676"/>
      <c r="F72" s="422"/>
      <c r="G72" s="422"/>
      <c r="H72" s="438"/>
      <c r="I72" s="439"/>
    </row>
    <row r="73" spans="1:9" ht="15.75">
      <c r="A73" s="674" t="s">
        <v>356</v>
      </c>
      <c r="B73" s="675"/>
      <c r="C73" s="675"/>
      <c r="D73" s="675"/>
      <c r="E73" s="429">
        <f>SUM(E74:E76)</f>
        <v>23.87</v>
      </c>
      <c r="F73" s="422"/>
      <c r="G73" s="427"/>
      <c r="H73" s="428"/>
      <c r="I73" s="364"/>
    </row>
    <row r="74" spans="1:9" ht="15.75">
      <c r="A74" s="430" t="s">
        <v>357</v>
      </c>
      <c r="B74" s="436"/>
      <c r="C74" s="435">
        <v>0</v>
      </c>
      <c r="D74" s="435">
        <v>0.04</v>
      </c>
      <c r="E74" s="432">
        <f>C74*D74</f>
        <v>0</v>
      </c>
      <c r="F74" s="433"/>
      <c r="G74" s="434"/>
      <c r="H74" s="433"/>
      <c r="I74" s="364"/>
    </row>
    <row r="75" spans="1:9" ht="15.75">
      <c r="A75" s="430" t="s">
        <v>358</v>
      </c>
      <c r="B75" s="431">
        <v>1</v>
      </c>
      <c r="C75" s="431">
        <f>50-1.5-0.8</f>
        <v>47.7</v>
      </c>
      <c r="D75" s="436">
        <v>0.1</v>
      </c>
      <c r="E75" s="432">
        <f>ROUND(B75*D75*C75,2)</f>
        <v>4.77</v>
      </c>
      <c r="F75" s="433"/>
      <c r="G75" s="434"/>
      <c r="H75" s="433"/>
      <c r="I75" s="364"/>
    </row>
    <row r="76" spans="1:9" ht="15.75">
      <c r="A76" s="430" t="s">
        <v>359</v>
      </c>
      <c r="B76" s="436">
        <v>1</v>
      </c>
      <c r="C76" s="436">
        <f>G17</f>
        <v>191</v>
      </c>
      <c r="D76" s="436">
        <v>0.1</v>
      </c>
      <c r="E76" s="432">
        <f>ROUND(B76*C76*D76,2)</f>
        <v>19.1</v>
      </c>
      <c r="F76" s="433"/>
      <c r="G76" s="433"/>
      <c r="H76" s="433"/>
      <c r="I76" s="364"/>
    </row>
    <row r="77" spans="1:9" ht="15.75">
      <c r="A77" s="672"/>
      <c r="B77" s="675"/>
      <c r="C77" s="675"/>
      <c r="D77" s="675"/>
      <c r="E77" s="676"/>
      <c r="F77" s="422"/>
      <c r="G77" s="422"/>
      <c r="H77" s="438"/>
      <c r="I77" s="439"/>
    </row>
    <row r="78" spans="1:9" ht="15.75">
      <c r="A78" s="672" t="s">
        <v>360</v>
      </c>
      <c r="B78" s="673"/>
      <c r="C78" s="673"/>
      <c r="D78" s="673"/>
      <c r="E78" s="440">
        <f>E79+E84</f>
        <v>2.12</v>
      </c>
      <c r="F78" s="422"/>
      <c r="G78" s="427"/>
      <c r="H78" s="428"/>
      <c r="I78" s="364"/>
    </row>
    <row r="79" spans="1:9" ht="15.75">
      <c r="A79" s="677" t="s">
        <v>361</v>
      </c>
      <c r="B79" s="678"/>
      <c r="C79" s="678"/>
      <c r="D79" s="678"/>
      <c r="E79" s="429">
        <f>SUM(E80:E83)</f>
        <v>1.52</v>
      </c>
      <c r="F79" s="422"/>
      <c r="G79" s="427"/>
      <c r="H79" s="428"/>
      <c r="I79" s="364"/>
    </row>
    <row r="80" spans="1:9" ht="15.75">
      <c r="A80" s="430" t="s">
        <v>362</v>
      </c>
      <c r="B80" s="436">
        <v>1</v>
      </c>
      <c r="C80" s="435"/>
      <c r="D80" s="441">
        <v>0.36</v>
      </c>
      <c r="E80" s="442">
        <f>ROUND(B80*D80,2)</f>
        <v>0.36</v>
      </c>
      <c r="F80" s="433"/>
      <c r="G80" s="434"/>
      <c r="H80" s="433"/>
      <c r="I80" s="364"/>
    </row>
    <row r="81" spans="1:9" ht="15.75">
      <c r="A81" s="430" t="s">
        <v>363</v>
      </c>
      <c r="B81" s="436">
        <v>2</v>
      </c>
      <c r="C81" s="435"/>
      <c r="D81" s="441">
        <v>0.2</v>
      </c>
      <c r="E81" s="442">
        <f>ROUND(B81*D81,2)</f>
        <v>0.4</v>
      </c>
      <c r="F81" s="433"/>
      <c r="G81" s="434"/>
      <c r="H81" s="433"/>
      <c r="I81" s="364"/>
    </row>
    <row r="82" spans="1:9" ht="15.75">
      <c r="A82" s="430" t="s">
        <v>364</v>
      </c>
      <c r="B82" s="436">
        <v>0</v>
      </c>
      <c r="C82" s="435"/>
      <c r="D82" s="441">
        <v>0.25</v>
      </c>
      <c r="E82" s="442">
        <f>ROUND(B82*D82,2)</f>
        <v>0</v>
      </c>
      <c r="F82" s="433"/>
      <c r="G82" s="434"/>
      <c r="H82" s="433"/>
      <c r="I82" s="364"/>
    </row>
    <row r="83" spans="1:9" ht="15.75">
      <c r="A83" s="430" t="s">
        <v>365</v>
      </c>
      <c r="B83" s="436">
        <v>2</v>
      </c>
      <c r="C83" s="435"/>
      <c r="D83" s="441">
        <v>0.38</v>
      </c>
      <c r="E83" s="442">
        <f>ROUND(B83*D83,2)</f>
        <v>0.76</v>
      </c>
      <c r="F83" s="433"/>
      <c r="G83" s="434"/>
      <c r="H83" s="433"/>
      <c r="I83" s="364"/>
    </row>
    <row r="84" spans="1:9" ht="15.75">
      <c r="A84" s="677" t="s">
        <v>366</v>
      </c>
      <c r="B84" s="678"/>
      <c r="C84" s="678"/>
      <c r="D84" s="678"/>
      <c r="E84" s="429">
        <f>E85</f>
        <v>0.6</v>
      </c>
      <c r="F84" s="422"/>
      <c r="G84" s="427"/>
      <c r="H84" s="428"/>
      <c r="I84" s="364"/>
    </row>
    <row r="85" spans="1:9" ht="15.75">
      <c r="A85" s="430" t="s">
        <v>367</v>
      </c>
      <c r="B85" s="436">
        <v>4</v>
      </c>
      <c r="C85" s="435"/>
      <c r="D85" s="441">
        <v>0.15</v>
      </c>
      <c r="E85" s="442">
        <f>ROUND(B85*D85,2)</f>
        <v>0.6</v>
      </c>
      <c r="F85" s="433"/>
      <c r="G85" s="434"/>
      <c r="H85" s="433"/>
      <c r="I85" s="364"/>
    </row>
    <row r="86" spans="1:9" ht="15.75">
      <c r="A86" s="677" t="s">
        <v>341</v>
      </c>
      <c r="B86" s="678"/>
      <c r="C86" s="678"/>
      <c r="D86" s="678"/>
      <c r="E86" s="429">
        <f>E87+E88</f>
        <v>7</v>
      </c>
      <c r="F86" s="422"/>
      <c r="G86" s="427"/>
      <c r="H86" s="428"/>
      <c r="I86" s="364"/>
    </row>
    <row r="87" spans="1:9" ht="15.75">
      <c r="A87" s="430" t="s">
        <v>368</v>
      </c>
      <c r="B87" s="436">
        <f>B80+B81+B82+B83</f>
        <v>5</v>
      </c>
      <c r="C87" s="435"/>
      <c r="D87" s="441"/>
      <c r="E87" s="442">
        <v>6</v>
      </c>
      <c r="F87" s="433"/>
      <c r="G87" s="434"/>
      <c r="H87" s="433"/>
      <c r="I87" s="364"/>
    </row>
    <row r="88" spans="1:9" ht="16.5" thickBot="1">
      <c r="A88" s="443" t="s">
        <v>369</v>
      </c>
      <c r="B88" s="444">
        <f>B85/2</f>
        <v>2</v>
      </c>
      <c r="C88" s="445"/>
      <c r="D88" s="446"/>
      <c r="E88" s="447">
        <v>1</v>
      </c>
      <c r="F88" s="433"/>
      <c r="G88" s="434"/>
      <c r="H88" s="433"/>
      <c r="I88" s="364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I62"/>
    <mergeCell ref="G63:G64"/>
    <mergeCell ref="H63:H64"/>
    <mergeCell ref="A65:D65"/>
    <mergeCell ref="A66:D66"/>
    <mergeCell ref="A72:E72"/>
    <mergeCell ref="B43:D43"/>
    <mergeCell ref="U43:W43"/>
    <mergeCell ref="A49:H49"/>
    <mergeCell ref="A53:I54"/>
    <mergeCell ref="A56:I57"/>
    <mergeCell ref="A59:I60"/>
    <mergeCell ref="B41:D41"/>
    <mergeCell ref="H41:I41"/>
    <mergeCell ref="U41:W41"/>
    <mergeCell ref="B42:D42"/>
    <mergeCell ref="H42:I42"/>
    <mergeCell ref="U42:W42"/>
    <mergeCell ref="B38:D38"/>
    <mergeCell ref="H38:I38"/>
    <mergeCell ref="B39:D39"/>
    <mergeCell ref="H39:I39"/>
    <mergeCell ref="U39:W39"/>
    <mergeCell ref="B40:D40"/>
    <mergeCell ref="H40:I40"/>
    <mergeCell ref="B36:D36"/>
    <mergeCell ref="H36:I36"/>
    <mergeCell ref="U36:W36"/>
    <mergeCell ref="B37:D37"/>
    <mergeCell ref="H37:I37"/>
    <mergeCell ref="U37:W37"/>
    <mergeCell ref="B34:D34"/>
    <mergeCell ref="H34:I34"/>
    <mergeCell ref="U34:W34"/>
    <mergeCell ref="B35:D35"/>
    <mergeCell ref="H35:I35"/>
    <mergeCell ref="U35:W35"/>
    <mergeCell ref="B31:D31"/>
    <mergeCell ref="U31:W31"/>
    <mergeCell ref="B32:D32"/>
    <mergeCell ref="H32:I32"/>
    <mergeCell ref="U32:W32"/>
    <mergeCell ref="B33:D33"/>
    <mergeCell ref="H33:I33"/>
    <mergeCell ref="B28:D28"/>
    <mergeCell ref="H28:I28"/>
    <mergeCell ref="U28:W28"/>
    <mergeCell ref="B29:D29"/>
    <mergeCell ref="H29:I29"/>
    <mergeCell ref="B30:D30"/>
    <mergeCell ref="H30:I30"/>
    <mergeCell ref="U30:W30"/>
    <mergeCell ref="B25:D25"/>
    <mergeCell ref="H25:I25"/>
    <mergeCell ref="U25:W25"/>
    <mergeCell ref="B26:D26"/>
    <mergeCell ref="U26:W26"/>
    <mergeCell ref="B27:D27"/>
    <mergeCell ref="H27:I27"/>
    <mergeCell ref="U27:W27"/>
    <mergeCell ref="B22:D22"/>
    <mergeCell ref="H22:I22"/>
    <mergeCell ref="B23:D23"/>
    <mergeCell ref="H23:I23"/>
    <mergeCell ref="U23:W23"/>
    <mergeCell ref="B24:D24"/>
    <mergeCell ref="H24:I24"/>
    <mergeCell ref="U24:W24"/>
    <mergeCell ref="B20:D20"/>
    <mergeCell ref="H20:I20"/>
    <mergeCell ref="U20:W20"/>
    <mergeCell ref="B21:D21"/>
    <mergeCell ref="H21:I21"/>
    <mergeCell ref="U21:W21"/>
    <mergeCell ref="A15:E16"/>
    <mergeCell ref="B18:D18"/>
    <mergeCell ref="H18:I18"/>
    <mergeCell ref="B19:D19"/>
    <mergeCell ref="H19:I19"/>
    <mergeCell ref="U19:W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 horizontalCentered="1"/>
  <pageMargins left="0.5118110236220472" right="0.5118110236220472" top="0.7874015748031497" bottom="0.7874015748031497" header="0.31496062992125984" footer="0.31496062992125984"/>
  <pageSetup fitToWidth="0" fitToHeight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1">
      <selection activeCell="A1" sqref="A1:K88"/>
    </sheetView>
  </sheetViews>
  <sheetFormatPr defaultColWidth="9.140625" defaultRowHeight="12.75"/>
  <cols>
    <col min="1" max="1" width="14.421875" style="448" customWidth="1"/>
    <col min="2" max="2" width="15.57421875" style="361" bestFit="1" customWidth="1"/>
    <col min="3" max="3" width="22.28125" style="361" customWidth="1"/>
    <col min="4" max="4" width="35.7109375" style="361" customWidth="1"/>
    <col min="5" max="5" width="10.7109375" style="448" customWidth="1"/>
    <col min="6" max="6" width="16.00390625" style="448" customWidth="1"/>
    <col min="7" max="7" width="11.7109375" style="448" customWidth="1"/>
    <col min="8" max="8" width="11.8515625" style="361" customWidth="1"/>
    <col min="9" max="9" width="13.57421875" style="449" customWidth="1"/>
    <col min="10" max="10" width="14.7109375" style="364" bestFit="1" customWidth="1"/>
    <col min="11" max="11" width="24.57421875" style="361" bestFit="1" customWidth="1"/>
    <col min="12" max="12" width="14.57421875" style="361" bestFit="1" customWidth="1"/>
    <col min="13" max="13" width="12.28125" style="361" bestFit="1" customWidth="1"/>
    <col min="14" max="14" width="8.00390625" style="361" bestFit="1" customWidth="1"/>
    <col min="15" max="15" width="10.57421875" style="361" bestFit="1" customWidth="1"/>
    <col min="16" max="16" width="10.28125" style="361" customWidth="1"/>
    <col min="17" max="17" width="9.140625" style="361" customWidth="1"/>
    <col min="18" max="18" width="11.7109375" style="361" bestFit="1" customWidth="1"/>
    <col min="19" max="19" width="10.8515625" style="361" bestFit="1" customWidth="1"/>
    <col min="20" max="21" width="9.140625" style="361" customWidth="1"/>
    <col min="22" max="22" width="9.8515625" style="361" bestFit="1" customWidth="1"/>
    <col min="23" max="26" width="9.140625" style="361" customWidth="1"/>
    <col min="27" max="16384" width="9.140625" style="361" customWidth="1"/>
  </cols>
  <sheetData>
    <row r="1" spans="1:26" s="364" customFormat="1" ht="15.75" customHeight="1">
      <c r="A1" s="613"/>
      <c r="B1" s="614"/>
      <c r="C1" s="614"/>
      <c r="D1" s="614"/>
      <c r="E1" s="614"/>
      <c r="F1" s="614"/>
      <c r="G1" s="614"/>
      <c r="H1" s="614"/>
      <c r="I1" s="615"/>
      <c r="V1" s="361"/>
      <c r="W1" s="361"/>
      <c r="X1" s="361"/>
      <c r="Y1" s="361"/>
      <c r="Z1" s="361"/>
    </row>
    <row r="2" spans="1:26" s="364" customFormat="1" ht="15.75">
      <c r="A2" s="571"/>
      <c r="B2" s="572"/>
      <c r="C2" s="572"/>
      <c r="D2" s="572"/>
      <c r="E2" s="572"/>
      <c r="F2" s="572"/>
      <c r="G2" s="572"/>
      <c r="H2" s="572"/>
      <c r="I2" s="573"/>
      <c r="V2" s="361"/>
      <c r="W2" s="361"/>
      <c r="X2" s="361"/>
      <c r="Y2" s="361"/>
      <c r="Z2" s="361"/>
    </row>
    <row r="3" spans="1:26" s="364" customFormat="1" ht="15.75">
      <c r="A3" s="571"/>
      <c r="B3" s="572"/>
      <c r="C3" s="572"/>
      <c r="D3" s="572"/>
      <c r="E3" s="572"/>
      <c r="F3" s="572"/>
      <c r="G3" s="572"/>
      <c r="H3" s="572"/>
      <c r="I3" s="573"/>
      <c r="V3" s="361"/>
      <c r="W3" s="361"/>
      <c r="X3" s="361"/>
      <c r="Y3" s="361"/>
      <c r="Z3" s="361"/>
    </row>
    <row r="4" spans="1:26" s="364" customFormat="1" ht="15.75">
      <c r="A4" s="571"/>
      <c r="B4" s="572"/>
      <c r="C4" s="572"/>
      <c r="D4" s="572"/>
      <c r="E4" s="572"/>
      <c r="F4" s="572"/>
      <c r="G4" s="572"/>
      <c r="H4" s="572"/>
      <c r="I4" s="573"/>
      <c r="V4" s="361"/>
      <c r="W4" s="361"/>
      <c r="X4" s="361"/>
      <c r="Y4" s="361"/>
      <c r="Z4" s="361"/>
    </row>
    <row r="5" spans="1:26" s="364" customFormat="1" ht="15.75">
      <c r="A5" s="538" t="s">
        <v>286</v>
      </c>
      <c r="B5" s="539"/>
      <c r="C5" s="539"/>
      <c r="D5" s="539"/>
      <c r="E5" s="539"/>
      <c r="F5" s="539"/>
      <c r="G5" s="539"/>
      <c r="H5" s="539"/>
      <c r="I5" s="570"/>
      <c r="V5" s="361"/>
      <c r="W5" s="361"/>
      <c r="X5" s="361"/>
      <c r="Y5" s="361"/>
      <c r="Z5" s="361"/>
    </row>
    <row r="6" spans="1:26" s="364" customFormat="1" ht="15.75">
      <c r="A6" s="571" t="s">
        <v>179</v>
      </c>
      <c r="B6" s="572"/>
      <c r="C6" s="572"/>
      <c r="D6" s="572"/>
      <c r="E6" s="572"/>
      <c r="F6" s="572"/>
      <c r="G6" s="572"/>
      <c r="H6" s="572"/>
      <c r="I6" s="573"/>
      <c r="V6" s="361"/>
      <c r="W6" s="361"/>
      <c r="X6" s="361"/>
      <c r="Y6" s="361"/>
      <c r="Z6" s="361"/>
    </row>
    <row r="7" spans="1:26" s="364" customFormat="1" ht="15.75">
      <c r="A7" s="571" t="s">
        <v>15</v>
      </c>
      <c r="B7" s="572"/>
      <c r="C7" s="572"/>
      <c r="D7" s="572"/>
      <c r="E7" s="572"/>
      <c r="F7" s="572"/>
      <c r="G7" s="572"/>
      <c r="H7" s="572"/>
      <c r="I7" s="573"/>
      <c r="V7" s="361"/>
      <c r="W7" s="361"/>
      <c r="X7" s="361"/>
      <c r="Y7" s="361"/>
      <c r="Z7" s="361"/>
    </row>
    <row r="8" spans="1:26" s="364" customFormat="1" ht="4.5" customHeight="1" thickBot="1">
      <c r="A8" s="365"/>
      <c r="B8" s="319"/>
      <c r="C8" s="319"/>
      <c r="D8" s="319"/>
      <c r="E8" s="324"/>
      <c r="F8" s="324"/>
      <c r="G8" s="324"/>
      <c r="H8" s="324"/>
      <c r="I8" s="366"/>
      <c r="V8" s="361"/>
      <c r="W8" s="361"/>
      <c r="X8" s="361"/>
      <c r="Y8" s="361"/>
      <c r="Z8" s="361"/>
    </row>
    <row r="9" spans="1:26" s="364" customFormat="1" ht="18" customHeight="1" thickBot="1">
      <c r="A9" s="682" t="s">
        <v>217</v>
      </c>
      <c r="B9" s="683"/>
      <c r="C9" s="683"/>
      <c r="D9" s="683"/>
      <c r="E9" s="683"/>
      <c r="F9" s="683"/>
      <c r="G9" s="683"/>
      <c r="H9" s="683"/>
      <c r="I9" s="684"/>
      <c r="V9" s="361"/>
      <c r="W9" s="361"/>
      <c r="X9" s="361"/>
      <c r="Y9" s="361"/>
      <c r="Z9" s="361"/>
    </row>
    <row r="10" spans="1:26" s="364" customFormat="1" ht="4.5" customHeight="1">
      <c r="A10" s="371"/>
      <c r="E10" s="336"/>
      <c r="F10" s="336"/>
      <c r="G10" s="336"/>
      <c r="I10" s="372"/>
      <c r="V10" s="361"/>
      <c r="W10" s="361"/>
      <c r="X10" s="361"/>
      <c r="Y10" s="361"/>
      <c r="Z10" s="361"/>
    </row>
    <row r="11" spans="1:26" s="364" customFormat="1" ht="24.75" customHeight="1">
      <c r="A11" s="373" t="s">
        <v>310</v>
      </c>
      <c r="B11" s="619" t="str">
        <f>'[1]RESUMO QUANTITATIVO'!A16</f>
        <v>EXECUÇÃO DOS SERVIÇOS DE PAVIMENTAÇÃO (RECAPEAMENTO ASFÁTICO) NAS RUAS DO PAAR - NO MUNICÍPIO DE ANANINDEUA - PA.</v>
      </c>
      <c r="C11" s="619"/>
      <c r="D11" s="619"/>
      <c r="E11" s="619"/>
      <c r="F11" s="620"/>
      <c r="G11" s="621" t="s">
        <v>287</v>
      </c>
      <c r="H11" s="621" t="s">
        <v>288</v>
      </c>
      <c r="I11" s="623" t="s">
        <v>289</v>
      </c>
      <c r="V11" s="361"/>
      <c r="W11" s="361"/>
      <c r="X11" s="361"/>
      <c r="Y11" s="361"/>
      <c r="Z11" s="361"/>
    </row>
    <row r="12" spans="1:26" s="364" customFormat="1" ht="24.75" customHeight="1">
      <c r="A12" s="374"/>
      <c r="B12" s="619"/>
      <c r="C12" s="619"/>
      <c r="D12" s="619"/>
      <c r="E12" s="619"/>
      <c r="F12" s="620"/>
      <c r="G12" s="622"/>
      <c r="H12" s="622"/>
      <c r="I12" s="624"/>
      <c r="V12" s="361"/>
      <c r="W12" s="361"/>
      <c r="X12" s="361"/>
      <c r="Y12" s="361"/>
      <c r="Z12" s="361"/>
    </row>
    <row r="13" spans="1:26" s="364" customFormat="1" ht="15" customHeight="1">
      <c r="A13" s="375" t="s">
        <v>406</v>
      </c>
      <c r="B13" s="376"/>
      <c r="C13" s="376"/>
      <c r="D13" s="376"/>
      <c r="E13" s="377"/>
      <c r="G13" s="378">
        <v>152.56</v>
      </c>
      <c r="H13" s="378">
        <v>6</v>
      </c>
      <c r="I13" s="379">
        <f>G13*H13</f>
        <v>915.36</v>
      </c>
      <c r="V13" s="361"/>
      <c r="W13" s="361"/>
      <c r="X13" s="361"/>
      <c r="Y13" s="361"/>
      <c r="Z13" s="361"/>
    </row>
    <row r="14" spans="1:26" s="364" customFormat="1" ht="15" customHeight="1">
      <c r="A14" s="380"/>
      <c r="B14" s="417"/>
      <c r="C14" s="336"/>
      <c r="D14" s="336"/>
      <c r="E14" s="336"/>
      <c r="F14" s="336"/>
      <c r="G14" s="378"/>
      <c r="H14" s="378"/>
      <c r="I14" s="379"/>
      <c r="V14" s="361"/>
      <c r="W14" s="361"/>
      <c r="X14" s="361"/>
      <c r="Y14" s="361"/>
      <c r="Z14" s="361"/>
    </row>
    <row r="15" spans="1:26" s="364" customFormat="1" ht="15" customHeight="1">
      <c r="A15" s="625" t="s">
        <v>407</v>
      </c>
      <c r="B15" s="626"/>
      <c r="C15" s="626"/>
      <c r="D15" s="626"/>
      <c r="E15" s="627"/>
      <c r="F15" s="381"/>
      <c r="G15" s="382"/>
      <c r="H15" s="382"/>
      <c r="I15" s="383"/>
      <c r="V15" s="361"/>
      <c r="W15" s="361"/>
      <c r="X15" s="361"/>
      <c r="Y15" s="361"/>
      <c r="Z15" s="361"/>
    </row>
    <row r="16" spans="1:26" s="364" customFormat="1" ht="15" customHeight="1">
      <c r="A16" s="628"/>
      <c r="B16" s="629"/>
      <c r="C16" s="629"/>
      <c r="D16" s="629"/>
      <c r="E16" s="630"/>
      <c r="F16" s="381"/>
      <c r="G16" s="382"/>
      <c r="H16" s="382"/>
      <c r="I16" s="383"/>
      <c r="V16" s="361"/>
      <c r="W16" s="361"/>
      <c r="X16" s="361"/>
      <c r="Y16" s="361"/>
      <c r="Z16" s="361"/>
    </row>
    <row r="17" spans="1:26" s="364" customFormat="1" ht="15" customHeight="1" thickBot="1">
      <c r="A17" s="384"/>
      <c r="G17" s="385">
        <f>SUM(G13:G16)</f>
        <v>152.56</v>
      </c>
      <c r="H17" s="385" t="s">
        <v>311</v>
      </c>
      <c r="I17" s="386">
        <f>SUM(I13:I16)</f>
        <v>915.36</v>
      </c>
      <c r="V17" s="361"/>
      <c r="W17" s="361"/>
      <c r="X17" s="361"/>
      <c r="Y17" s="361"/>
      <c r="Z17" s="361"/>
    </row>
    <row r="18" spans="1:10" ht="22.5" customHeight="1" thickBot="1">
      <c r="A18" s="387" t="s">
        <v>292</v>
      </c>
      <c r="B18" s="631" t="s">
        <v>185</v>
      </c>
      <c r="C18" s="632"/>
      <c r="D18" s="633"/>
      <c r="E18" s="388" t="s">
        <v>20</v>
      </c>
      <c r="F18" s="388" t="s">
        <v>294</v>
      </c>
      <c r="G18" s="388" t="s">
        <v>312</v>
      </c>
      <c r="H18" s="634" t="s">
        <v>313</v>
      </c>
      <c r="I18" s="635"/>
      <c r="J18" s="389"/>
    </row>
    <row r="19" spans="1:26" ht="15" customHeight="1">
      <c r="A19" s="390">
        <v>1</v>
      </c>
      <c r="B19" s="636" t="s">
        <v>314</v>
      </c>
      <c r="C19" s="637"/>
      <c r="D19" s="637"/>
      <c r="E19" s="391"/>
      <c r="F19" s="391"/>
      <c r="G19" s="392"/>
      <c r="H19" s="638">
        <f>H20+H27</f>
        <v>67.17</v>
      </c>
      <c r="I19" s="639"/>
      <c r="V19" s="393"/>
      <c r="W19" s="640"/>
      <c r="X19" s="640"/>
      <c r="Y19" s="640"/>
      <c r="Z19" s="393"/>
    </row>
    <row r="20" spans="1:26" ht="15" customHeight="1">
      <c r="A20" s="394" t="s">
        <v>17</v>
      </c>
      <c r="B20" s="641" t="s">
        <v>315</v>
      </c>
      <c r="C20" s="642"/>
      <c r="D20" s="642"/>
      <c r="E20" s="395"/>
      <c r="F20" s="395"/>
      <c r="G20" s="396"/>
      <c r="H20" s="643">
        <f>SUM(H21:H25)</f>
        <v>25.28</v>
      </c>
      <c r="I20" s="644"/>
      <c r="V20" s="393"/>
      <c r="W20" s="645"/>
      <c r="X20" s="645"/>
      <c r="Y20" s="645"/>
      <c r="Z20" s="393"/>
    </row>
    <row r="21" spans="1:26" ht="15.75">
      <c r="A21" s="397" t="s">
        <v>316</v>
      </c>
      <c r="B21" s="646" t="s">
        <v>386</v>
      </c>
      <c r="C21" s="647"/>
      <c r="D21" s="647"/>
      <c r="E21" s="398" t="s">
        <v>317</v>
      </c>
      <c r="F21" s="399">
        <f>B67*C67</f>
        <v>6</v>
      </c>
      <c r="G21" s="400">
        <f aca="true" t="shared" si="0" ref="G21:H25">D67</f>
        <v>0.4</v>
      </c>
      <c r="H21" s="648">
        <f t="shared" si="0"/>
        <v>2.4</v>
      </c>
      <c r="I21" s="649"/>
      <c r="V21" s="401"/>
      <c r="W21" s="650"/>
      <c r="X21" s="650"/>
      <c r="Y21" s="650"/>
      <c r="Z21" s="393"/>
    </row>
    <row r="22" spans="1:26" ht="15" customHeight="1">
      <c r="A22" s="397" t="s">
        <v>318</v>
      </c>
      <c r="B22" s="646" t="s">
        <v>387</v>
      </c>
      <c r="C22" s="647"/>
      <c r="D22" s="647"/>
      <c r="E22" s="398" t="s">
        <v>319</v>
      </c>
      <c r="F22" s="399">
        <f>B68</f>
        <v>2</v>
      </c>
      <c r="G22" s="400">
        <f t="shared" si="0"/>
        <v>4.64</v>
      </c>
      <c r="H22" s="648">
        <f t="shared" si="0"/>
        <v>9.28</v>
      </c>
      <c r="I22" s="649"/>
      <c r="V22" s="401"/>
      <c r="W22" s="402"/>
      <c r="X22" s="402"/>
      <c r="Y22" s="402"/>
      <c r="Z22" s="393"/>
    </row>
    <row r="23" spans="1:26" ht="15" customHeight="1">
      <c r="A23" s="397" t="s">
        <v>320</v>
      </c>
      <c r="B23" s="646" t="s">
        <v>321</v>
      </c>
      <c r="C23" s="647"/>
      <c r="D23" s="647"/>
      <c r="E23" s="398" t="s">
        <v>319</v>
      </c>
      <c r="F23" s="399">
        <f>B69</f>
        <v>2</v>
      </c>
      <c r="G23" s="400">
        <f t="shared" si="0"/>
        <v>3.2</v>
      </c>
      <c r="H23" s="648">
        <f t="shared" si="0"/>
        <v>6.4</v>
      </c>
      <c r="I23" s="649"/>
      <c r="V23" s="401"/>
      <c r="W23" s="650"/>
      <c r="X23" s="650"/>
      <c r="Y23" s="650"/>
      <c r="Z23" s="393"/>
    </row>
    <row r="24" spans="1:26" ht="15" customHeight="1">
      <c r="A24" s="397" t="s">
        <v>322</v>
      </c>
      <c r="B24" s="646" t="s">
        <v>323</v>
      </c>
      <c r="C24" s="647"/>
      <c r="D24" s="647"/>
      <c r="E24" s="398" t="s">
        <v>319</v>
      </c>
      <c r="F24" s="399">
        <f>B70</f>
        <v>0</v>
      </c>
      <c r="G24" s="400">
        <f t="shared" si="0"/>
        <v>2.19</v>
      </c>
      <c r="H24" s="648">
        <f t="shared" si="0"/>
        <v>0</v>
      </c>
      <c r="I24" s="649"/>
      <c r="V24" s="393"/>
      <c r="W24" s="640"/>
      <c r="X24" s="640"/>
      <c r="Y24" s="640"/>
      <c r="Z24" s="393"/>
    </row>
    <row r="25" spans="1:26" ht="15.75">
      <c r="A25" s="397" t="s">
        <v>324</v>
      </c>
      <c r="B25" s="646" t="s">
        <v>388</v>
      </c>
      <c r="C25" s="647"/>
      <c r="D25" s="647"/>
      <c r="E25" s="398" t="s">
        <v>2</v>
      </c>
      <c r="F25" s="399">
        <f>B71*C71</f>
        <v>18</v>
      </c>
      <c r="G25" s="400">
        <f t="shared" si="0"/>
        <v>0.4</v>
      </c>
      <c r="H25" s="648">
        <f t="shared" si="0"/>
        <v>7.2</v>
      </c>
      <c r="I25" s="649"/>
      <c r="V25" s="393"/>
      <c r="W25" s="651"/>
      <c r="X25" s="651"/>
      <c r="Y25" s="651"/>
      <c r="Z25" s="393"/>
    </row>
    <row r="26" spans="1:26" ht="15" customHeight="1">
      <c r="A26" s="403"/>
      <c r="B26" s="647"/>
      <c r="C26" s="647"/>
      <c r="D26" s="647"/>
      <c r="E26" s="404"/>
      <c r="F26" s="404"/>
      <c r="G26" s="405"/>
      <c r="H26" s="405"/>
      <c r="I26" s="406"/>
      <c r="J26" s="422"/>
      <c r="V26" s="393"/>
      <c r="W26" s="651"/>
      <c r="X26" s="651"/>
      <c r="Y26" s="651"/>
      <c r="Z26" s="393"/>
    </row>
    <row r="27" spans="1:26" ht="15" customHeight="1">
      <c r="A27" s="394" t="s">
        <v>18</v>
      </c>
      <c r="B27" s="641" t="s">
        <v>325</v>
      </c>
      <c r="C27" s="642"/>
      <c r="D27" s="642"/>
      <c r="E27" s="395"/>
      <c r="F27" s="395"/>
      <c r="G27" s="396"/>
      <c r="H27" s="643">
        <f>SUM(H28:H30)</f>
        <v>41.89</v>
      </c>
      <c r="I27" s="644"/>
      <c r="V27" s="393"/>
      <c r="W27" s="645"/>
      <c r="X27" s="645"/>
      <c r="Y27" s="645"/>
      <c r="Z27" s="393"/>
    </row>
    <row r="28" spans="1:26" ht="15.75">
      <c r="A28" s="397" t="s">
        <v>326</v>
      </c>
      <c r="B28" s="646" t="s">
        <v>389</v>
      </c>
      <c r="C28" s="647"/>
      <c r="D28" s="647"/>
      <c r="E28" s="398" t="s">
        <v>317</v>
      </c>
      <c r="F28" s="407">
        <f aca="true" t="shared" si="1" ref="F28:H29">C74</f>
        <v>59.56</v>
      </c>
      <c r="G28" s="400">
        <f t="shared" si="1"/>
        <v>0.04</v>
      </c>
      <c r="H28" s="648">
        <f t="shared" si="1"/>
        <v>2.38</v>
      </c>
      <c r="I28" s="649"/>
      <c r="V28" s="401"/>
      <c r="W28" s="650"/>
      <c r="X28" s="650"/>
      <c r="Y28" s="650"/>
      <c r="Z28" s="393"/>
    </row>
    <row r="29" spans="1:26" ht="15" customHeight="1">
      <c r="A29" s="397" t="s">
        <v>327</v>
      </c>
      <c r="B29" s="646" t="s">
        <v>390</v>
      </c>
      <c r="C29" s="647"/>
      <c r="D29" s="647"/>
      <c r="E29" s="398" t="s">
        <v>317</v>
      </c>
      <c r="F29" s="407">
        <f t="shared" si="1"/>
        <v>15</v>
      </c>
      <c r="G29" s="400">
        <f t="shared" si="1"/>
        <v>0.1</v>
      </c>
      <c r="H29" s="648">
        <f t="shared" si="1"/>
        <v>9</v>
      </c>
      <c r="I29" s="649"/>
      <c r="V29" s="401"/>
      <c r="W29" s="402"/>
      <c r="X29" s="402"/>
      <c r="Y29" s="402"/>
      <c r="Z29" s="393"/>
    </row>
    <row r="30" spans="1:26" ht="15" customHeight="1">
      <c r="A30" s="397" t="s">
        <v>328</v>
      </c>
      <c r="B30" s="646" t="s">
        <v>391</v>
      </c>
      <c r="C30" s="647"/>
      <c r="D30" s="647"/>
      <c r="E30" s="398" t="s">
        <v>317</v>
      </c>
      <c r="F30" s="407">
        <f>B76*C76</f>
        <v>305.12</v>
      </c>
      <c r="G30" s="400">
        <f>D76</f>
        <v>0.1</v>
      </c>
      <c r="H30" s="648">
        <f>E76</f>
        <v>30.51</v>
      </c>
      <c r="I30" s="649"/>
      <c r="V30" s="401"/>
      <c r="W30" s="650"/>
      <c r="X30" s="650"/>
      <c r="Y30" s="650"/>
      <c r="Z30" s="393"/>
    </row>
    <row r="31" spans="1:26" ht="15" customHeight="1">
      <c r="A31" s="403"/>
      <c r="B31" s="647"/>
      <c r="C31" s="647"/>
      <c r="D31" s="647"/>
      <c r="E31" s="404"/>
      <c r="F31" s="404"/>
      <c r="G31" s="405"/>
      <c r="H31" s="405"/>
      <c r="I31" s="406"/>
      <c r="J31" s="422"/>
      <c r="V31" s="393"/>
      <c r="W31" s="651"/>
      <c r="X31" s="651"/>
      <c r="Y31" s="651"/>
      <c r="Z31" s="393"/>
    </row>
    <row r="32" spans="1:26" ht="15" customHeight="1">
      <c r="A32" s="408">
        <v>2</v>
      </c>
      <c r="B32" s="652" t="s">
        <v>329</v>
      </c>
      <c r="C32" s="653"/>
      <c r="D32" s="654"/>
      <c r="E32" s="409"/>
      <c r="F32" s="409"/>
      <c r="G32" s="410"/>
      <c r="H32" s="655">
        <f>H33+H38</f>
        <v>2.48</v>
      </c>
      <c r="I32" s="656"/>
      <c r="V32" s="393"/>
      <c r="W32" s="640"/>
      <c r="X32" s="640"/>
      <c r="Y32" s="640"/>
      <c r="Z32" s="393"/>
    </row>
    <row r="33" spans="1:26" ht="15" customHeight="1">
      <c r="A33" s="394" t="s">
        <v>3</v>
      </c>
      <c r="B33" s="641" t="s">
        <v>330</v>
      </c>
      <c r="C33" s="642"/>
      <c r="D33" s="642"/>
      <c r="E33" s="395"/>
      <c r="F33" s="395"/>
      <c r="G33" s="396"/>
      <c r="H33" s="643">
        <f>SUM(H34:I37)</f>
        <v>1.88</v>
      </c>
      <c r="I33" s="644"/>
      <c r="V33" s="393"/>
      <c r="W33" s="411"/>
      <c r="X33" s="411"/>
      <c r="Y33" s="411"/>
      <c r="Z33" s="393"/>
    </row>
    <row r="34" spans="1:26" ht="15.75">
      <c r="A34" s="397" t="s">
        <v>331</v>
      </c>
      <c r="B34" s="646" t="s">
        <v>392</v>
      </c>
      <c r="C34" s="647"/>
      <c r="D34" s="647"/>
      <c r="E34" s="398" t="s">
        <v>307</v>
      </c>
      <c r="F34" s="407">
        <f>B80</f>
        <v>2</v>
      </c>
      <c r="G34" s="400">
        <v>0.36</v>
      </c>
      <c r="H34" s="657">
        <f>E80</f>
        <v>0.72</v>
      </c>
      <c r="I34" s="658"/>
      <c r="V34" s="401"/>
      <c r="W34" s="650"/>
      <c r="X34" s="650"/>
      <c r="Y34" s="650"/>
      <c r="Z34" s="393"/>
    </row>
    <row r="35" spans="1:26" ht="15.75">
      <c r="A35" s="397" t="s">
        <v>332</v>
      </c>
      <c r="B35" s="646" t="s">
        <v>333</v>
      </c>
      <c r="C35" s="647"/>
      <c r="D35" s="647"/>
      <c r="E35" s="398" t="s">
        <v>307</v>
      </c>
      <c r="F35" s="407">
        <f>B81</f>
        <v>2</v>
      </c>
      <c r="G35" s="400">
        <v>0.2</v>
      </c>
      <c r="H35" s="657">
        <f>E81</f>
        <v>0.4</v>
      </c>
      <c r="I35" s="658"/>
      <c r="V35" s="401"/>
      <c r="W35" s="650"/>
      <c r="X35" s="650"/>
      <c r="Y35" s="650"/>
      <c r="Z35" s="393"/>
    </row>
    <row r="36" spans="1:26" ht="15.75">
      <c r="A36" s="397" t="s">
        <v>334</v>
      </c>
      <c r="B36" s="646" t="s">
        <v>335</v>
      </c>
      <c r="C36" s="647"/>
      <c r="D36" s="647"/>
      <c r="E36" s="398" t="s">
        <v>307</v>
      </c>
      <c r="F36" s="407">
        <f>B82</f>
        <v>0</v>
      </c>
      <c r="G36" s="400">
        <v>0.25</v>
      </c>
      <c r="H36" s="657">
        <f>E82</f>
        <v>0</v>
      </c>
      <c r="I36" s="658"/>
      <c r="V36" s="401"/>
      <c r="W36" s="650"/>
      <c r="X36" s="650"/>
      <c r="Y36" s="650"/>
      <c r="Z36" s="393"/>
    </row>
    <row r="37" spans="1:26" ht="15.75">
      <c r="A37" s="397" t="s">
        <v>336</v>
      </c>
      <c r="B37" s="646" t="s">
        <v>337</v>
      </c>
      <c r="C37" s="647"/>
      <c r="D37" s="647"/>
      <c r="E37" s="398" t="s">
        <v>307</v>
      </c>
      <c r="F37" s="407">
        <f>B83</f>
        <v>2</v>
      </c>
      <c r="G37" s="400">
        <v>0.38</v>
      </c>
      <c r="H37" s="657">
        <f>E83</f>
        <v>0.76</v>
      </c>
      <c r="I37" s="658"/>
      <c r="V37" s="401"/>
      <c r="W37" s="650"/>
      <c r="X37" s="650"/>
      <c r="Y37" s="650"/>
      <c r="Z37" s="393"/>
    </row>
    <row r="38" spans="1:26" ht="15" customHeight="1">
      <c r="A38" s="394" t="s">
        <v>6</v>
      </c>
      <c r="B38" s="641" t="s">
        <v>338</v>
      </c>
      <c r="C38" s="642"/>
      <c r="D38" s="642"/>
      <c r="E38" s="395"/>
      <c r="F38" s="395"/>
      <c r="G38" s="396"/>
      <c r="H38" s="643">
        <f>H39</f>
        <v>0.6</v>
      </c>
      <c r="I38" s="644"/>
      <c r="V38" s="393"/>
      <c r="W38" s="411"/>
      <c r="X38" s="411"/>
      <c r="Y38" s="411"/>
      <c r="Z38" s="393"/>
    </row>
    <row r="39" spans="1:26" ht="15.75">
      <c r="A39" s="397" t="s">
        <v>339</v>
      </c>
      <c r="B39" s="646" t="s">
        <v>340</v>
      </c>
      <c r="C39" s="647"/>
      <c r="D39" s="647"/>
      <c r="E39" s="398" t="s">
        <v>307</v>
      </c>
      <c r="F39" s="407">
        <f>B85</f>
        <v>4</v>
      </c>
      <c r="G39" s="400">
        <v>0.15</v>
      </c>
      <c r="H39" s="657">
        <f>E85</f>
        <v>0.6</v>
      </c>
      <c r="I39" s="658"/>
      <c r="V39" s="401"/>
      <c r="W39" s="650"/>
      <c r="X39" s="650"/>
      <c r="Y39" s="650"/>
      <c r="Z39" s="393"/>
    </row>
    <row r="40" spans="1:26" ht="15" customHeight="1">
      <c r="A40" s="394" t="s">
        <v>7</v>
      </c>
      <c r="B40" s="641" t="s">
        <v>341</v>
      </c>
      <c r="C40" s="642"/>
      <c r="D40" s="642"/>
      <c r="E40" s="395"/>
      <c r="F40" s="395"/>
      <c r="G40" s="396"/>
      <c r="H40" s="643"/>
      <c r="I40" s="644"/>
      <c r="V40" s="393"/>
      <c r="W40" s="411"/>
      <c r="X40" s="411"/>
      <c r="Y40" s="411"/>
      <c r="Z40" s="393"/>
    </row>
    <row r="41" spans="1:26" ht="15" customHeight="1">
      <c r="A41" s="397" t="s">
        <v>342</v>
      </c>
      <c r="B41" s="659" t="s">
        <v>343</v>
      </c>
      <c r="C41" s="660"/>
      <c r="D41" s="661"/>
      <c r="E41" s="398" t="s">
        <v>307</v>
      </c>
      <c r="F41" s="407">
        <f>B87</f>
        <v>6</v>
      </c>
      <c r="G41" s="400" t="s">
        <v>344</v>
      </c>
      <c r="H41" s="648" t="s">
        <v>344</v>
      </c>
      <c r="I41" s="649"/>
      <c r="V41" s="401"/>
      <c r="W41" s="650"/>
      <c r="X41" s="650"/>
      <c r="Y41" s="650"/>
      <c r="Z41" s="393"/>
    </row>
    <row r="42" spans="1:26" ht="48.75" customHeight="1">
      <c r="A42" s="397" t="s">
        <v>345</v>
      </c>
      <c r="B42" s="662" t="s">
        <v>346</v>
      </c>
      <c r="C42" s="663"/>
      <c r="D42" s="664"/>
      <c r="E42" s="398" t="s">
        <v>307</v>
      </c>
      <c r="F42" s="407">
        <f>B88</f>
        <v>2</v>
      </c>
      <c r="G42" s="400" t="s">
        <v>344</v>
      </c>
      <c r="H42" s="648" t="s">
        <v>344</v>
      </c>
      <c r="I42" s="649"/>
      <c r="V42" s="401"/>
      <c r="W42" s="650"/>
      <c r="X42" s="650"/>
      <c r="Y42" s="650"/>
      <c r="Z42" s="393"/>
    </row>
    <row r="43" spans="1:26" ht="15" customHeight="1" thickBot="1">
      <c r="A43" s="412"/>
      <c r="B43" s="665"/>
      <c r="C43" s="665"/>
      <c r="D43" s="665"/>
      <c r="E43" s="413"/>
      <c r="F43" s="413"/>
      <c r="G43" s="414"/>
      <c r="H43" s="414"/>
      <c r="I43" s="415"/>
      <c r="J43" s="422"/>
      <c r="P43" s="422"/>
      <c r="Q43" s="422"/>
      <c r="R43" s="438"/>
      <c r="S43" s="439"/>
      <c r="V43" s="393"/>
      <c r="W43" s="651"/>
      <c r="X43" s="651"/>
      <c r="Y43" s="651"/>
      <c r="Z43" s="393"/>
    </row>
    <row r="44" spans="1:10" ht="15.75">
      <c r="A44" s="416" t="s">
        <v>347</v>
      </c>
      <c r="E44" s="361"/>
      <c r="F44" s="361"/>
      <c r="G44" s="361"/>
      <c r="I44" s="361"/>
      <c r="J44" s="361"/>
    </row>
    <row r="45" spans="1:10" ht="15.75">
      <c r="A45" s="361"/>
      <c r="E45" s="361"/>
      <c r="F45" s="361"/>
      <c r="G45" s="361"/>
      <c r="I45" s="361"/>
      <c r="J45" s="361"/>
    </row>
    <row r="46" spans="1:10" ht="15.75">
      <c r="A46" s="421" t="s">
        <v>393</v>
      </c>
      <c r="B46" s="421"/>
      <c r="C46" s="421"/>
      <c r="D46" s="421"/>
      <c r="E46" s="421"/>
      <c r="F46" s="421"/>
      <c r="G46" s="421"/>
      <c r="H46" s="421"/>
      <c r="I46" s="361"/>
      <c r="J46" s="361"/>
    </row>
    <row r="47" spans="1:11" ht="15.75">
      <c r="A47" s="421" t="s">
        <v>394</v>
      </c>
      <c r="B47" s="421"/>
      <c r="C47" s="421"/>
      <c r="D47" s="421"/>
      <c r="E47" s="421"/>
      <c r="F47" s="421"/>
      <c r="G47" s="421"/>
      <c r="H47" s="421"/>
      <c r="I47" s="421"/>
      <c r="J47" s="421"/>
      <c r="K47" s="421"/>
    </row>
    <row r="48" spans="1:11" ht="15.75">
      <c r="A48" s="421" t="s">
        <v>395</v>
      </c>
      <c r="B48" s="421"/>
      <c r="C48" s="421"/>
      <c r="D48" s="421"/>
      <c r="E48" s="421"/>
      <c r="F48" s="421"/>
      <c r="G48" s="421"/>
      <c r="H48" s="421"/>
      <c r="I48" s="421"/>
      <c r="J48" s="421"/>
      <c r="K48" s="364"/>
    </row>
    <row r="49" spans="1:11" ht="15.75">
      <c r="A49" s="666" t="s">
        <v>396</v>
      </c>
      <c r="B49" s="666"/>
      <c r="C49" s="666"/>
      <c r="D49" s="666"/>
      <c r="E49" s="666"/>
      <c r="F49" s="666"/>
      <c r="G49" s="666"/>
      <c r="H49" s="666"/>
      <c r="I49" s="364"/>
      <c r="K49" s="364"/>
    </row>
    <row r="50" spans="1:11" ht="15.75">
      <c r="A50" s="418" t="s">
        <v>397</v>
      </c>
      <c r="B50" s="364"/>
      <c r="C50" s="364"/>
      <c r="D50" s="364"/>
      <c r="E50" s="364"/>
      <c r="F50" s="364"/>
      <c r="G50" s="364"/>
      <c r="H50" s="364"/>
      <c r="I50" s="364"/>
      <c r="K50" s="364"/>
    </row>
    <row r="51" spans="1:11" ht="15.75">
      <c r="A51" s="364"/>
      <c r="B51" s="364"/>
      <c r="C51" s="364"/>
      <c r="D51" s="364"/>
      <c r="E51" s="364"/>
      <c r="F51" s="364"/>
      <c r="G51" s="364"/>
      <c r="H51" s="364"/>
      <c r="I51" s="364"/>
      <c r="K51" s="364"/>
    </row>
    <row r="52" spans="1:10" ht="15.75">
      <c r="A52" s="361"/>
      <c r="E52" s="361"/>
      <c r="F52" s="361"/>
      <c r="G52" s="361"/>
      <c r="I52" s="361"/>
      <c r="J52" s="361"/>
    </row>
    <row r="53" spans="1:11" ht="15" customHeight="1">
      <c r="A53" s="667" t="s">
        <v>398</v>
      </c>
      <c r="B53" s="667"/>
      <c r="C53" s="667"/>
      <c r="D53" s="667"/>
      <c r="E53" s="667"/>
      <c r="F53" s="667"/>
      <c r="G53" s="667"/>
      <c r="H53" s="667"/>
      <c r="I53" s="667"/>
      <c r="J53" s="419"/>
      <c r="K53" s="419"/>
    </row>
    <row r="54" spans="1:11" ht="15" customHeight="1">
      <c r="A54" s="667"/>
      <c r="B54" s="667"/>
      <c r="C54" s="667"/>
      <c r="D54" s="667"/>
      <c r="E54" s="667"/>
      <c r="F54" s="667"/>
      <c r="G54" s="667"/>
      <c r="H54" s="667"/>
      <c r="I54" s="667"/>
      <c r="J54" s="419"/>
      <c r="K54" s="419"/>
    </row>
    <row r="55" spans="1:11" ht="15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</row>
    <row r="56" spans="1:11" ht="15.75">
      <c r="A56" s="364"/>
      <c r="B56" s="364"/>
      <c r="C56" s="364"/>
      <c r="D56" s="364"/>
      <c r="E56" s="364"/>
      <c r="F56" s="364"/>
      <c r="G56" s="364"/>
      <c r="H56" s="364"/>
      <c r="I56" s="364"/>
      <c r="K56" s="364"/>
    </row>
    <row r="57" spans="1:11" ht="15" customHeight="1">
      <c r="A57" s="668" t="s">
        <v>399</v>
      </c>
      <c r="B57" s="668"/>
      <c r="C57" s="668"/>
      <c r="D57" s="668"/>
      <c r="E57" s="668"/>
      <c r="F57" s="668"/>
      <c r="G57" s="668"/>
      <c r="H57" s="668"/>
      <c r="I57" s="668"/>
      <c r="J57" s="420"/>
      <c r="K57" s="420"/>
    </row>
    <row r="58" spans="1:11" ht="15" customHeight="1">
      <c r="A58" s="668"/>
      <c r="B58" s="668"/>
      <c r="C58" s="668"/>
      <c r="D58" s="668"/>
      <c r="E58" s="668"/>
      <c r="F58" s="668"/>
      <c r="G58" s="668"/>
      <c r="H58" s="668"/>
      <c r="I58" s="668"/>
      <c r="J58" s="420"/>
      <c r="K58" s="420"/>
    </row>
    <row r="59" spans="1:11" ht="15" customHeight="1">
      <c r="A59" s="668" t="s">
        <v>400</v>
      </c>
      <c r="B59" s="668"/>
      <c r="C59" s="668"/>
      <c r="D59" s="668"/>
      <c r="E59" s="668"/>
      <c r="F59" s="668"/>
      <c r="G59" s="668"/>
      <c r="H59" s="668"/>
      <c r="I59" s="668"/>
      <c r="J59" s="420"/>
      <c r="K59" s="420"/>
    </row>
    <row r="60" spans="1:11" ht="15" customHeight="1">
      <c r="A60" s="668"/>
      <c r="B60" s="668"/>
      <c r="C60" s="668"/>
      <c r="D60" s="668"/>
      <c r="E60" s="668"/>
      <c r="F60" s="668"/>
      <c r="G60" s="668"/>
      <c r="H60" s="668"/>
      <c r="I60" s="668"/>
      <c r="J60" s="420"/>
      <c r="K60" s="420"/>
    </row>
    <row r="61" spans="1:10" ht="15.75">
      <c r="A61" s="361"/>
      <c r="E61" s="361"/>
      <c r="F61" s="361"/>
      <c r="G61" s="361"/>
      <c r="I61" s="361"/>
      <c r="J61" s="361"/>
    </row>
    <row r="62" spans="1:11" ht="15.75">
      <c r="A62" s="669" t="s">
        <v>401</v>
      </c>
      <c r="B62" s="669"/>
      <c r="C62" s="669"/>
      <c r="D62" s="669"/>
      <c r="E62" s="669"/>
      <c r="F62" s="669"/>
      <c r="G62" s="669"/>
      <c r="H62" s="669"/>
      <c r="I62" s="669"/>
      <c r="J62" s="669"/>
      <c r="K62" s="669"/>
    </row>
    <row r="63" spans="1:10" ht="16.5" thickBot="1">
      <c r="A63" s="361"/>
      <c r="E63" s="361"/>
      <c r="F63" s="422"/>
      <c r="G63" s="670"/>
      <c r="H63" s="671"/>
      <c r="I63" s="364"/>
      <c r="J63" s="361"/>
    </row>
    <row r="64" spans="1:10" ht="15.75">
      <c r="A64" s="423" t="s">
        <v>5</v>
      </c>
      <c r="B64" s="424" t="s">
        <v>294</v>
      </c>
      <c r="C64" s="424" t="s">
        <v>348</v>
      </c>
      <c r="D64" s="424" t="s">
        <v>312</v>
      </c>
      <c r="E64" s="425" t="s">
        <v>313</v>
      </c>
      <c r="F64" s="422"/>
      <c r="G64" s="670"/>
      <c r="H64" s="671"/>
      <c r="I64" s="364"/>
      <c r="J64" s="361"/>
    </row>
    <row r="65" spans="1:10" ht="15.75">
      <c r="A65" s="672" t="s">
        <v>349</v>
      </c>
      <c r="B65" s="673"/>
      <c r="C65" s="673"/>
      <c r="D65" s="673"/>
      <c r="E65" s="426">
        <f>E73+E66</f>
        <v>67.17</v>
      </c>
      <c r="F65" s="422"/>
      <c r="G65" s="427"/>
      <c r="H65" s="428"/>
      <c r="I65" s="364"/>
      <c r="J65" s="361"/>
    </row>
    <row r="66" spans="1:10" ht="15.75">
      <c r="A66" s="674" t="s">
        <v>350</v>
      </c>
      <c r="B66" s="675"/>
      <c r="C66" s="675"/>
      <c r="D66" s="675"/>
      <c r="E66" s="429">
        <f>SUM(E67:E71)</f>
        <v>25.28</v>
      </c>
      <c r="F66" s="422"/>
      <c r="G66" s="427"/>
      <c r="H66" s="428"/>
      <c r="I66" s="364"/>
      <c r="J66" s="361"/>
    </row>
    <row r="67" spans="1:10" ht="15.75">
      <c r="A67" s="430" t="s">
        <v>351</v>
      </c>
      <c r="B67" s="431">
        <v>2</v>
      </c>
      <c r="C67" s="431">
        <f>H13/2</f>
        <v>3</v>
      </c>
      <c r="D67" s="431">
        <v>0.4</v>
      </c>
      <c r="E67" s="432">
        <f>ROUND(D67*C67*B67,2)</f>
        <v>2.4</v>
      </c>
      <c r="F67" s="433"/>
      <c r="G67" s="434"/>
      <c r="H67" s="433"/>
      <c r="I67" s="364"/>
      <c r="J67" s="361"/>
    </row>
    <row r="68" spans="1:10" ht="15.75">
      <c r="A68" s="430" t="s">
        <v>352</v>
      </c>
      <c r="B68" s="431">
        <v>2</v>
      </c>
      <c r="C68" s="435"/>
      <c r="D68" s="435">
        <v>4.64</v>
      </c>
      <c r="E68" s="432">
        <f>ROUND(D68*B68,2)</f>
        <v>9.28</v>
      </c>
      <c r="F68" s="433"/>
      <c r="G68" s="434"/>
      <c r="H68" s="433"/>
      <c r="I68" s="364"/>
      <c r="J68" s="361"/>
    </row>
    <row r="69" spans="1:10" ht="15.75">
      <c r="A69" s="430" t="s">
        <v>353</v>
      </c>
      <c r="B69" s="436">
        <v>2</v>
      </c>
      <c r="C69" s="436"/>
      <c r="D69" s="436">
        <v>3.2</v>
      </c>
      <c r="E69" s="432">
        <f>ROUND(D69*B69,2)</f>
        <v>6.4</v>
      </c>
      <c r="F69" s="433"/>
      <c r="G69" s="433"/>
      <c r="H69" s="433"/>
      <c r="I69" s="364"/>
      <c r="J69" s="437"/>
    </row>
    <row r="70" spans="1:10" ht="15.75">
      <c r="A70" s="430" t="s">
        <v>354</v>
      </c>
      <c r="B70" s="436">
        <v>0</v>
      </c>
      <c r="C70" s="436"/>
      <c r="D70" s="436">
        <v>2.19</v>
      </c>
      <c r="E70" s="432">
        <f>ROUND(D70*B70,2)</f>
        <v>0</v>
      </c>
      <c r="F70" s="433"/>
      <c r="G70" s="433"/>
      <c r="H70" s="433"/>
      <c r="I70" s="364"/>
      <c r="J70" s="361"/>
    </row>
    <row r="71" spans="1:10" ht="15.75">
      <c r="A71" s="430" t="s">
        <v>355</v>
      </c>
      <c r="B71" s="436">
        <v>2</v>
      </c>
      <c r="C71" s="436">
        <f>(H13*1.5)</f>
        <v>9</v>
      </c>
      <c r="D71" s="436">
        <v>0.4</v>
      </c>
      <c r="E71" s="432">
        <f>ROUND(D71*C71*B71,2)</f>
        <v>7.2</v>
      </c>
      <c r="F71" s="433"/>
      <c r="G71" s="433"/>
      <c r="H71" s="433"/>
      <c r="I71" s="364"/>
      <c r="J71" s="361"/>
    </row>
    <row r="72" spans="1:10" ht="15.75">
      <c r="A72" s="674"/>
      <c r="B72" s="675"/>
      <c r="C72" s="675"/>
      <c r="D72" s="675"/>
      <c r="E72" s="676"/>
      <c r="F72" s="422"/>
      <c r="G72" s="422"/>
      <c r="H72" s="438"/>
      <c r="I72" s="439"/>
      <c r="J72" s="361"/>
    </row>
    <row r="73" spans="1:10" ht="15.75">
      <c r="A73" s="674" t="s">
        <v>356</v>
      </c>
      <c r="B73" s="675"/>
      <c r="C73" s="675"/>
      <c r="D73" s="675"/>
      <c r="E73" s="429">
        <f>SUM(E74:E76)</f>
        <v>41.89</v>
      </c>
      <c r="F73" s="422"/>
      <c r="G73" s="427"/>
      <c r="H73" s="428"/>
      <c r="I73" s="364"/>
      <c r="J73" s="361"/>
    </row>
    <row r="74" spans="1:10" ht="15.75">
      <c r="A74" s="430" t="s">
        <v>357</v>
      </c>
      <c r="B74" s="436"/>
      <c r="C74" s="435">
        <f>C76-(B75*C75)-(B71*1.5)</f>
        <v>59.56</v>
      </c>
      <c r="D74" s="435">
        <v>0.04</v>
      </c>
      <c r="E74" s="432">
        <f>ROUND(D74*C74,2)</f>
        <v>2.38</v>
      </c>
      <c r="F74" s="433"/>
      <c r="G74" s="434"/>
      <c r="H74" s="433"/>
      <c r="I74" s="364"/>
      <c r="J74" s="361"/>
    </row>
    <row r="75" spans="1:10" ht="15.75">
      <c r="A75" s="430" t="s">
        <v>358</v>
      </c>
      <c r="B75" s="431">
        <v>6</v>
      </c>
      <c r="C75" s="431">
        <v>15</v>
      </c>
      <c r="D75" s="436">
        <v>0.1</v>
      </c>
      <c r="E75" s="432">
        <f>ROUND(B75*D75*C75,2)</f>
        <v>9</v>
      </c>
      <c r="F75" s="433"/>
      <c r="G75" s="434"/>
      <c r="H75" s="433"/>
      <c r="I75" s="364"/>
      <c r="J75" s="361"/>
    </row>
    <row r="76" spans="1:10" ht="15.75">
      <c r="A76" s="430" t="s">
        <v>359</v>
      </c>
      <c r="B76" s="436">
        <v>2</v>
      </c>
      <c r="C76" s="436">
        <f>G17</f>
        <v>152.56</v>
      </c>
      <c r="D76" s="436">
        <v>0.1</v>
      </c>
      <c r="E76" s="432">
        <f>B76*C76*D76</f>
        <v>30.51</v>
      </c>
      <c r="F76" s="433"/>
      <c r="G76" s="433"/>
      <c r="H76" s="433"/>
      <c r="I76" s="364"/>
      <c r="J76" s="437"/>
    </row>
    <row r="77" spans="1:10" ht="15.75">
      <c r="A77" s="672"/>
      <c r="B77" s="675"/>
      <c r="C77" s="675"/>
      <c r="D77" s="675"/>
      <c r="E77" s="676"/>
      <c r="F77" s="422"/>
      <c r="G77" s="422"/>
      <c r="H77" s="438"/>
      <c r="I77" s="439"/>
      <c r="J77" s="361"/>
    </row>
    <row r="78" spans="1:10" ht="15.75">
      <c r="A78" s="672" t="s">
        <v>360</v>
      </c>
      <c r="B78" s="673"/>
      <c r="C78" s="673"/>
      <c r="D78" s="673"/>
      <c r="E78" s="440">
        <f>E79+E84</f>
        <v>2.48</v>
      </c>
      <c r="F78" s="422"/>
      <c r="G78" s="427"/>
      <c r="H78" s="428"/>
      <c r="I78" s="364"/>
      <c r="J78" s="361"/>
    </row>
    <row r="79" spans="1:10" ht="15.75">
      <c r="A79" s="677" t="s">
        <v>361</v>
      </c>
      <c r="B79" s="678"/>
      <c r="C79" s="678"/>
      <c r="D79" s="678"/>
      <c r="E79" s="429">
        <f>SUM(E80:E83)</f>
        <v>1.88</v>
      </c>
      <c r="F79" s="422"/>
      <c r="G79" s="427"/>
      <c r="H79" s="428"/>
      <c r="I79" s="364"/>
      <c r="J79" s="361"/>
    </row>
    <row r="80" spans="1:10" ht="15.75">
      <c r="A80" s="430" t="s">
        <v>362</v>
      </c>
      <c r="B80" s="436">
        <v>2</v>
      </c>
      <c r="C80" s="435"/>
      <c r="D80" s="441">
        <v>0.36</v>
      </c>
      <c r="E80" s="442">
        <f>ROUND(B80*D80,2)</f>
        <v>0.72</v>
      </c>
      <c r="F80" s="433"/>
      <c r="G80" s="434"/>
      <c r="H80" s="433"/>
      <c r="I80" s="364"/>
      <c r="J80" s="361"/>
    </row>
    <row r="81" spans="1:10" ht="15.75">
      <c r="A81" s="430" t="s">
        <v>363</v>
      </c>
      <c r="B81" s="436">
        <v>2</v>
      </c>
      <c r="C81" s="435"/>
      <c r="D81" s="441">
        <v>0.2</v>
      </c>
      <c r="E81" s="442">
        <f>ROUND(B81*D81,2)</f>
        <v>0.4</v>
      </c>
      <c r="F81" s="433"/>
      <c r="G81" s="434"/>
      <c r="H81" s="433"/>
      <c r="I81" s="364"/>
      <c r="J81" s="361"/>
    </row>
    <row r="82" spans="1:10" ht="15.75">
      <c r="A82" s="430" t="s">
        <v>364</v>
      </c>
      <c r="B82" s="436">
        <v>0</v>
      </c>
      <c r="C82" s="435"/>
      <c r="D82" s="441">
        <v>0.25</v>
      </c>
      <c r="E82" s="442">
        <f>ROUND(B82*D82,2)</f>
        <v>0</v>
      </c>
      <c r="F82" s="433"/>
      <c r="G82" s="434"/>
      <c r="H82" s="433"/>
      <c r="I82" s="364"/>
      <c r="J82" s="361"/>
    </row>
    <row r="83" spans="1:10" ht="15.75">
      <c r="A83" s="430" t="s">
        <v>365</v>
      </c>
      <c r="B83" s="436">
        <v>2</v>
      </c>
      <c r="C83" s="435"/>
      <c r="D83" s="441">
        <v>0.38</v>
      </c>
      <c r="E83" s="442">
        <f>ROUND(B83*D83,2)</f>
        <v>0.76</v>
      </c>
      <c r="F83" s="433"/>
      <c r="G83" s="434"/>
      <c r="H83" s="433"/>
      <c r="I83" s="364"/>
      <c r="J83" s="361"/>
    </row>
    <row r="84" spans="1:10" ht="15.75">
      <c r="A84" s="677" t="s">
        <v>366</v>
      </c>
      <c r="B84" s="678"/>
      <c r="C84" s="678"/>
      <c r="D84" s="678"/>
      <c r="E84" s="429">
        <f>E85</f>
        <v>0.6</v>
      </c>
      <c r="F84" s="422"/>
      <c r="G84" s="427"/>
      <c r="H84" s="428"/>
      <c r="I84" s="364"/>
      <c r="J84" s="361"/>
    </row>
    <row r="85" spans="1:10" ht="15.75">
      <c r="A85" s="430" t="s">
        <v>367</v>
      </c>
      <c r="B85" s="436">
        <v>4</v>
      </c>
      <c r="C85" s="435"/>
      <c r="D85" s="441">
        <v>0.15</v>
      </c>
      <c r="E85" s="442">
        <f>ROUND(B85*D85,2)</f>
        <v>0.6</v>
      </c>
      <c r="F85" s="433"/>
      <c r="G85" s="434"/>
      <c r="H85" s="433"/>
      <c r="I85" s="364"/>
      <c r="J85" s="361"/>
    </row>
    <row r="86" spans="1:10" ht="15.75">
      <c r="A86" s="677" t="s">
        <v>341</v>
      </c>
      <c r="B86" s="678"/>
      <c r="C86" s="678"/>
      <c r="D86" s="678"/>
      <c r="E86" s="429">
        <f>E87+E88</f>
        <v>7</v>
      </c>
      <c r="F86" s="422"/>
      <c r="G86" s="427"/>
      <c r="H86" s="428"/>
      <c r="I86" s="364"/>
      <c r="J86" s="361"/>
    </row>
    <row r="87" spans="1:10" ht="15.75">
      <c r="A87" s="430" t="s">
        <v>368</v>
      </c>
      <c r="B87" s="436">
        <f>B80+B81+B82+B83</f>
        <v>6</v>
      </c>
      <c r="C87" s="435"/>
      <c r="D87" s="441"/>
      <c r="E87" s="442">
        <v>6</v>
      </c>
      <c r="F87" s="433"/>
      <c r="G87" s="434"/>
      <c r="H87" s="433"/>
      <c r="I87" s="364"/>
      <c r="J87" s="361"/>
    </row>
    <row r="88" spans="1:10" ht="16.5" thickBot="1">
      <c r="A88" s="443" t="s">
        <v>369</v>
      </c>
      <c r="B88" s="444">
        <f>B85/2</f>
        <v>2</v>
      </c>
      <c r="C88" s="445"/>
      <c r="D88" s="446"/>
      <c r="E88" s="447">
        <v>1</v>
      </c>
      <c r="F88" s="433"/>
      <c r="G88" s="434"/>
      <c r="H88" s="433"/>
      <c r="I88" s="364"/>
      <c r="J88" s="361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zoomScalePageLayoutView="0" workbookViewId="0" topLeftCell="A1">
      <selection activeCell="A1" sqref="A1:K87"/>
    </sheetView>
  </sheetViews>
  <sheetFormatPr defaultColWidth="9.140625" defaultRowHeight="12.75"/>
  <cols>
    <col min="1" max="1" width="14.421875" style="448" customWidth="1"/>
    <col min="2" max="2" width="15.57421875" style="361" bestFit="1" customWidth="1"/>
    <col min="3" max="3" width="22.28125" style="361" customWidth="1"/>
    <col min="4" max="4" width="35.7109375" style="361" customWidth="1"/>
    <col min="5" max="5" width="10.7109375" style="448" customWidth="1"/>
    <col min="6" max="6" width="16.00390625" style="448" customWidth="1"/>
    <col min="7" max="7" width="11.7109375" style="448" customWidth="1"/>
    <col min="8" max="8" width="11.8515625" style="361" customWidth="1"/>
    <col min="9" max="9" width="13.57421875" style="449" customWidth="1"/>
    <col min="10" max="10" width="14.7109375" style="364" bestFit="1" customWidth="1"/>
    <col min="11" max="11" width="24.57421875" style="361" bestFit="1" customWidth="1"/>
    <col min="12" max="12" width="14.57421875" style="361" bestFit="1" customWidth="1"/>
    <col min="13" max="13" width="12.28125" style="361" bestFit="1" customWidth="1"/>
    <col min="14" max="14" width="8.00390625" style="361" bestFit="1" customWidth="1"/>
    <col min="15" max="15" width="10.57421875" style="361" bestFit="1" customWidth="1"/>
    <col min="16" max="16" width="10.28125" style="361" customWidth="1"/>
    <col min="17" max="17" width="9.140625" style="361" customWidth="1"/>
    <col min="18" max="18" width="11.7109375" style="361" bestFit="1" customWidth="1"/>
    <col min="19" max="19" width="10.8515625" style="361" bestFit="1" customWidth="1"/>
    <col min="20" max="21" width="9.140625" style="361" customWidth="1"/>
    <col min="22" max="22" width="9.8515625" style="361" bestFit="1" customWidth="1"/>
    <col min="23" max="26" width="9.140625" style="361" customWidth="1"/>
    <col min="27" max="16384" width="9.140625" style="361" customWidth="1"/>
  </cols>
  <sheetData>
    <row r="1" spans="1:26" s="364" customFormat="1" ht="15.75">
      <c r="A1" s="571"/>
      <c r="B1" s="572"/>
      <c r="C1" s="572"/>
      <c r="D1" s="572"/>
      <c r="E1" s="572"/>
      <c r="F1" s="572"/>
      <c r="G1" s="572"/>
      <c r="H1" s="572"/>
      <c r="I1" s="573"/>
      <c r="V1" s="361"/>
      <c r="W1" s="361"/>
      <c r="X1" s="361"/>
      <c r="Y1" s="361"/>
      <c r="Z1" s="361"/>
    </row>
    <row r="2" spans="1:26" s="364" customFormat="1" ht="15.75">
      <c r="A2" s="571"/>
      <c r="B2" s="572"/>
      <c r="C2" s="572"/>
      <c r="D2" s="572"/>
      <c r="E2" s="572"/>
      <c r="F2" s="572"/>
      <c r="G2" s="572"/>
      <c r="H2" s="572"/>
      <c r="I2" s="573"/>
      <c r="V2" s="361"/>
      <c r="W2" s="361"/>
      <c r="X2" s="361"/>
      <c r="Y2" s="361"/>
      <c r="Z2" s="361"/>
    </row>
    <row r="3" spans="1:26" s="364" customFormat="1" ht="15.75">
      <c r="A3" s="571"/>
      <c r="B3" s="572"/>
      <c r="C3" s="572"/>
      <c r="D3" s="572"/>
      <c r="E3" s="572"/>
      <c r="F3" s="572"/>
      <c r="G3" s="572"/>
      <c r="H3" s="572"/>
      <c r="I3" s="573"/>
      <c r="V3" s="361"/>
      <c r="W3" s="361"/>
      <c r="X3" s="361"/>
      <c r="Y3" s="361"/>
      <c r="Z3" s="361"/>
    </row>
    <row r="4" spans="1:26" s="364" customFormat="1" ht="15.75">
      <c r="A4" s="538" t="s">
        <v>286</v>
      </c>
      <c r="B4" s="539"/>
      <c r="C4" s="539"/>
      <c r="D4" s="539"/>
      <c r="E4" s="539"/>
      <c r="F4" s="539"/>
      <c r="G4" s="539"/>
      <c r="H4" s="539"/>
      <c r="I4" s="570"/>
      <c r="V4" s="361"/>
      <c r="W4" s="361"/>
      <c r="X4" s="361"/>
      <c r="Y4" s="361"/>
      <c r="Z4" s="361"/>
    </row>
    <row r="5" spans="1:26" s="364" customFormat="1" ht="15.75">
      <c r="A5" s="571" t="s">
        <v>179</v>
      </c>
      <c r="B5" s="572"/>
      <c r="C5" s="572"/>
      <c r="D5" s="572"/>
      <c r="E5" s="572"/>
      <c r="F5" s="572"/>
      <c r="G5" s="572"/>
      <c r="H5" s="572"/>
      <c r="I5" s="573"/>
      <c r="V5" s="361"/>
      <c r="W5" s="361"/>
      <c r="X5" s="361"/>
      <c r="Y5" s="361"/>
      <c r="Z5" s="361"/>
    </row>
    <row r="6" spans="1:26" s="364" customFormat="1" ht="15.75">
      <c r="A6" s="571" t="s">
        <v>15</v>
      </c>
      <c r="B6" s="572"/>
      <c r="C6" s="572"/>
      <c r="D6" s="572"/>
      <c r="E6" s="572"/>
      <c r="F6" s="572"/>
      <c r="G6" s="572"/>
      <c r="H6" s="572"/>
      <c r="I6" s="573"/>
      <c r="V6" s="361"/>
      <c r="W6" s="361"/>
      <c r="X6" s="361"/>
      <c r="Y6" s="361"/>
      <c r="Z6" s="361"/>
    </row>
    <row r="7" spans="1:26" s="364" customFormat="1" ht="4.5" customHeight="1" thickBot="1">
      <c r="A7" s="365"/>
      <c r="B7" s="319"/>
      <c r="C7" s="319"/>
      <c r="D7" s="319"/>
      <c r="E7" s="324"/>
      <c r="F7" s="324"/>
      <c r="G7" s="324"/>
      <c r="H7" s="324"/>
      <c r="I7" s="366"/>
      <c r="V7" s="361"/>
      <c r="W7" s="361"/>
      <c r="X7" s="361"/>
      <c r="Y7" s="361"/>
      <c r="Z7" s="361"/>
    </row>
    <row r="8" spans="1:26" s="364" customFormat="1" ht="18" customHeight="1" thickBot="1">
      <c r="A8" s="682" t="s">
        <v>217</v>
      </c>
      <c r="B8" s="683"/>
      <c r="C8" s="683"/>
      <c r="D8" s="683"/>
      <c r="E8" s="683"/>
      <c r="F8" s="683"/>
      <c r="G8" s="683"/>
      <c r="H8" s="683"/>
      <c r="I8" s="684"/>
      <c r="V8" s="361"/>
      <c r="W8" s="361"/>
      <c r="X8" s="361"/>
      <c r="Y8" s="361"/>
      <c r="Z8" s="361"/>
    </row>
    <row r="9" spans="1:26" s="364" customFormat="1" ht="4.5" customHeight="1">
      <c r="A9" s="371"/>
      <c r="E9" s="336"/>
      <c r="F9" s="336"/>
      <c r="G9" s="336"/>
      <c r="I9" s="372"/>
      <c r="V9" s="361"/>
      <c r="W9" s="361"/>
      <c r="X9" s="361"/>
      <c r="Y9" s="361"/>
      <c r="Z9" s="361"/>
    </row>
    <row r="10" spans="1:26" s="364" customFormat="1" ht="24.75" customHeight="1">
      <c r="A10" s="373" t="s">
        <v>310</v>
      </c>
      <c r="B10" s="619" t="str">
        <f>'[1]RESUMO QUANTITATIVO'!A16</f>
        <v>EXECUÇÃO DOS SERVIÇOS DE PAVIMENTAÇÃO (RECAPEAMENTO ASFÁTICO) NAS RUAS DO PAAR - NO MUNICÍPIO DE ANANINDEUA - PA.</v>
      </c>
      <c r="C10" s="619"/>
      <c r="D10" s="619"/>
      <c r="E10" s="619"/>
      <c r="F10" s="620"/>
      <c r="G10" s="621" t="s">
        <v>287</v>
      </c>
      <c r="H10" s="621" t="s">
        <v>288</v>
      </c>
      <c r="I10" s="623" t="s">
        <v>289</v>
      </c>
      <c r="V10" s="361"/>
      <c r="W10" s="361"/>
      <c r="X10" s="361"/>
      <c r="Y10" s="361"/>
      <c r="Z10" s="361"/>
    </row>
    <row r="11" spans="1:26" s="364" customFormat="1" ht="24.75" customHeight="1">
      <c r="A11" s="374"/>
      <c r="B11" s="619"/>
      <c r="C11" s="619"/>
      <c r="D11" s="619"/>
      <c r="E11" s="619"/>
      <c r="F11" s="620"/>
      <c r="G11" s="622"/>
      <c r="H11" s="622"/>
      <c r="I11" s="624"/>
      <c r="V11" s="361"/>
      <c r="W11" s="361"/>
      <c r="X11" s="361"/>
      <c r="Y11" s="361"/>
      <c r="Z11" s="361"/>
    </row>
    <row r="12" spans="1:26" s="364" customFormat="1" ht="15" customHeight="1">
      <c r="A12" s="375" t="s">
        <v>408</v>
      </c>
      <c r="B12" s="376"/>
      <c r="C12" s="376"/>
      <c r="D12" s="376"/>
      <c r="E12" s="377"/>
      <c r="G12" s="378">
        <v>150.97</v>
      </c>
      <c r="H12" s="378">
        <v>6</v>
      </c>
      <c r="I12" s="379">
        <f>G12*H12</f>
        <v>905.82</v>
      </c>
      <c r="V12" s="361"/>
      <c r="W12" s="361"/>
      <c r="X12" s="361"/>
      <c r="Y12" s="361"/>
      <c r="Z12" s="361"/>
    </row>
    <row r="13" spans="1:26" s="364" customFormat="1" ht="15" customHeight="1">
      <c r="A13" s="380"/>
      <c r="B13" s="417"/>
      <c r="C13" s="336"/>
      <c r="D13" s="336"/>
      <c r="E13" s="336"/>
      <c r="F13" s="336"/>
      <c r="G13" s="378"/>
      <c r="H13" s="378"/>
      <c r="I13" s="379"/>
      <c r="V13" s="361"/>
      <c r="W13" s="361"/>
      <c r="X13" s="361"/>
      <c r="Y13" s="361"/>
      <c r="Z13" s="361"/>
    </row>
    <row r="14" spans="1:26" s="364" customFormat="1" ht="15" customHeight="1">
      <c r="A14" s="625" t="s">
        <v>407</v>
      </c>
      <c r="B14" s="626"/>
      <c r="C14" s="626"/>
      <c r="D14" s="626"/>
      <c r="E14" s="627"/>
      <c r="F14" s="381"/>
      <c r="G14" s="382"/>
      <c r="H14" s="382"/>
      <c r="I14" s="383"/>
      <c r="V14" s="361"/>
      <c r="W14" s="361"/>
      <c r="X14" s="361"/>
      <c r="Y14" s="361"/>
      <c r="Z14" s="361"/>
    </row>
    <row r="15" spans="1:26" s="364" customFormat="1" ht="15" customHeight="1">
      <c r="A15" s="628"/>
      <c r="B15" s="629"/>
      <c r="C15" s="629"/>
      <c r="D15" s="629"/>
      <c r="E15" s="630"/>
      <c r="F15" s="381"/>
      <c r="G15" s="382"/>
      <c r="H15" s="382"/>
      <c r="I15" s="383"/>
      <c r="V15" s="361"/>
      <c r="W15" s="361"/>
      <c r="X15" s="361"/>
      <c r="Y15" s="361"/>
      <c r="Z15" s="361"/>
    </row>
    <row r="16" spans="1:26" s="364" customFormat="1" ht="15" customHeight="1" thickBot="1">
      <c r="A16" s="384"/>
      <c r="G16" s="385">
        <f>SUM(G12:G15)</f>
        <v>150.97</v>
      </c>
      <c r="H16" s="385" t="s">
        <v>311</v>
      </c>
      <c r="I16" s="386">
        <f>SUM(I12:I15)</f>
        <v>905.82</v>
      </c>
      <c r="V16" s="361"/>
      <c r="W16" s="361"/>
      <c r="X16" s="361"/>
      <c r="Y16" s="361"/>
      <c r="Z16" s="361"/>
    </row>
    <row r="17" spans="1:10" ht="22.5" customHeight="1" thickBot="1">
      <c r="A17" s="387" t="s">
        <v>292</v>
      </c>
      <c r="B17" s="631" t="s">
        <v>185</v>
      </c>
      <c r="C17" s="632"/>
      <c r="D17" s="633"/>
      <c r="E17" s="388" t="s">
        <v>20</v>
      </c>
      <c r="F17" s="388" t="s">
        <v>294</v>
      </c>
      <c r="G17" s="388" t="s">
        <v>312</v>
      </c>
      <c r="H17" s="634" t="s">
        <v>313</v>
      </c>
      <c r="I17" s="635"/>
      <c r="J17" s="389"/>
    </row>
    <row r="18" spans="1:26" ht="15" customHeight="1">
      <c r="A18" s="390">
        <v>1</v>
      </c>
      <c r="B18" s="636" t="s">
        <v>314</v>
      </c>
      <c r="C18" s="637"/>
      <c r="D18" s="637"/>
      <c r="E18" s="391"/>
      <c r="F18" s="391"/>
      <c r="G18" s="392"/>
      <c r="H18" s="638">
        <f>H19+H26</f>
        <v>63.19</v>
      </c>
      <c r="I18" s="639"/>
      <c r="V18" s="393"/>
      <c r="W18" s="640"/>
      <c r="X18" s="640"/>
      <c r="Y18" s="640"/>
      <c r="Z18" s="393"/>
    </row>
    <row r="19" spans="1:26" ht="15" customHeight="1">
      <c r="A19" s="394" t="s">
        <v>17</v>
      </c>
      <c r="B19" s="641" t="s">
        <v>315</v>
      </c>
      <c r="C19" s="642"/>
      <c r="D19" s="642"/>
      <c r="E19" s="395"/>
      <c r="F19" s="395"/>
      <c r="G19" s="396"/>
      <c r="H19" s="643">
        <f>SUM(H20:H24)</f>
        <v>25.28</v>
      </c>
      <c r="I19" s="644"/>
      <c r="V19" s="393"/>
      <c r="W19" s="645"/>
      <c r="X19" s="645"/>
      <c r="Y19" s="645"/>
      <c r="Z19" s="393"/>
    </row>
    <row r="20" spans="1:26" ht="15.75">
      <c r="A20" s="397" t="s">
        <v>316</v>
      </c>
      <c r="B20" s="646" t="s">
        <v>386</v>
      </c>
      <c r="C20" s="647"/>
      <c r="D20" s="647"/>
      <c r="E20" s="398" t="s">
        <v>317</v>
      </c>
      <c r="F20" s="399">
        <f>B66*C66</f>
        <v>6</v>
      </c>
      <c r="G20" s="400">
        <f aca="true" t="shared" si="0" ref="G20:H24">D66</f>
        <v>0.4</v>
      </c>
      <c r="H20" s="648">
        <f t="shared" si="0"/>
        <v>2.4</v>
      </c>
      <c r="I20" s="649"/>
      <c r="V20" s="401"/>
      <c r="W20" s="650"/>
      <c r="X20" s="650"/>
      <c r="Y20" s="650"/>
      <c r="Z20" s="393"/>
    </row>
    <row r="21" spans="1:26" ht="15" customHeight="1">
      <c r="A21" s="397" t="s">
        <v>318</v>
      </c>
      <c r="B21" s="646" t="s">
        <v>387</v>
      </c>
      <c r="C21" s="647"/>
      <c r="D21" s="647"/>
      <c r="E21" s="398" t="s">
        <v>319</v>
      </c>
      <c r="F21" s="399">
        <f>B67</f>
        <v>2</v>
      </c>
      <c r="G21" s="400">
        <f t="shared" si="0"/>
        <v>4.64</v>
      </c>
      <c r="H21" s="648">
        <f t="shared" si="0"/>
        <v>9.28</v>
      </c>
      <c r="I21" s="649"/>
      <c r="V21" s="401"/>
      <c r="W21" s="402"/>
      <c r="X21" s="402"/>
      <c r="Y21" s="402"/>
      <c r="Z21" s="393"/>
    </row>
    <row r="22" spans="1:26" ht="15" customHeight="1">
      <c r="A22" s="397" t="s">
        <v>320</v>
      </c>
      <c r="B22" s="646" t="s">
        <v>321</v>
      </c>
      <c r="C22" s="647"/>
      <c r="D22" s="647"/>
      <c r="E22" s="398" t="s">
        <v>319</v>
      </c>
      <c r="F22" s="399">
        <f>B68</f>
        <v>2</v>
      </c>
      <c r="G22" s="400">
        <f t="shared" si="0"/>
        <v>3.2</v>
      </c>
      <c r="H22" s="648">
        <f t="shared" si="0"/>
        <v>6.4</v>
      </c>
      <c r="I22" s="649"/>
      <c r="V22" s="401"/>
      <c r="W22" s="650"/>
      <c r="X22" s="650"/>
      <c r="Y22" s="650"/>
      <c r="Z22" s="393"/>
    </row>
    <row r="23" spans="1:26" ht="15" customHeight="1">
      <c r="A23" s="397" t="s">
        <v>322</v>
      </c>
      <c r="B23" s="646" t="s">
        <v>323</v>
      </c>
      <c r="C23" s="647"/>
      <c r="D23" s="647"/>
      <c r="E23" s="398" t="s">
        <v>319</v>
      </c>
      <c r="F23" s="399">
        <f>B69</f>
        <v>0</v>
      </c>
      <c r="G23" s="400">
        <f t="shared" si="0"/>
        <v>2.19</v>
      </c>
      <c r="H23" s="648">
        <f t="shared" si="0"/>
        <v>0</v>
      </c>
      <c r="I23" s="649"/>
      <c r="V23" s="393"/>
      <c r="W23" s="640"/>
      <c r="X23" s="640"/>
      <c r="Y23" s="640"/>
      <c r="Z23" s="393"/>
    </row>
    <row r="24" spans="1:26" ht="15.75">
      <c r="A24" s="397" t="s">
        <v>324</v>
      </c>
      <c r="B24" s="646" t="s">
        <v>388</v>
      </c>
      <c r="C24" s="647"/>
      <c r="D24" s="647"/>
      <c r="E24" s="398" t="s">
        <v>2</v>
      </c>
      <c r="F24" s="399">
        <f>B70*C70</f>
        <v>18</v>
      </c>
      <c r="G24" s="400">
        <f t="shared" si="0"/>
        <v>0.4</v>
      </c>
      <c r="H24" s="648">
        <f t="shared" si="0"/>
        <v>7.2</v>
      </c>
      <c r="I24" s="649"/>
      <c r="V24" s="393"/>
      <c r="W24" s="651"/>
      <c r="X24" s="651"/>
      <c r="Y24" s="651"/>
      <c r="Z24" s="393"/>
    </row>
    <row r="25" spans="1:26" ht="15" customHeight="1">
      <c r="A25" s="403"/>
      <c r="B25" s="647"/>
      <c r="C25" s="647"/>
      <c r="D25" s="647"/>
      <c r="E25" s="404"/>
      <c r="F25" s="404"/>
      <c r="G25" s="405"/>
      <c r="H25" s="405"/>
      <c r="I25" s="406"/>
      <c r="J25" s="422"/>
      <c r="V25" s="393"/>
      <c r="W25" s="651"/>
      <c r="X25" s="651"/>
      <c r="Y25" s="651"/>
      <c r="Z25" s="393"/>
    </row>
    <row r="26" spans="1:26" ht="15" customHeight="1">
      <c r="A26" s="394" t="s">
        <v>18</v>
      </c>
      <c r="B26" s="641" t="s">
        <v>325</v>
      </c>
      <c r="C26" s="642"/>
      <c r="D26" s="642"/>
      <c r="E26" s="395"/>
      <c r="F26" s="395"/>
      <c r="G26" s="396"/>
      <c r="H26" s="643">
        <f>SUM(H27:H29)</f>
        <v>37.91</v>
      </c>
      <c r="I26" s="644"/>
      <c r="V26" s="393"/>
      <c r="W26" s="645"/>
      <c r="X26" s="645"/>
      <c r="Y26" s="645"/>
      <c r="Z26" s="393"/>
    </row>
    <row r="27" spans="1:26" ht="15.75">
      <c r="A27" s="397" t="s">
        <v>326</v>
      </c>
      <c r="B27" s="646" t="s">
        <v>389</v>
      </c>
      <c r="C27" s="647"/>
      <c r="D27" s="647"/>
      <c r="E27" s="398" t="s">
        <v>317</v>
      </c>
      <c r="F27" s="407">
        <f aca="true" t="shared" si="1" ref="F27:H28">C73</f>
        <v>117.97</v>
      </c>
      <c r="G27" s="400">
        <f t="shared" si="1"/>
        <v>0.04</v>
      </c>
      <c r="H27" s="648">
        <f t="shared" si="1"/>
        <v>4.72</v>
      </c>
      <c r="I27" s="649"/>
      <c r="V27" s="401"/>
      <c r="W27" s="650"/>
      <c r="X27" s="650"/>
      <c r="Y27" s="650"/>
      <c r="Z27" s="393"/>
    </row>
    <row r="28" spans="1:26" ht="15" customHeight="1">
      <c r="A28" s="397" t="s">
        <v>327</v>
      </c>
      <c r="B28" s="646" t="s">
        <v>390</v>
      </c>
      <c r="C28" s="647"/>
      <c r="D28" s="647"/>
      <c r="E28" s="398" t="s">
        <v>317</v>
      </c>
      <c r="F28" s="407">
        <f t="shared" si="1"/>
        <v>15</v>
      </c>
      <c r="G28" s="400">
        <f t="shared" si="1"/>
        <v>0.1</v>
      </c>
      <c r="H28" s="648">
        <f t="shared" si="1"/>
        <v>3</v>
      </c>
      <c r="I28" s="649"/>
      <c r="V28" s="401"/>
      <c r="W28" s="402"/>
      <c r="X28" s="402"/>
      <c r="Y28" s="402"/>
      <c r="Z28" s="393"/>
    </row>
    <row r="29" spans="1:26" ht="15" customHeight="1">
      <c r="A29" s="397" t="s">
        <v>328</v>
      </c>
      <c r="B29" s="646" t="s">
        <v>391</v>
      </c>
      <c r="C29" s="647"/>
      <c r="D29" s="647"/>
      <c r="E29" s="398" t="s">
        <v>317</v>
      </c>
      <c r="F29" s="407">
        <f>B75*C75</f>
        <v>301.94</v>
      </c>
      <c r="G29" s="400">
        <f>D75</f>
        <v>0.1</v>
      </c>
      <c r="H29" s="648">
        <f>E75</f>
        <v>30.19</v>
      </c>
      <c r="I29" s="649"/>
      <c r="V29" s="401"/>
      <c r="W29" s="650"/>
      <c r="X29" s="650"/>
      <c r="Y29" s="650"/>
      <c r="Z29" s="393"/>
    </row>
    <row r="30" spans="1:26" ht="15" customHeight="1">
      <c r="A30" s="403"/>
      <c r="B30" s="647"/>
      <c r="C30" s="647"/>
      <c r="D30" s="647"/>
      <c r="E30" s="404"/>
      <c r="F30" s="404"/>
      <c r="G30" s="405"/>
      <c r="H30" s="405"/>
      <c r="I30" s="406"/>
      <c r="J30" s="422"/>
      <c r="V30" s="393"/>
      <c r="W30" s="651"/>
      <c r="X30" s="651"/>
      <c r="Y30" s="651"/>
      <c r="Z30" s="393"/>
    </row>
    <row r="31" spans="1:26" ht="15" customHeight="1">
      <c r="A31" s="408">
        <v>2</v>
      </c>
      <c r="B31" s="652" t="s">
        <v>329</v>
      </c>
      <c r="C31" s="653"/>
      <c r="D31" s="654"/>
      <c r="E31" s="409"/>
      <c r="F31" s="409"/>
      <c r="G31" s="410"/>
      <c r="H31" s="655">
        <f>H32+H37</f>
        <v>2.48</v>
      </c>
      <c r="I31" s="656"/>
      <c r="V31" s="393"/>
      <c r="W31" s="640"/>
      <c r="X31" s="640"/>
      <c r="Y31" s="640"/>
      <c r="Z31" s="393"/>
    </row>
    <row r="32" spans="1:26" ht="15" customHeight="1">
      <c r="A32" s="394" t="s">
        <v>3</v>
      </c>
      <c r="B32" s="641" t="s">
        <v>330</v>
      </c>
      <c r="C32" s="642"/>
      <c r="D32" s="642"/>
      <c r="E32" s="395"/>
      <c r="F32" s="395"/>
      <c r="G32" s="396"/>
      <c r="H32" s="643">
        <f>SUM(H33:I36)</f>
        <v>1.88</v>
      </c>
      <c r="I32" s="644"/>
      <c r="V32" s="393"/>
      <c r="W32" s="411"/>
      <c r="X32" s="411"/>
      <c r="Y32" s="411"/>
      <c r="Z32" s="393"/>
    </row>
    <row r="33" spans="1:26" ht="15.75">
      <c r="A33" s="397" t="s">
        <v>331</v>
      </c>
      <c r="B33" s="646" t="s">
        <v>392</v>
      </c>
      <c r="C33" s="647"/>
      <c r="D33" s="647"/>
      <c r="E33" s="398" t="s">
        <v>307</v>
      </c>
      <c r="F33" s="407">
        <f>B79</f>
        <v>2</v>
      </c>
      <c r="G33" s="400">
        <v>0.36</v>
      </c>
      <c r="H33" s="657">
        <f>E79</f>
        <v>0.72</v>
      </c>
      <c r="I33" s="658"/>
      <c r="V33" s="401"/>
      <c r="W33" s="650"/>
      <c r="X33" s="650"/>
      <c r="Y33" s="650"/>
      <c r="Z33" s="393"/>
    </row>
    <row r="34" spans="1:26" ht="15.75">
      <c r="A34" s="397" t="s">
        <v>332</v>
      </c>
      <c r="B34" s="646" t="s">
        <v>333</v>
      </c>
      <c r="C34" s="647"/>
      <c r="D34" s="647"/>
      <c r="E34" s="398" t="s">
        <v>307</v>
      </c>
      <c r="F34" s="407">
        <f>B80</f>
        <v>2</v>
      </c>
      <c r="G34" s="400">
        <v>0.2</v>
      </c>
      <c r="H34" s="657">
        <f>E80</f>
        <v>0.4</v>
      </c>
      <c r="I34" s="658"/>
      <c r="V34" s="401"/>
      <c r="W34" s="650"/>
      <c r="X34" s="650"/>
      <c r="Y34" s="650"/>
      <c r="Z34" s="393"/>
    </row>
    <row r="35" spans="1:26" ht="15.75">
      <c r="A35" s="397" t="s">
        <v>334</v>
      </c>
      <c r="B35" s="646" t="s">
        <v>335</v>
      </c>
      <c r="C35" s="647"/>
      <c r="D35" s="647"/>
      <c r="E35" s="398" t="s">
        <v>307</v>
      </c>
      <c r="F35" s="407">
        <f>B81</f>
        <v>0</v>
      </c>
      <c r="G35" s="400">
        <v>0.25</v>
      </c>
      <c r="H35" s="657">
        <f>E81</f>
        <v>0</v>
      </c>
      <c r="I35" s="658"/>
      <c r="V35" s="401"/>
      <c r="W35" s="650"/>
      <c r="X35" s="650"/>
      <c r="Y35" s="650"/>
      <c r="Z35" s="393"/>
    </row>
    <row r="36" spans="1:26" ht="15.75">
      <c r="A36" s="397" t="s">
        <v>336</v>
      </c>
      <c r="B36" s="646" t="s">
        <v>337</v>
      </c>
      <c r="C36" s="647"/>
      <c r="D36" s="647"/>
      <c r="E36" s="398" t="s">
        <v>307</v>
      </c>
      <c r="F36" s="407">
        <f>B82</f>
        <v>2</v>
      </c>
      <c r="G36" s="400">
        <v>0.38</v>
      </c>
      <c r="H36" s="657">
        <f>E82</f>
        <v>0.76</v>
      </c>
      <c r="I36" s="658"/>
      <c r="V36" s="401"/>
      <c r="W36" s="650"/>
      <c r="X36" s="650"/>
      <c r="Y36" s="650"/>
      <c r="Z36" s="393"/>
    </row>
    <row r="37" spans="1:26" ht="15" customHeight="1">
      <c r="A37" s="394" t="s">
        <v>6</v>
      </c>
      <c r="B37" s="641" t="s">
        <v>338</v>
      </c>
      <c r="C37" s="642"/>
      <c r="D37" s="642"/>
      <c r="E37" s="395"/>
      <c r="F37" s="395"/>
      <c r="G37" s="396"/>
      <c r="H37" s="643">
        <f>H38</f>
        <v>0.6</v>
      </c>
      <c r="I37" s="644"/>
      <c r="V37" s="393"/>
      <c r="W37" s="411"/>
      <c r="X37" s="411"/>
      <c r="Y37" s="411"/>
      <c r="Z37" s="393"/>
    </row>
    <row r="38" spans="1:26" ht="15.75">
      <c r="A38" s="397" t="s">
        <v>339</v>
      </c>
      <c r="B38" s="646" t="s">
        <v>340</v>
      </c>
      <c r="C38" s="647"/>
      <c r="D38" s="647"/>
      <c r="E38" s="398" t="s">
        <v>307</v>
      </c>
      <c r="F38" s="407">
        <f>B84</f>
        <v>4</v>
      </c>
      <c r="G38" s="400">
        <v>0.15</v>
      </c>
      <c r="H38" s="657">
        <f>E84</f>
        <v>0.6</v>
      </c>
      <c r="I38" s="658"/>
      <c r="V38" s="401"/>
      <c r="W38" s="650"/>
      <c r="X38" s="650"/>
      <c r="Y38" s="650"/>
      <c r="Z38" s="393"/>
    </row>
    <row r="39" spans="1:26" ht="15" customHeight="1">
      <c r="A39" s="394" t="s">
        <v>7</v>
      </c>
      <c r="B39" s="641" t="s">
        <v>341</v>
      </c>
      <c r="C39" s="642"/>
      <c r="D39" s="642"/>
      <c r="E39" s="395"/>
      <c r="F39" s="395"/>
      <c r="G39" s="396"/>
      <c r="H39" s="643"/>
      <c r="I39" s="644"/>
      <c r="V39" s="393"/>
      <c r="W39" s="411"/>
      <c r="X39" s="411"/>
      <c r="Y39" s="411"/>
      <c r="Z39" s="393"/>
    </row>
    <row r="40" spans="1:26" ht="15" customHeight="1">
      <c r="A40" s="397" t="s">
        <v>342</v>
      </c>
      <c r="B40" s="659" t="s">
        <v>343</v>
      </c>
      <c r="C40" s="660"/>
      <c r="D40" s="661"/>
      <c r="E40" s="398" t="s">
        <v>307</v>
      </c>
      <c r="F40" s="407">
        <f>B86</f>
        <v>6</v>
      </c>
      <c r="G40" s="400" t="s">
        <v>344</v>
      </c>
      <c r="H40" s="648" t="s">
        <v>344</v>
      </c>
      <c r="I40" s="649"/>
      <c r="V40" s="401"/>
      <c r="W40" s="650"/>
      <c r="X40" s="650"/>
      <c r="Y40" s="650"/>
      <c r="Z40" s="393"/>
    </row>
    <row r="41" spans="1:26" ht="48.75" customHeight="1">
      <c r="A41" s="397" t="s">
        <v>345</v>
      </c>
      <c r="B41" s="662" t="s">
        <v>346</v>
      </c>
      <c r="C41" s="663"/>
      <c r="D41" s="664"/>
      <c r="E41" s="398" t="s">
        <v>307</v>
      </c>
      <c r="F41" s="407">
        <f>B87</f>
        <v>2</v>
      </c>
      <c r="G41" s="400" t="s">
        <v>344</v>
      </c>
      <c r="H41" s="648" t="s">
        <v>344</v>
      </c>
      <c r="I41" s="649"/>
      <c r="V41" s="401"/>
      <c r="W41" s="650"/>
      <c r="X41" s="650"/>
      <c r="Y41" s="650"/>
      <c r="Z41" s="393"/>
    </row>
    <row r="42" spans="1:26" ht="15" customHeight="1" thickBot="1">
      <c r="A42" s="412"/>
      <c r="B42" s="665"/>
      <c r="C42" s="665"/>
      <c r="D42" s="665"/>
      <c r="E42" s="413"/>
      <c r="F42" s="413"/>
      <c r="G42" s="414"/>
      <c r="H42" s="414"/>
      <c r="I42" s="415"/>
      <c r="J42" s="422"/>
      <c r="P42" s="422"/>
      <c r="Q42" s="422"/>
      <c r="R42" s="438"/>
      <c r="S42" s="439"/>
      <c r="V42" s="393"/>
      <c r="W42" s="651"/>
      <c r="X42" s="651"/>
      <c r="Y42" s="651"/>
      <c r="Z42" s="393"/>
    </row>
    <row r="43" spans="1:10" ht="15.75">
      <c r="A43" s="416" t="s">
        <v>347</v>
      </c>
      <c r="E43" s="361"/>
      <c r="F43" s="361"/>
      <c r="G43" s="361"/>
      <c r="I43" s="361"/>
      <c r="J43" s="361"/>
    </row>
    <row r="44" spans="1:10" ht="15.75">
      <c r="A44" s="361"/>
      <c r="E44" s="361"/>
      <c r="F44" s="361"/>
      <c r="G44" s="361"/>
      <c r="I44" s="361"/>
      <c r="J44" s="361"/>
    </row>
    <row r="45" spans="1:10" ht="15.75">
      <c r="A45" s="421" t="s">
        <v>393</v>
      </c>
      <c r="B45" s="421"/>
      <c r="C45" s="421"/>
      <c r="D45" s="421"/>
      <c r="E45" s="421"/>
      <c r="F45" s="421"/>
      <c r="G45" s="421"/>
      <c r="H45" s="421"/>
      <c r="I45" s="361"/>
      <c r="J45" s="361"/>
    </row>
    <row r="46" spans="1:11" ht="15.75">
      <c r="A46" s="421" t="s">
        <v>394</v>
      </c>
      <c r="B46" s="421"/>
      <c r="C46" s="421"/>
      <c r="D46" s="421"/>
      <c r="E46" s="421"/>
      <c r="F46" s="421"/>
      <c r="G46" s="421"/>
      <c r="H46" s="421"/>
      <c r="I46" s="421"/>
      <c r="J46" s="421"/>
      <c r="K46" s="421"/>
    </row>
    <row r="47" spans="1:11" ht="15.75">
      <c r="A47" s="421" t="s">
        <v>395</v>
      </c>
      <c r="B47" s="421"/>
      <c r="C47" s="421"/>
      <c r="D47" s="421"/>
      <c r="E47" s="421"/>
      <c r="F47" s="421"/>
      <c r="G47" s="421"/>
      <c r="H47" s="421"/>
      <c r="I47" s="421"/>
      <c r="J47" s="421"/>
      <c r="K47" s="364"/>
    </row>
    <row r="48" spans="1:11" ht="15.75">
      <c r="A48" s="666" t="s">
        <v>396</v>
      </c>
      <c r="B48" s="666"/>
      <c r="C48" s="666"/>
      <c r="D48" s="666"/>
      <c r="E48" s="666"/>
      <c r="F48" s="666"/>
      <c r="G48" s="666"/>
      <c r="H48" s="666"/>
      <c r="I48" s="364"/>
      <c r="K48" s="364"/>
    </row>
    <row r="49" spans="1:11" ht="15.75">
      <c r="A49" s="418" t="s">
        <v>397</v>
      </c>
      <c r="B49" s="364"/>
      <c r="C49" s="364"/>
      <c r="D49" s="364"/>
      <c r="E49" s="364"/>
      <c r="F49" s="364"/>
      <c r="G49" s="364"/>
      <c r="H49" s="364"/>
      <c r="I49" s="364"/>
      <c r="K49" s="364"/>
    </row>
    <row r="50" spans="1:11" ht="15.75">
      <c r="A50" s="364"/>
      <c r="B50" s="364"/>
      <c r="C50" s="364"/>
      <c r="D50" s="364"/>
      <c r="E50" s="364"/>
      <c r="F50" s="364"/>
      <c r="G50" s="364"/>
      <c r="H50" s="364"/>
      <c r="I50" s="364"/>
      <c r="K50" s="364"/>
    </row>
    <row r="51" spans="1:10" ht="15.75">
      <c r="A51" s="361"/>
      <c r="E51" s="361"/>
      <c r="F51" s="361"/>
      <c r="G51" s="361"/>
      <c r="I51" s="361"/>
      <c r="J51" s="361"/>
    </row>
    <row r="52" spans="1:11" ht="15" customHeight="1">
      <c r="A52" s="667" t="s">
        <v>398</v>
      </c>
      <c r="B52" s="667"/>
      <c r="C52" s="667"/>
      <c r="D52" s="667"/>
      <c r="E52" s="667"/>
      <c r="F52" s="667"/>
      <c r="G52" s="667"/>
      <c r="H52" s="667"/>
      <c r="I52" s="667"/>
      <c r="J52" s="419"/>
      <c r="K52" s="419"/>
    </row>
    <row r="53" spans="1:11" ht="15" customHeight="1">
      <c r="A53" s="667"/>
      <c r="B53" s="667"/>
      <c r="C53" s="667"/>
      <c r="D53" s="667"/>
      <c r="E53" s="667"/>
      <c r="F53" s="667"/>
      <c r="G53" s="667"/>
      <c r="H53" s="667"/>
      <c r="I53" s="667"/>
      <c r="J53" s="419"/>
      <c r="K53" s="419"/>
    </row>
    <row r="54" spans="1:11" ht="15" customHeight="1">
      <c r="A54" s="419"/>
      <c r="B54" s="419"/>
      <c r="C54" s="419"/>
      <c r="D54" s="419"/>
      <c r="E54" s="419"/>
      <c r="F54" s="419"/>
      <c r="G54" s="419"/>
      <c r="H54" s="419"/>
      <c r="I54" s="419"/>
      <c r="J54" s="419"/>
      <c r="K54" s="419"/>
    </row>
    <row r="55" spans="1:11" ht="15.75">
      <c r="A55" s="364"/>
      <c r="B55" s="364"/>
      <c r="C55" s="364"/>
      <c r="D55" s="364"/>
      <c r="E55" s="364"/>
      <c r="F55" s="364"/>
      <c r="G55" s="364"/>
      <c r="H55" s="364"/>
      <c r="I55" s="364"/>
      <c r="K55" s="364"/>
    </row>
    <row r="56" spans="1:11" ht="15" customHeight="1">
      <c r="A56" s="668" t="s">
        <v>399</v>
      </c>
      <c r="B56" s="668"/>
      <c r="C56" s="668"/>
      <c r="D56" s="668"/>
      <c r="E56" s="668"/>
      <c r="F56" s="668"/>
      <c r="G56" s="668"/>
      <c r="H56" s="668"/>
      <c r="I56" s="668"/>
      <c r="J56" s="420"/>
      <c r="K56" s="420"/>
    </row>
    <row r="57" spans="1:11" ht="15" customHeight="1">
      <c r="A57" s="668"/>
      <c r="B57" s="668"/>
      <c r="C57" s="668"/>
      <c r="D57" s="668"/>
      <c r="E57" s="668"/>
      <c r="F57" s="668"/>
      <c r="G57" s="668"/>
      <c r="H57" s="668"/>
      <c r="I57" s="668"/>
      <c r="J57" s="420"/>
      <c r="K57" s="420"/>
    </row>
    <row r="58" spans="1:11" ht="15" customHeight="1">
      <c r="A58" s="668" t="s">
        <v>400</v>
      </c>
      <c r="B58" s="668"/>
      <c r="C58" s="668"/>
      <c r="D58" s="668"/>
      <c r="E58" s="668"/>
      <c r="F58" s="668"/>
      <c r="G58" s="668"/>
      <c r="H58" s="668"/>
      <c r="I58" s="668"/>
      <c r="J58" s="420"/>
      <c r="K58" s="420"/>
    </row>
    <row r="59" spans="1:11" ht="15" customHeight="1">
      <c r="A59" s="668"/>
      <c r="B59" s="668"/>
      <c r="C59" s="668"/>
      <c r="D59" s="668"/>
      <c r="E59" s="668"/>
      <c r="F59" s="668"/>
      <c r="G59" s="668"/>
      <c r="H59" s="668"/>
      <c r="I59" s="668"/>
      <c r="J59" s="420"/>
      <c r="K59" s="420"/>
    </row>
    <row r="60" spans="1:10" ht="15.75">
      <c r="A60" s="361"/>
      <c r="E60" s="361"/>
      <c r="F60" s="361"/>
      <c r="G60" s="361"/>
      <c r="I60" s="361"/>
      <c r="J60" s="361"/>
    </row>
    <row r="61" spans="1:11" ht="15.75">
      <c r="A61" s="669" t="s">
        <v>401</v>
      </c>
      <c r="B61" s="669"/>
      <c r="C61" s="669"/>
      <c r="D61" s="669"/>
      <c r="E61" s="669"/>
      <c r="F61" s="669"/>
      <c r="G61" s="669"/>
      <c r="H61" s="669"/>
      <c r="I61" s="669"/>
      <c r="J61" s="669"/>
      <c r="K61" s="669"/>
    </row>
    <row r="62" spans="1:10" ht="16.5" thickBot="1">
      <c r="A62" s="361"/>
      <c r="E62" s="361"/>
      <c r="F62" s="422"/>
      <c r="G62" s="670"/>
      <c r="H62" s="671"/>
      <c r="I62" s="364"/>
      <c r="J62" s="361"/>
    </row>
    <row r="63" spans="1:10" ht="15.75">
      <c r="A63" s="423" t="s">
        <v>5</v>
      </c>
      <c r="B63" s="424" t="s">
        <v>294</v>
      </c>
      <c r="C63" s="424" t="s">
        <v>348</v>
      </c>
      <c r="D63" s="424" t="s">
        <v>312</v>
      </c>
      <c r="E63" s="425" t="s">
        <v>313</v>
      </c>
      <c r="F63" s="422"/>
      <c r="G63" s="670"/>
      <c r="H63" s="671"/>
      <c r="I63" s="364"/>
      <c r="J63" s="361"/>
    </row>
    <row r="64" spans="1:10" ht="15.75">
      <c r="A64" s="672" t="s">
        <v>349</v>
      </c>
      <c r="B64" s="673"/>
      <c r="C64" s="673"/>
      <c r="D64" s="673"/>
      <c r="E64" s="426">
        <f>E72+E65</f>
        <v>63.19</v>
      </c>
      <c r="F64" s="422"/>
      <c r="G64" s="427"/>
      <c r="H64" s="428"/>
      <c r="I64" s="364"/>
      <c r="J64" s="361"/>
    </row>
    <row r="65" spans="1:10" ht="15.75">
      <c r="A65" s="674" t="s">
        <v>350</v>
      </c>
      <c r="B65" s="675"/>
      <c r="C65" s="675"/>
      <c r="D65" s="675"/>
      <c r="E65" s="429">
        <f>SUM(E66:E70)</f>
        <v>25.28</v>
      </c>
      <c r="F65" s="422"/>
      <c r="G65" s="427"/>
      <c r="H65" s="428"/>
      <c r="I65" s="364"/>
      <c r="J65" s="361"/>
    </row>
    <row r="66" spans="1:10" ht="15.75">
      <c r="A66" s="430" t="s">
        <v>351</v>
      </c>
      <c r="B66" s="431">
        <v>2</v>
      </c>
      <c r="C66" s="431">
        <f>H12/2</f>
        <v>3</v>
      </c>
      <c r="D66" s="431">
        <v>0.4</v>
      </c>
      <c r="E66" s="432">
        <f>ROUND(D66*C66*B66,2)</f>
        <v>2.4</v>
      </c>
      <c r="F66" s="433"/>
      <c r="G66" s="434"/>
      <c r="H66" s="433"/>
      <c r="I66" s="364"/>
      <c r="J66" s="361"/>
    </row>
    <row r="67" spans="1:10" ht="15.75">
      <c r="A67" s="430" t="s">
        <v>352</v>
      </c>
      <c r="B67" s="431">
        <v>2</v>
      </c>
      <c r="C67" s="435"/>
      <c r="D67" s="435">
        <v>4.64</v>
      </c>
      <c r="E67" s="432">
        <f>ROUND(D67*B67,2)</f>
        <v>9.28</v>
      </c>
      <c r="F67" s="433"/>
      <c r="G67" s="434"/>
      <c r="H67" s="433"/>
      <c r="I67" s="364"/>
      <c r="J67" s="361"/>
    </row>
    <row r="68" spans="1:10" ht="15.75">
      <c r="A68" s="430" t="s">
        <v>353</v>
      </c>
      <c r="B68" s="436">
        <v>2</v>
      </c>
      <c r="C68" s="436"/>
      <c r="D68" s="436">
        <v>3.2</v>
      </c>
      <c r="E68" s="432">
        <f>ROUND(D68*B68,2)</f>
        <v>6.4</v>
      </c>
      <c r="F68" s="433"/>
      <c r="G68" s="433"/>
      <c r="H68" s="433"/>
      <c r="I68" s="364"/>
      <c r="J68" s="437"/>
    </row>
    <row r="69" spans="1:10" ht="15.75">
      <c r="A69" s="430" t="s">
        <v>354</v>
      </c>
      <c r="B69" s="436">
        <v>0</v>
      </c>
      <c r="C69" s="436"/>
      <c r="D69" s="436">
        <v>2.19</v>
      </c>
      <c r="E69" s="432">
        <f>ROUND(D69*B69,2)</f>
        <v>0</v>
      </c>
      <c r="F69" s="433"/>
      <c r="G69" s="433"/>
      <c r="H69" s="433"/>
      <c r="I69" s="364"/>
      <c r="J69" s="361"/>
    </row>
    <row r="70" spans="1:10" ht="15.75">
      <c r="A70" s="430" t="s">
        <v>355</v>
      </c>
      <c r="B70" s="436">
        <v>2</v>
      </c>
      <c r="C70" s="436">
        <f>(H12*1.5)</f>
        <v>9</v>
      </c>
      <c r="D70" s="436">
        <v>0.4</v>
      </c>
      <c r="E70" s="432">
        <f>ROUND(D70*C70*B70,2)</f>
        <v>7.2</v>
      </c>
      <c r="F70" s="433"/>
      <c r="G70" s="433"/>
      <c r="H70" s="433"/>
      <c r="I70" s="364"/>
      <c r="J70" s="361"/>
    </row>
    <row r="71" spans="1:10" ht="15.75">
      <c r="A71" s="674"/>
      <c r="B71" s="675"/>
      <c r="C71" s="675"/>
      <c r="D71" s="675"/>
      <c r="E71" s="676"/>
      <c r="F71" s="422"/>
      <c r="G71" s="422"/>
      <c r="H71" s="438"/>
      <c r="I71" s="439"/>
      <c r="J71" s="361"/>
    </row>
    <row r="72" spans="1:10" ht="15.75">
      <c r="A72" s="674" t="s">
        <v>356</v>
      </c>
      <c r="B72" s="675"/>
      <c r="C72" s="675"/>
      <c r="D72" s="675"/>
      <c r="E72" s="429">
        <f>SUM(E73:E75)</f>
        <v>37.91</v>
      </c>
      <c r="F72" s="422"/>
      <c r="G72" s="427"/>
      <c r="H72" s="428"/>
      <c r="I72" s="364"/>
      <c r="J72" s="361"/>
    </row>
    <row r="73" spans="1:10" ht="15.75">
      <c r="A73" s="430" t="s">
        <v>357</v>
      </c>
      <c r="B73" s="436"/>
      <c r="C73" s="435">
        <f>C75-(B74*C74)-(B70*1.5)</f>
        <v>117.97</v>
      </c>
      <c r="D73" s="435">
        <v>0.04</v>
      </c>
      <c r="E73" s="432">
        <f>ROUND(D73*C73,2)</f>
        <v>4.72</v>
      </c>
      <c r="F73" s="433"/>
      <c r="G73" s="434"/>
      <c r="H73" s="433"/>
      <c r="I73" s="364"/>
      <c r="J73" s="361"/>
    </row>
    <row r="74" spans="1:10" ht="15.75">
      <c r="A74" s="430" t="s">
        <v>358</v>
      </c>
      <c r="B74" s="431">
        <v>2</v>
      </c>
      <c r="C74" s="431">
        <v>15</v>
      </c>
      <c r="D74" s="436">
        <v>0.1</v>
      </c>
      <c r="E74" s="432">
        <f>ROUND(B74*D74*C74,2)</f>
        <v>3</v>
      </c>
      <c r="F74" s="433"/>
      <c r="G74" s="434"/>
      <c r="H74" s="433"/>
      <c r="I74" s="364"/>
      <c r="J74" s="361"/>
    </row>
    <row r="75" spans="1:10" ht="15.75">
      <c r="A75" s="430" t="s">
        <v>359</v>
      </c>
      <c r="B75" s="436">
        <v>2</v>
      </c>
      <c r="C75" s="436">
        <f>G16</f>
        <v>150.97</v>
      </c>
      <c r="D75" s="436">
        <v>0.1</v>
      </c>
      <c r="E75" s="432">
        <f>B75*C75*D75</f>
        <v>30.19</v>
      </c>
      <c r="F75" s="433"/>
      <c r="G75" s="433"/>
      <c r="H75" s="433"/>
      <c r="I75" s="364"/>
      <c r="J75" s="437"/>
    </row>
    <row r="76" spans="1:10" ht="15.75">
      <c r="A76" s="672"/>
      <c r="B76" s="675"/>
      <c r="C76" s="675"/>
      <c r="D76" s="675"/>
      <c r="E76" s="676"/>
      <c r="F76" s="422"/>
      <c r="G76" s="422"/>
      <c r="H76" s="438"/>
      <c r="I76" s="439"/>
      <c r="J76" s="361"/>
    </row>
    <row r="77" spans="1:10" ht="15.75">
      <c r="A77" s="672" t="s">
        <v>360</v>
      </c>
      <c r="B77" s="673"/>
      <c r="C77" s="673"/>
      <c r="D77" s="673"/>
      <c r="E77" s="440">
        <f>E78+E83</f>
        <v>2.48</v>
      </c>
      <c r="F77" s="422"/>
      <c r="G77" s="427"/>
      <c r="H77" s="428"/>
      <c r="I77" s="364"/>
      <c r="J77" s="361"/>
    </row>
    <row r="78" spans="1:10" ht="15.75">
      <c r="A78" s="677" t="s">
        <v>361</v>
      </c>
      <c r="B78" s="678"/>
      <c r="C78" s="678"/>
      <c r="D78" s="678"/>
      <c r="E78" s="429">
        <f>SUM(E79:E82)</f>
        <v>1.88</v>
      </c>
      <c r="F78" s="422"/>
      <c r="G78" s="427"/>
      <c r="H78" s="428"/>
      <c r="I78" s="364"/>
      <c r="J78" s="361"/>
    </row>
    <row r="79" spans="1:10" ht="15.75">
      <c r="A79" s="430" t="s">
        <v>362</v>
      </c>
      <c r="B79" s="436">
        <v>2</v>
      </c>
      <c r="C79" s="435"/>
      <c r="D79" s="441">
        <v>0.36</v>
      </c>
      <c r="E79" s="442">
        <f>ROUND(B79*D79,2)</f>
        <v>0.72</v>
      </c>
      <c r="F79" s="433"/>
      <c r="G79" s="434"/>
      <c r="H79" s="433"/>
      <c r="I79" s="364"/>
      <c r="J79" s="361"/>
    </row>
    <row r="80" spans="1:10" ht="15.75">
      <c r="A80" s="430" t="s">
        <v>363</v>
      </c>
      <c r="B80" s="436">
        <v>2</v>
      </c>
      <c r="C80" s="435"/>
      <c r="D80" s="441">
        <v>0.2</v>
      </c>
      <c r="E80" s="442">
        <f>ROUND(B80*D80,2)</f>
        <v>0.4</v>
      </c>
      <c r="F80" s="433"/>
      <c r="G80" s="434"/>
      <c r="H80" s="433"/>
      <c r="I80" s="364"/>
      <c r="J80" s="361"/>
    </row>
    <row r="81" spans="1:10" ht="15.75">
      <c r="A81" s="430" t="s">
        <v>364</v>
      </c>
      <c r="B81" s="436">
        <v>0</v>
      </c>
      <c r="C81" s="435"/>
      <c r="D81" s="441">
        <v>0.25</v>
      </c>
      <c r="E81" s="442">
        <f>ROUND(B81*D81,2)</f>
        <v>0</v>
      </c>
      <c r="F81" s="433"/>
      <c r="G81" s="434"/>
      <c r="H81" s="433"/>
      <c r="I81" s="364"/>
      <c r="J81" s="361"/>
    </row>
    <row r="82" spans="1:10" ht="15.75">
      <c r="A82" s="430" t="s">
        <v>365</v>
      </c>
      <c r="B82" s="436">
        <v>2</v>
      </c>
      <c r="C82" s="435"/>
      <c r="D82" s="441">
        <v>0.38</v>
      </c>
      <c r="E82" s="442">
        <f>ROUND(B82*D82,2)</f>
        <v>0.76</v>
      </c>
      <c r="F82" s="433"/>
      <c r="G82" s="434"/>
      <c r="H82" s="433"/>
      <c r="I82" s="364"/>
      <c r="J82" s="361"/>
    </row>
    <row r="83" spans="1:10" ht="15.75">
      <c r="A83" s="677" t="s">
        <v>366</v>
      </c>
      <c r="B83" s="678"/>
      <c r="C83" s="678"/>
      <c r="D83" s="678"/>
      <c r="E83" s="429">
        <f>E84</f>
        <v>0.6</v>
      </c>
      <c r="F83" s="422"/>
      <c r="G83" s="427"/>
      <c r="H83" s="428"/>
      <c r="I83" s="364"/>
      <c r="J83" s="361"/>
    </row>
    <row r="84" spans="1:10" ht="15.75">
      <c r="A84" s="430" t="s">
        <v>367</v>
      </c>
      <c r="B84" s="436">
        <v>4</v>
      </c>
      <c r="C84" s="435"/>
      <c r="D84" s="441">
        <v>0.15</v>
      </c>
      <c r="E84" s="442">
        <f>ROUND(B84*D84,2)</f>
        <v>0.6</v>
      </c>
      <c r="F84" s="433"/>
      <c r="G84" s="434"/>
      <c r="H84" s="433"/>
      <c r="I84" s="364"/>
      <c r="J84" s="361"/>
    </row>
    <row r="85" spans="1:10" ht="15.75">
      <c r="A85" s="677" t="s">
        <v>341</v>
      </c>
      <c r="B85" s="678"/>
      <c r="C85" s="678"/>
      <c r="D85" s="678"/>
      <c r="E85" s="429">
        <f>E86+E87</f>
        <v>7</v>
      </c>
      <c r="F85" s="422"/>
      <c r="G85" s="427"/>
      <c r="H85" s="428"/>
      <c r="I85" s="364"/>
      <c r="J85" s="361"/>
    </row>
    <row r="86" spans="1:10" ht="15.75">
      <c r="A86" s="430" t="s">
        <v>368</v>
      </c>
      <c r="B86" s="436">
        <f>B79+B80+B81+B82</f>
        <v>6</v>
      </c>
      <c r="C86" s="435"/>
      <c r="D86" s="441"/>
      <c r="E86" s="442">
        <v>6</v>
      </c>
      <c r="F86" s="433"/>
      <c r="G86" s="434"/>
      <c r="H86" s="433"/>
      <c r="I86" s="364"/>
      <c r="J86" s="361"/>
    </row>
    <row r="87" spans="1:10" ht="16.5" thickBot="1">
      <c r="A87" s="443" t="s">
        <v>369</v>
      </c>
      <c r="B87" s="444">
        <f>B84/2</f>
        <v>2</v>
      </c>
      <c r="C87" s="445"/>
      <c r="D87" s="446"/>
      <c r="E87" s="447">
        <v>1</v>
      </c>
      <c r="F87" s="433"/>
      <c r="G87" s="434"/>
      <c r="H87" s="433"/>
      <c r="I87" s="364"/>
      <c r="J87" s="361"/>
    </row>
  </sheetData>
  <sheetProtection/>
  <mergeCells count="97">
    <mergeCell ref="A72:D72"/>
    <mergeCell ref="A76:E76"/>
    <mergeCell ref="A77:D77"/>
    <mergeCell ref="A78:D78"/>
    <mergeCell ref="A83:D83"/>
    <mergeCell ref="A85:D85"/>
    <mergeCell ref="A61:K61"/>
    <mergeCell ref="G62:G63"/>
    <mergeCell ref="H62:H63"/>
    <mergeCell ref="A64:D64"/>
    <mergeCell ref="A65:D65"/>
    <mergeCell ref="A71:E71"/>
    <mergeCell ref="B42:D42"/>
    <mergeCell ref="W42:Y42"/>
    <mergeCell ref="A48:H48"/>
    <mergeCell ref="A52:I53"/>
    <mergeCell ref="A56:I57"/>
    <mergeCell ref="A58:I59"/>
    <mergeCell ref="B39:D39"/>
    <mergeCell ref="H39:I39"/>
    <mergeCell ref="B40:D40"/>
    <mergeCell ref="H40:I40"/>
    <mergeCell ref="W40:Y40"/>
    <mergeCell ref="B41:D41"/>
    <mergeCell ref="H41:I41"/>
    <mergeCell ref="W41:Y41"/>
    <mergeCell ref="B36:D36"/>
    <mergeCell ref="H36:I36"/>
    <mergeCell ref="W36:Y36"/>
    <mergeCell ref="B37:D37"/>
    <mergeCell ref="H37:I37"/>
    <mergeCell ref="B38:D38"/>
    <mergeCell ref="H38:I38"/>
    <mergeCell ref="W38:Y38"/>
    <mergeCell ref="B34:D34"/>
    <mergeCell ref="H34:I34"/>
    <mergeCell ref="W34:Y34"/>
    <mergeCell ref="B35:D35"/>
    <mergeCell ref="H35:I35"/>
    <mergeCell ref="W35:Y35"/>
    <mergeCell ref="B31:D31"/>
    <mergeCell ref="H31:I31"/>
    <mergeCell ref="W31:Y31"/>
    <mergeCell ref="B32:D32"/>
    <mergeCell ref="H32:I32"/>
    <mergeCell ref="B33:D33"/>
    <mergeCell ref="H33:I33"/>
    <mergeCell ref="W33:Y33"/>
    <mergeCell ref="B28:D28"/>
    <mergeCell ref="H28:I28"/>
    <mergeCell ref="B29:D29"/>
    <mergeCell ref="H29:I29"/>
    <mergeCell ref="W29:Y29"/>
    <mergeCell ref="B30:D30"/>
    <mergeCell ref="W30:Y30"/>
    <mergeCell ref="B25:D25"/>
    <mergeCell ref="W25:Y25"/>
    <mergeCell ref="B26:D26"/>
    <mergeCell ref="H26:I26"/>
    <mergeCell ref="W26:Y26"/>
    <mergeCell ref="B27:D27"/>
    <mergeCell ref="H27:I27"/>
    <mergeCell ref="W27:Y27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B22:D22"/>
    <mergeCell ref="H22:I22"/>
    <mergeCell ref="W22:Y22"/>
    <mergeCell ref="B17:D17"/>
    <mergeCell ref="H17:I17"/>
    <mergeCell ref="B18:D18"/>
    <mergeCell ref="H18:I18"/>
    <mergeCell ref="W18:Y18"/>
    <mergeCell ref="B19:D19"/>
    <mergeCell ref="H19:I19"/>
    <mergeCell ref="W19:Y19"/>
    <mergeCell ref="A8:I8"/>
    <mergeCell ref="B10:F11"/>
    <mergeCell ref="G10:G11"/>
    <mergeCell ref="H10:H11"/>
    <mergeCell ref="I10:I11"/>
    <mergeCell ref="A14:E15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jeniffer nascimento</cp:lastModifiedBy>
  <cp:lastPrinted>2022-05-26T16:08:12Z</cp:lastPrinted>
  <dcterms:created xsi:type="dcterms:W3CDTF">2005-01-22T11:41:57Z</dcterms:created>
  <dcterms:modified xsi:type="dcterms:W3CDTF">2022-10-25T20:42:42Z</dcterms:modified>
  <cp:category/>
  <cp:version/>
  <cp:contentType/>
  <cp:contentStatus/>
</cp:coreProperties>
</file>