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67" activeTab="8"/>
  </bookViews>
  <sheets>
    <sheet name="ORÇAMENTO GERAL" sheetId="1" r:id="rId1"/>
    <sheet name="CRONOGRAMA" sheetId="2" r:id="rId2"/>
    <sheet name="MC-PAV" sheetId="3" r:id="rId3"/>
    <sheet name="DADOS" sheetId="4" state="hidden" r:id="rId4"/>
    <sheet name="CPU I" sheetId="5" state="hidden" r:id="rId5"/>
    <sheet name="CPU III" sheetId="6" state="hidden" r:id="rId6"/>
    <sheet name="CPU IV" sheetId="7" r:id="rId7"/>
    <sheet name="CPU V" sheetId="8" r:id="rId8"/>
    <sheet name="CPU VI" sheetId="9" r:id="rId9"/>
    <sheet name="ENCARGOS" sheetId="10" r:id="rId10"/>
    <sheet name="BDI" sheetId="11" r:id="rId11"/>
  </sheets>
  <externalReferences>
    <externalReference r:id="rId14"/>
    <externalReference r:id="rId15"/>
  </externalReferences>
  <definedNames>
    <definedName name="_xlnm.Print_Area" localSheetId="5">'CPU III'!$A$1:$H$55</definedName>
    <definedName name="_xlnm.Print_Area" localSheetId="6">'CPU IV'!$A$1:$G$46</definedName>
    <definedName name="_xlnm.Print_Area" localSheetId="8">'CPU VI'!$A$1:$K$15</definedName>
    <definedName name="_xlnm.Print_Area" localSheetId="1">'CRONOGRAMA'!$A$1:$L$17</definedName>
    <definedName name="_xlnm.Print_Area" localSheetId="3">'DADOS'!$A$1:$I$29</definedName>
    <definedName name="_xlnm.Print_Area" localSheetId="2">'MC-PAV'!$A$1:$F$78</definedName>
    <definedName name="_xlnm.Print_Area" localSheetId="0">'ORÇAMENTO GERAL'!$C$1:$L$24</definedName>
    <definedName name="_xlnm.Print_Titles" localSheetId="0">'ORÇAMENTO GERAL'!$1:$7</definedName>
  </definedNames>
  <calcPr fullCalcOnLoad="1" fullPrecision="0"/>
</workbook>
</file>

<file path=xl/comments1.xml><?xml version="1.0" encoding="utf-8"?>
<comments xmlns="http://schemas.openxmlformats.org/spreadsheetml/2006/main">
  <authors>
    <author>Jeniffer Nascimento</author>
  </authors>
  <commentList>
    <comment ref="E7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comments6.xml><?xml version="1.0" encoding="utf-8"?>
<comments xmlns="http://schemas.openxmlformats.org/spreadsheetml/2006/main">
  <authors>
    <author>Jeniffer Nascimento</author>
  </authors>
  <commentList>
    <comment ref="B6" authorId="0">
      <text>
        <r>
          <rPr>
            <b/>
            <sz val="9"/>
            <rFont val="Segoe UI"/>
            <family val="2"/>
          </rPr>
          <t>Jeniffer Nascimento:</t>
        </r>
        <r>
          <rPr>
            <sz val="9"/>
            <rFont val="Segoe UI"/>
            <family val="2"/>
          </rPr>
          <t xml:space="preserve">
Não desonerado!</t>
        </r>
      </text>
    </comment>
  </commentList>
</comments>
</file>

<file path=xl/comments7.xml><?xml version="1.0" encoding="utf-8"?>
<comments xmlns="http://schemas.openxmlformats.org/spreadsheetml/2006/main">
  <authors>
    <author>Jeniffer Nascimento</author>
  </authors>
  <commentList>
    <comment ref="B6" authorId="0">
      <text>
        <r>
          <rPr>
            <b/>
            <sz val="9"/>
            <rFont val="Segoe UI"/>
            <family val="2"/>
          </rPr>
          <t>Jeniffer Nascimento:</t>
        </r>
        <r>
          <rPr>
            <sz val="9"/>
            <rFont val="Segoe UI"/>
            <family val="2"/>
          </rPr>
          <t xml:space="preserve">
Não desonerado!</t>
        </r>
      </text>
    </comment>
  </commentList>
</comments>
</file>

<file path=xl/sharedStrings.xml><?xml version="1.0" encoding="utf-8"?>
<sst xmlns="http://schemas.openxmlformats.org/spreadsheetml/2006/main" count="671" uniqueCount="406">
  <si>
    <t>m³</t>
  </si>
  <si>
    <t>SERVIÇOS PRELIMINARES</t>
  </si>
  <si>
    <t>m²</t>
  </si>
  <si>
    <t>2.1</t>
  </si>
  <si>
    <t>DESCRIÇÃO</t>
  </si>
  <si>
    <t>ITEM</t>
  </si>
  <si>
    <t>2.2</t>
  </si>
  <si>
    <t>2.3</t>
  </si>
  <si>
    <t>TOTAL DO ITEM 2:</t>
  </si>
  <si>
    <t>D</t>
  </si>
  <si>
    <t>TOTAL DO  ITEM 1:</t>
  </si>
  <si>
    <t>3.1</t>
  </si>
  <si>
    <t>LIMPEZA FINAL</t>
  </si>
  <si>
    <t>TOTAL DO ITEM 3:</t>
  </si>
  <si>
    <t>C</t>
  </si>
  <si>
    <t>DEPARTAMENTO DE OBRAS</t>
  </si>
  <si>
    <t>PREFEITURA MUNICIPAL DE ANANINDEUA</t>
  </si>
  <si>
    <t>1.1</t>
  </si>
  <si>
    <t>1.2</t>
  </si>
  <si>
    <t>PREÇO TOTAL</t>
  </si>
  <si>
    <t>UNIDADE</t>
  </si>
  <si>
    <t>TOTAL</t>
  </si>
  <si>
    <t>PLANILHA ORÇAMENTÁRIA</t>
  </si>
  <si>
    <t>PREÇO UNITÁRIO</t>
  </si>
  <si>
    <t>TOTAL DA OBRA COM BDI:</t>
  </si>
  <si>
    <t>SERVIÇOS DE REVESTIMENTO</t>
  </si>
  <si>
    <t>Ton</t>
  </si>
  <si>
    <t>Ton x Km</t>
  </si>
  <si>
    <t>ton</t>
  </si>
  <si>
    <t>Locação de rede e nivelamento de emisario/rede coletora com auxílio de equipamento topográfico</t>
  </si>
  <si>
    <t>A - Mão-de-obra</t>
  </si>
  <si>
    <t>Item</t>
  </si>
  <si>
    <t>Descriminação</t>
  </si>
  <si>
    <t>Unidade</t>
  </si>
  <si>
    <t>Preço Unitário</t>
  </si>
  <si>
    <t>Custo</t>
  </si>
  <si>
    <t>90781</t>
  </si>
  <si>
    <t>Topógrafo com engargos complementares</t>
  </si>
  <si>
    <t>h</t>
  </si>
  <si>
    <t>88316</t>
  </si>
  <si>
    <t>A - Custo Total Mão-de-obra:</t>
  </si>
  <si>
    <t>B – Equipamentos</t>
  </si>
  <si>
    <t>B - Custo Total de Equipamentos:</t>
  </si>
  <si>
    <t>C – Materiais</t>
  </si>
  <si>
    <t>C - Custo Total de Materiais:</t>
  </si>
  <si>
    <t>Resumo da Composição do Custo Unitário</t>
  </si>
  <si>
    <t>Descrição</t>
  </si>
  <si>
    <t>A</t>
  </si>
  <si>
    <t>Mão de Obra</t>
  </si>
  <si>
    <t>[transportar subtotal A]</t>
  </si>
  <si>
    <t>B</t>
  </si>
  <si>
    <t>Equipamentos</t>
  </si>
  <si>
    <t>[transportar subtotal B]</t>
  </si>
  <si>
    <t>Materiais</t>
  </si>
  <si>
    <t>[transportar subtotal C]</t>
  </si>
  <si>
    <t>A+B+C</t>
  </si>
  <si>
    <t>Subtotal:</t>
  </si>
  <si>
    <t>E</t>
  </si>
  <si>
    <t>DxBDI</t>
  </si>
  <si>
    <t>Preço Global: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</si>
  <si>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</si>
  <si>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</si>
  <si>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</si>
  <si>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</si>
  <si>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</si>
  <si>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</si>
  <si>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</si>
  <si>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</si>
  <si>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</si>
  <si>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</si>
  <si>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</si>
  <si>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</si>
  <si>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</si>
  <si>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</si>
  <si>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</si>
  <si>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</si>
  <si>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</si>
  <si>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</si>
  <si>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</si>
  <si>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</si>
  <si>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</si>
  <si>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</si>
  <si>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</si>
  <si>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</si>
  <si>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</si>
  <si>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</si>
  <si>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</si>
  <si>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</si>
  <si>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</si>
  <si>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</si>
  <si>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</si>
  <si>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</si>
  <si>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</si>
  <si>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</si>
  <si>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</si>
  <si>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</si>
  <si>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</si>
  <si>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</si>
  <si>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</si>
  <si>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</si>
  <si>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</si>
  <si>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</si>
  <si>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</si>
  <si>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</si>
  <si>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</si>
  <si>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</si>
  <si>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</si>
  <si>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</si>
  <si>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</si>
  <si>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</si>
  <si>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</si>
  <si>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</si>
  <si>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</si>
  <si>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</si>
  <si>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</si>
  <si>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</si>
  <si>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</si>
  <si>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</si>
  <si>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</si>
  <si>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</si>
  <si>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</si>
  <si>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</si>
  <si>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</si>
  <si>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Total de Reincidência de um Grupo sobre o outro</t>
  </si>
  <si>
    <t>*GRUPO E</t>
  </si>
  <si>
    <t>E1</t>
  </si>
  <si>
    <t>Total dos Encargos Sociais Complementares</t>
  </si>
  <si>
    <t>QUADRO DE COMPOSIÇÃO DE TAXA DE BDI</t>
  </si>
  <si>
    <t>DISCRIMINAÇÃO DOS CUSTOS INDIRETOS</t>
  </si>
  <si>
    <t>PORCENTAGEM (%) ADOTADA</t>
  </si>
  <si>
    <t>VARIÁVEIS ACRESCIDAS DE ACORDO COM DIÁRIO OFICIAL DA UNIÃO DO DIA 20 DE SETEMBRO DE 2011</t>
  </si>
  <si>
    <t>CUSTOS TRIBUTÁRIOS</t>
  </si>
  <si>
    <t>TF</t>
  </si>
  <si>
    <t>TRIBUTOS FEDERAIS</t>
  </si>
  <si>
    <t>TM</t>
  </si>
  <si>
    <t>TRIBUTOS MUNICIPAIS</t>
  </si>
  <si>
    <t>PIS</t>
  </si>
  <si>
    <t>PROGRAMAÇÃO DE INTEGRAÇÃO SOCIAL</t>
  </si>
  <si>
    <t>CONFINS</t>
  </si>
  <si>
    <t>FINANC. DA SEGURIDADE SOCIAL</t>
  </si>
  <si>
    <t>TRIBUTO MUNICIPAL</t>
  </si>
  <si>
    <t>ISS</t>
  </si>
  <si>
    <t>Limpeza geral e entrega da obra</t>
  </si>
  <si>
    <t>QTDE.</t>
  </si>
  <si>
    <t>CPU-01</t>
  </si>
  <si>
    <t>CPU - I</t>
  </si>
  <si>
    <t>Unidade: ton</t>
  </si>
  <si>
    <t>Coeficiente</t>
  </si>
  <si>
    <t>Areia média</t>
  </si>
  <si>
    <t>Seixo fino lavado</t>
  </si>
  <si>
    <t>Pá carregadeira sobre rodas, potência 197 HP, capacidade da caçamba 2,5 A 3,5 m³, peso operacional 18338 kg</t>
  </si>
  <si>
    <t>Tanque de asfalto estacionário com serpentina, capacidade 30.000 L</t>
  </si>
  <si>
    <t>Cimento asfáltico de petróleo granel (CAP) 50/70 (coletado caixa na ANP acrescido de ICMS)</t>
  </si>
  <si>
    <t>Usina de mistura asfáltica à quente, tipo contra fluxo, prod 40 a 80ton/hora</t>
  </si>
  <si>
    <t>Grupo gerador com carenagem, motor diesel potência standart entre 250 e 260 KVA</t>
  </si>
  <si>
    <t>Óleo diesel S 500 - comum</t>
  </si>
  <si>
    <t>Óleo residual com baixo ponto de fluidez (BPF). Para queima</t>
  </si>
  <si>
    <t>Operador de usina de asfalto</t>
  </si>
  <si>
    <t>Operador de pá carregadeira</t>
  </si>
  <si>
    <t>Servente com encargos complementares</t>
  </si>
  <si>
    <t>Vibroacabadora de asfalto sobre esteira, largura de pavimentação 1,90M a 5,30M. Potência 105 HP capacidade 450 T/H - CHP DIURNO. AF_11/2014</t>
  </si>
  <si>
    <t>Vibroacabadora de asfalto sobre esteira, largura de pavimentação 1,90M a 5,30M. Potência 105 HP capacidade 450 T/H - CHI DIURNO. AF_11/2015</t>
  </si>
  <si>
    <t>Rasteleiro com encargos complementares</t>
  </si>
  <si>
    <t>Caminhão basculante 10m³ trucado cabine simples, peso bruto total 23.000 kg carga útil máxima 15.935 kg distância entre eixos 4,80m, potência 230 C, inclusive caçamba metálica - CHP DIURNO. AF_06/2014</t>
  </si>
  <si>
    <t>Rolo compactador vibratório tandem, aço liso, potência 125 HP, peso sem/com lastro 10.20/11,65 T, largura de trabalho 1,73m - CHP DIURNO. AF_11/2016</t>
  </si>
  <si>
    <t>Rolo compactador vibratório tandem, aço liso, potência 125 HP, peso sem/com lastro 10.20/11,65 T, largura de trabalho 1,73m - CHI DIURNO. AF_11/2017</t>
  </si>
  <si>
    <t>Trator de pneus com potência de 85 CV, tração 4x4, com vassoura mecânica acoplada - CHI DIURNO. AF_02/2017</t>
  </si>
  <si>
    <t>Trator de pneus com potência de 85 CV, tração 4x4, com vassoura mecânica acoplada - CHP DIURNO. AF_03/2017</t>
  </si>
  <si>
    <t>Rolo compactador de pneus estático, pressão variável, potência 110HP, peso sem/com lastro 10,8/27 T, largura de rolagem 2,30m - CHP DIURNO. AF_06/2017</t>
  </si>
  <si>
    <t>Rolo compactador de pneus estático, pressão variável, potência 110HP, peso sem/com lastro 10,8/27 T, largura de rolagem 2,30m - CHI DIURNO. AF_06/2017</t>
  </si>
  <si>
    <t>CHP</t>
  </si>
  <si>
    <t>L</t>
  </si>
  <si>
    <t>CHI</t>
  </si>
  <si>
    <t>88301</t>
  </si>
  <si>
    <t>88304</t>
  </si>
  <si>
    <t>FONTE</t>
  </si>
  <si>
    <t>SEDOP</t>
  </si>
  <si>
    <t>CPU</t>
  </si>
  <si>
    <t>SINAPI</t>
  </si>
  <si>
    <t>SECRETARIA MUNICIPAL DE SANEAMENTO E INFRAESTRUTURA</t>
  </si>
  <si>
    <t>BDI</t>
  </si>
  <si>
    <t>Execução de pintura de ligação com emulsão asfáltica RR-2C. AF_11/2019</t>
  </si>
  <si>
    <t>Transporte com caminhão basculante de 14 m³, em via em revestimento primário.AF_07/2020</t>
  </si>
  <si>
    <t>270220</t>
  </si>
  <si>
    <t>CRONOGRAMA FÍSICO-FINANCEIRO</t>
  </si>
  <si>
    <t>DISCRIMINAÇÃO DOS SERVIÇOS</t>
  </si>
  <si>
    <t>PESO %</t>
  </si>
  <si>
    <t>VALOR BDI INCLUSO (R$)</t>
  </si>
  <si>
    <t>MESES</t>
  </si>
  <si>
    <t>%</t>
  </si>
  <si>
    <t>R$</t>
  </si>
  <si>
    <t>SIMPLES</t>
  </si>
  <si>
    <t>ACUMULADO</t>
  </si>
  <si>
    <t>VIA</t>
  </si>
  <si>
    <t>=</t>
  </si>
  <si>
    <t>L=</t>
  </si>
  <si>
    <t>MEMÓRIA DE CÁLCULO (2)</t>
  </si>
  <si>
    <t>EXTENSÃO (M)</t>
  </si>
  <si>
    <t>LARGURA (M)</t>
  </si>
  <si>
    <t xml:space="preserve">ÁREA (M²) </t>
  </si>
  <si>
    <t>TOTAL ITEM 2.1:</t>
  </si>
  <si>
    <t>VOLUME (M³)</t>
  </si>
  <si>
    <t>TOTAL ITEM 2.2:</t>
  </si>
  <si>
    <t>TOTAL ITEM 2.3:</t>
  </si>
  <si>
    <t>ESPESSURA (M)</t>
  </si>
  <si>
    <t>DMT (KM)</t>
  </si>
  <si>
    <t>F</t>
  </si>
  <si>
    <t>G= E x F</t>
  </si>
  <si>
    <t>C= A x B</t>
  </si>
  <si>
    <t>VOLUME CBUQ (M³)</t>
  </si>
  <si>
    <t>TRANSPORTE (M³ x KM)</t>
  </si>
  <si>
    <t>LARGURA CONSIDERADA (M)</t>
  </si>
  <si>
    <t>,</t>
  </si>
  <si>
    <t>E= C x D x 2,4</t>
  </si>
  <si>
    <t>Unidade:  UNID.</t>
  </si>
  <si>
    <t>88253</t>
  </si>
  <si>
    <t>Auxiliar de topográfo com engargos complementares</t>
  </si>
  <si>
    <t>MEMÓRIA DE CÁLCULO</t>
  </si>
  <si>
    <t>Ref.</t>
  </si>
  <si>
    <t>Quantidade</t>
  </si>
  <si>
    <t>h/dia</t>
  </si>
  <si>
    <t>dias/mês</t>
  </si>
  <si>
    <t>quant. Meses</t>
  </si>
  <si>
    <t>Topográfo</t>
  </si>
  <si>
    <t>Auxiliar de topográfo</t>
  </si>
  <si>
    <t>PREÇO UNIT. C/ BDI</t>
  </si>
  <si>
    <t>PORCENTAGEM (%) ADOTADA PELA MÉDIA DOS QUARTIS</t>
  </si>
  <si>
    <t>Administração Central da Obra - AC</t>
  </si>
  <si>
    <t>DESPESAS FINANCEIRAS -DF</t>
  </si>
  <si>
    <t>Sub Total</t>
  </si>
  <si>
    <t>R</t>
  </si>
  <si>
    <t>Risco - R</t>
  </si>
  <si>
    <t>S+G</t>
  </si>
  <si>
    <t>Seguro - S/Garantia - G</t>
  </si>
  <si>
    <t>TOTAL- I</t>
  </si>
  <si>
    <t xml:space="preserve"> LUCRO)</t>
  </si>
  <si>
    <t>DEMONSTRAÇÃO DOS TRIBUTOS FEDERAL</t>
  </si>
  <si>
    <t>CPRB</t>
  </si>
  <si>
    <t>Variável de Desoneração de 4,5%</t>
  </si>
  <si>
    <t>DEMONSTRAÇÃO DOS TRIBUTOS MUNICIPAL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</si>
  <si>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</si>
  <si>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</si>
  <si>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</si>
  <si>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</si>
  <si>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</si>
  <si>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</si>
  <si>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</si>
  <si>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</si>
  <si>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</si>
  <si>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</si>
  <si>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</si>
  <si>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</si>
  <si>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</si>
  <si>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</si>
  <si>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Placa de obra em lona com plotagem de gráfica</t>
  </si>
  <si>
    <t xml:space="preserve">ENCARGOS SOCIAIS SOBRE A MÃO DE OBRA  </t>
  </si>
  <si>
    <t>COM DESONERAÇÃO</t>
  </si>
  <si>
    <t>SEM DESONERAÇÃO</t>
  </si>
  <si>
    <t>TOTAL (A+B+C+D)</t>
  </si>
  <si>
    <t>SECRETARIA MUNICIAL DE SANEAMENTO E INFRAESTRUTURA</t>
  </si>
  <si>
    <t>IV</t>
  </si>
  <si>
    <t>CPU-04</t>
  </si>
  <si>
    <t>Código</t>
  </si>
  <si>
    <t>und.</t>
  </si>
  <si>
    <t>TOTAL ITEM 3.1:</t>
  </si>
  <si>
    <t>2.4</t>
  </si>
  <si>
    <t>Rua Acará</t>
  </si>
  <si>
    <t>Rua Aveiro</t>
  </si>
  <si>
    <t>Travessa Xapuri</t>
  </si>
  <si>
    <t>Rua Plácido de Castro</t>
  </si>
  <si>
    <t>Rua Feijó</t>
  </si>
  <si>
    <t>Usinagem, fornecimento, aplicação e espalhamento de concreto betuminoso usinado a quente (CBUQ), CAP 50/70, para capa de rolamento</t>
  </si>
  <si>
    <t>Rua Madureira</t>
  </si>
  <si>
    <t>Rua Capanema</t>
  </si>
  <si>
    <t>Av Belém</t>
  </si>
  <si>
    <t>Alameda Antares</t>
  </si>
  <si>
    <t>WE 67 (Entre Arterial 18 e SN24)</t>
  </si>
  <si>
    <t>WE 66 (Entre Arterial 18 e SN24)</t>
  </si>
  <si>
    <t>WE 70 (Da SN24 até o Fim)</t>
  </si>
  <si>
    <t>Passagem Providência (Da Rua da Providência até a Pass São José)</t>
  </si>
  <si>
    <t>CÓDIGO SINAPI MAR-22 E SEDOP MAI-22</t>
  </si>
  <si>
    <t>LISTA DE RUAS</t>
  </si>
  <si>
    <t>TRECHO</t>
  </si>
  <si>
    <t>BAIRRO</t>
  </si>
  <si>
    <t>EXTENSÃO</t>
  </si>
  <si>
    <t>LARGURA</t>
  </si>
  <si>
    <t>DRENAGEM</t>
  </si>
  <si>
    <t>INFRAESTRUTURA</t>
  </si>
  <si>
    <t>TV WE 67</t>
  </si>
  <si>
    <t>Arterial 18 e SN 24</t>
  </si>
  <si>
    <t>TV WE 66</t>
  </si>
  <si>
    <t>Arterial 18 e SN 25</t>
  </si>
  <si>
    <t>TV WE 70</t>
  </si>
  <si>
    <t>Da SN 24 até o Fim</t>
  </si>
  <si>
    <t>Cidade Nova</t>
  </si>
  <si>
    <t>Rua da Providência até a Pass. São José</t>
  </si>
  <si>
    <t>Pass. Da Providência</t>
  </si>
  <si>
    <t>Coqueiro</t>
  </si>
  <si>
    <t>Usinagem, fornecimento, aplicação e espalhamento de concreto betuminoso usinado a quente (CBUQ), CAP 50/70, para capa de rolamento e=4 cm</t>
  </si>
  <si>
    <t>CPU V</t>
  </si>
  <si>
    <t xml:space="preserve">SERVIÇO:  </t>
  </si>
  <si>
    <t xml:space="preserve"> Unidade: UNID</t>
  </si>
  <si>
    <t>MÃO DE OBRA</t>
  </si>
  <si>
    <t>COEFIC.</t>
  </si>
  <si>
    <t xml:space="preserve">  CUSTO</t>
  </si>
  <si>
    <t>CUSTO UNITÁRIO</t>
  </si>
  <si>
    <t>ENGENHEIRO CIVIL DE OBRA PLENO COM ENCARGOS COMPLEMENTARES</t>
  </si>
  <si>
    <t>ENCARREGADO GERAL COM ENCARGOS COMPLEMENTARES</t>
  </si>
  <si>
    <t>VIGIA NOTURNO COM ENCARGOS COMPLEMENTARES</t>
  </si>
  <si>
    <t xml:space="preserve">( A  )   T O T A L                                      </t>
  </si>
  <si>
    <t>MATERIAL</t>
  </si>
  <si>
    <t xml:space="preserve"> CONSUMO </t>
  </si>
  <si>
    <t>CUSTO</t>
  </si>
  <si>
    <t xml:space="preserve">                   </t>
  </si>
  <si>
    <t>( B  )   T O T A L</t>
  </si>
  <si>
    <t>EQUIPAMENTOS</t>
  </si>
  <si>
    <t>( C )   T O T A L</t>
  </si>
  <si>
    <t xml:space="preserve">CUSTO DIRETO TOTAL (A)+(B)+(C)     </t>
  </si>
  <si>
    <t xml:space="preserve">       C U S T O   U N I T Á R I O     T O T A L</t>
  </si>
  <si>
    <t>Engenheiro Civil</t>
  </si>
  <si>
    <t>Encarregado Geral</t>
  </si>
  <si>
    <t>Vigia noturno</t>
  </si>
  <si>
    <t>CPU-VI SINAPI MAR-22 E SICRO JAN-22</t>
  </si>
  <si>
    <t xml:space="preserve"> Unidade: UNID.</t>
  </si>
  <si>
    <t>EQUIPAMENTOS TRANSPORTADORES</t>
  </si>
  <si>
    <t>ORIGEM</t>
  </si>
  <si>
    <t>DESTINO</t>
  </si>
  <si>
    <t>K 
(Nº VIAGENS)</t>
  </si>
  <si>
    <t>DIST.</t>
  </si>
  <si>
    <t>VELOCIDADE  (KM/H)</t>
  </si>
  <si>
    <t>QUANTIDADE DE EQUIPAMENTOS</t>
  </si>
  <si>
    <t>PREÇO UNIT.</t>
  </si>
  <si>
    <t>SICRO</t>
  </si>
  <si>
    <t>E9665</t>
  </si>
  <si>
    <t>CAVALO MECÂNICO COM SEMI-REBOQUE E CAPACIDADE DE 22 T - 240 KW</t>
  </si>
  <si>
    <t>BELEM</t>
  </si>
  <si>
    <t>REGIONAL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</si>
  <si>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</si>
  <si>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CAMINHÃO BASCULANTE 6 M3, PESO BRUTO TOTAL 16.000 KG, CARGA ÚTIL MÁXIMA 13.071 KG, DISTÂNCIA ENTRE EIXOS 4,80 M, POTÊNCIA 230 CV INCLUSIVE CAÇAMBA METÁLICA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</si>
  <si>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</si>
  <si>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</si>
  <si>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ESPARGIDOR DE ASFALTO PRESSURIZADO, TANQUE 6 M3 COM ISOLAÇÃO TÉRMICA, AQUECIDO COM 2 MAÇARICOS, COM BARRA ESPARGIDORA 3,60 M, MONTADO SOBRE CAMINHÃO TOCO, PBT 14.300 KG, POTÊNCIA 185 CV - CHP DIURNO. AF_08/2015</t>
  </si>
  <si>
    <t>CPU - V</t>
  </si>
  <si>
    <t>Administração da obra</t>
  </si>
  <si>
    <t>1.3</t>
  </si>
  <si>
    <t>CPU - VI</t>
  </si>
  <si>
    <t>Mobilização e Desmobilização de pessoal e equipamentos</t>
  </si>
  <si>
    <t>1.4</t>
  </si>
  <si>
    <t>CPU III</t>
  </si>
  <si>
    <t>SINAPI MAR/22</t>
  </si>
  <si>
    <t>Execução de imprimação base para pavimentação</t>
  </si>
  <si>
    <t>Unidade: M²</t>
  </si>
  <si>
    <t>SERVENTE COM ENCARGOS COMPLEMENTARES</t>
  </si>
  <si>
    <t>H</t>
  </si>
  <si>
    <t>COTAÇÃO</t>
  </si>
  <si>
    <t>EAI CM ECOIMPRIMA (ASFALTO DILUÍDO)</t>
  </si>
  <si>
    <t>VASSOURA MECÂNICA REBOCÁVEL COM ESCOVA CILÍNDRICA, LARGURA ÚTIL DE VARRIMENTO DE 2,44 M - CHP DIURNO. AF_06/2014</t>
  </si>
  <si>
    <t xml:space="preserve"> 0,002</t>
  </si>
  <si>
    <t xml:space="preserve"> 5841 </t>
  </si>
  <si>
    <t>VASSOURA MECÂNICA REBOCÁVEL COM ESCOVA CILÍNDRICA, LARGURA ÚTIL DE VARRIMENTO DE 2,44 M - CHI DIURNO. AF_06/2014</t>
  </si>
  <si>
    <t xml:space="preserve"> 0,004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</si>
  <si>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</si>
  <si>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0,001</t>
  </si>
  <si>
    <t xml:space="preserve"> 89035 </t>
  </si>
  <si>
    <t>TRATOR DE PNEUS, POTÊNCIA 85 CV, TRAÇÃO 4X4, PESO COM LASTRO DE 4.675 KG - CHP DIURNO. AF_06/2014</t>
  </si>
  <si>
    <t xml:space="preserve"> 0,0017</t>
  </si>
  <si>
    <t xml:space="preserve"> 89036 </t>
  </si>
  <si>
    <t>TRATOR DE PNEUS, POTÊNCIA 85 CV, TRAÇÃO 4X4, PESO COM LASTRO DE 4.675 KG - CHI DIURNO. AF_06/2014</t>
  </si>
  <si>
    <t xml:space="preserve"> 0,0041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</si>
  <si>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</si>
  <si>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0,0049</t>
  </si>
  <si>
    <t>COTAÇÃO DE PREÇOS - CBAA FEV 2022</t>
  </si>
  <si>
    <t>SECRETARIA DE ESTADO DE TRANSPORTE - SETRAN/PA</t>
  </si>
  <si>
    <t>MATERIAIS BETUMINOSOS</t>
  </si>
  <si>
    <t>REGIÃO 
METROPOLITANA - CIF</t>
  </si>
  <si>
    <t>REGIÃO 
METROPOLITANA - FOB</t>
  </si>
  <si>
    <t>OBSERVAÇÕES:</t>
  </si>
  <si>
    <t>CAP - VISCOSIDADE ABSOLUTA À 60ºC</t>
  </si>
  <si>
    <t>ESPECIFICAÇÕES 
(DIMENÇÕES/PESO)</t>
  </si>
  <si>
    <t>PREÇO POR KG</t>
  </si>
  <si>
    <t>CAP - 7</t>
  </si>
  <si>
    <t>CAP - 20</t>
  </si>
  <si>
    <t>CAP - 40</t>
  </si>
  <si>
    <t xml:space="preserve">CAP - Segundo ensaio de Penetração, 
realizado a 25ºC </t>
  </si>
  <si>
    <t>CAP - 30/45</t>
  </si>
  <si>
    <t>CAP - 50/70</t>
  </si>
  <si>
    <t>30 TON</t>
  </si>
  <si>
    <t>CAP - 85/100</t>
  </si>
  <si>
    <t>CAP - 55/75</t>
  </si>
  <si>
    <t>CAP - 150/200</t>
  </si>
  <si>
    <t>Asfalto Diluído</t>
  </si>
  <si>
    <t>CM ECOPRIME</t>
  </si>
  <si>
    <t>CR-70</t>
  </si>
  <si>
    <t>EAI CM ECOIMPRIMA</t>
  </si>
  <si>
    <t>CR-3000</t>
  </si>
  <si>
    <t>CM-30</t>
  </si>
  <si>
    <t>CM-70</t>
  </si>
  <si>
    <t>CM-250</t>
  </si>
  <si>
    <t>CM-800</t>
  </si>
  <si>
    <t>Emulsão Asfáltica</t>
  </si>
  <si>
    <t>RR-1C</t>
  </si>
  <si>
    <t>RR-2C</t>
  </si>
  <si>
    <t>RL-1C</t>
  </si>
  <si>
    <t>SINAPI MAR/2022</t>
  </si>
  <si>
    <t>m³ x Km</t>
  </si>
  <si>
    <t>EXECUÇÃO DOS SERVIÇOS DE PAVIMENTAÇÃO (RECAPEAMENTO) NA WE 66, WE 67, WE 70 e Passagem da Providência  - NO MUNICÍPIO DE ANANINDEUA - PA.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</si>
</sst>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"/>
    <numFmt numFmtId="169" formatCode="_(* #,##0.0000_);_(* \(#,##0.0000\);_(* &quot;-&quot;??_);_(@_)"/>
    <numFmt numFmtId="170" formatCode="#,##0.000"/>
    <numFmt numFmtId="171" formatCode="&quot;R$&quot;\ #,##0.00"/>
    <numFmt numFmtId="172" formatCode="[$-416]mmmm\-yy;@"/>
    <numFmt numFmtId="173" formatCode="#,##0.000000"/>
    <numFmt numFmtId="174" formatCode="0.000%"/>
    <numFmt numFmtId="175" formatCode="&quot; &quot;#,##0.00&quot; &quot;;&quot;-&quot;#,##0.00&quot; &quot;;&quot; -&quot;00&quot; &quot;;&quot; &quot;@&quot; &quot;"/>
    <numFmt numFmtId="176" formatCode="#,##0.0000000"/>
    <numFmt numFmtId="177" formatCode="0.0"/>
    <numFmt numFmtId="178" formatCode="#,##0.0000"/>
    <numFmt numFmtId="179" formatCode="_-* #,##0.0000_-;\-* #,##0.0000_-;_-* &quot;-&quot;????_-;_-@_-"/>
    <numFmt numFmtId="180" formatCode="_(* #,##0.0_);_(* \(#,##0.0\);_(* &quot;-&quot;??_);_(@_)"/>
    <numFmt numFmtId="181" formatCode="_(* #,##0.000_);_(* \(#,##0.000\);_(* &quot;-&quot;??_);_(@_)"/>
    <numFmt numFmtId="182" formatCode="[$-416]dddd\,\ d&quot; de &quot;mmmm&quot; de &quot;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0.000"/>
    <numFmt numFmtId="188" formatCode="0.00000"/>
    <numFmt numFmtId="189" formatCode="0.000000"/>
    <numFmt numFmtId="190" formatCode="0.0000000"/>
    <numFmt numFmtId="191" formatCode="_(* #,##0.00_);_(* \(#,##0.00\);_(* \-??_);_(@_)"/>
    <numFmt numFmtId="192" formatCode="_(* #,##0.00_);_(* \(#,##0.00\);_(* \ ??_);_(@_)"/>
    <numFmt numFmtId="193" formatCode="0.0%"/>
    <numFmt numFmtId="194" formatCode="dd/mm/yy;@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Arial"/>
      <family val="2"/>
    </font>
    <font>
      <sz val="10"/>
      <name val="Swis721 Lt BT"/>
      <family val="2"/>
    </font>
    <font>
      <sz val="9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4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333333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medium"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medium"/>
      <top style="double">
        <color indexed="8"/>
      </top>
      <bottom style="double"/>
    </border>
    <border>
      <left style="medium"/>
      <right/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6" fillId="0" borderId="0" applyFont="0" applyFill="0" applyBorder="0" applyAlignment="0" applyProtection="0"/>
    <xf numFmtId="191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7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780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3" xfId="60" applyFont="1" applyBorder="1" applyAlignment="1">
      <alignment horizontal="center" vertical="center"/>
      <protection/>
    </xf>
    <xf numFmtId="0" fontId="69" fillId="0" borderId="13" xfId="60" applyFont="1" applyBorder="1" applyAlignment="1">
      <alignment horizontal="center" vertical="center"/>
      <protection/>
    </xf>
    <xf numFmtId="49" fontId="27" fillId="0" borderId="13" xfId="60" applyNumberFormat="1" applyFont="1" applyFill="1" applyBorder="1" applyAlignment="1">
      <alignment horizontal="center" vertical="center"/>
      <protection/>
    </xf>
    <xf numFmtId="168" fontId="27" fillId="0" borderId="13" xfId="60" applyNumberFormat="1" applyFont="1" applyFill="1" applyBorder="1" applyAlignment="1">
      <alignment horizontal="center" vertical="center"/>
      <protection/>
    </xf>
    <xf numFmtId="167" fontId="69" fillId="0" borderId="13" xfId="74" applyNumberFormat="1" applyFont="1" applyFill="1" applyBorder="1" applyAlignment="1">
      <alignment horizontal="center" vertical="center"/>
    </xf>
    <xf numFmtId="0" fontId="27" fillId="0" borderId="13" xfId="60" applyNumberFormat="1" applyFont="1" applyFill="1" applyBorder="1" applyAlignment="1" quotePrefix="1">
      <alignment horizontal="center" vertical="center"/>
      <protection/>
    </xf>
    <xf numFmtId="0" fontId="27" fillId="0" borderId="13" xfId="60" applyFont="1" applyFill="1" applyBorder="1" applyAlignment="1">
      <alignment horizontal="center" vertical="center"/>
      <protection/>
    </xf>
    <xf numFmtId="0" fontId="69" fillId="0" borderId="13" xfId="60" applyFont="1" applyFill="1" applyBorder="1" applyAlignment="1">
      <alignment horizontal="center" vertical="center"/>
      <protection/>
    </xf>
    <xf numFmtId="0" fontId="27" fillId="0" borderId="13" xfId="60" applyNumberFormat="1" applyFont="1" applyBorder="1" applyAlignment="1">
      <alignment horizontal="center" vertical="center"/>
      <protection/>
    </xf>
    <xf numFmtId="168" fontId="27" fillId="0" borderId="13" xfId="60" applyNumberFormat="1" applyFont="1" applyBorder="1" applyAlignment="1">
      <alignment horizontal="center" vertical="center"/>
      <protection/>
    </xf>
    <xf numFmtId="167" fontId="69" fillId="0" borderId="13" xfId="74" applyNumberFormat="1" applyFont="1" applyBorder="1" applyAlignment="1">
      <alignment horizontal="center" vertical="center"/>
    </xf>
    <xf numFmtId="169" fontId="27" fillId="0" borderId="13" xfId="60" applyNumberFormat="1" applyFont="1" applyBorder="1" applyAlignment="1">
      <alignment horizontal="center" vertical="center"/>
      <protection/>
    </xf>
    <xf numFmtId="167" fontId="69" fillId="0" borderId="13" xfId="60" applyNumberFormat="1" applyFont="1" applyFill="1" applyBorder="1" applyAlignment="1">
      <alignment horizontal="center" vertical="center"/>
      <protection/>
    </xf>
    <xf numFmtId="167" fontId="27" fillId="0" borderId="14" xfId="58" applyNumberFormat="1" applyFont="1" applyFill="1" applyBorder="1" applyAlignment="1">
      <alignment vertical="center"/>
      <protection/>
    </xf>
    <xf numFmtId="167" fontId="27" fillId="0" borderId="15" xfId="58" applyNumberFormat="1" applyFont="1" applyFill="1" applyBorder="1" applyAlignment="1">
      <alignment vertical="center"/>
      <protection/>
    </xf>
    <xf numFmtId="167" fontId="27" fillId="0" borderId="0" xfId="60" applyNumberFormat="1" applyFont="1" applyFill="1" applyBorder="1" applyAlignment="1" quotePrefix="1">
      <alignment horizontal="center" vertical="center"/>
      <protection/>
    </xf>
    <xf numFmtId="167" fontId="29" fillId="0" borderId="0" xfId="60" applyNumberFormat="1" applyFont="1" applyFill="1" applyBorder="1" applyAlignment="1">
      <alignment horizontal="left" vertical="center"/>
      <protection/>
    </xf>
    <xf numFmtId="167" fontId="29" fillId="0" borderId="0" xfId="61" applyNumberFormat="1" applyFont="1" applyFill="1" applyBorder="1" applyAlignment="1">
      <alignment horizontal="center" vertical="center"/>
      <protection/>
    </xf>
    <xf numFmtId="167" fontId="27" fillId="0" borderId="12" xfId="60" applyNumberFormat="1" applyFont="1" applyBorder="1" applyAlignment="1">
      <alignment horizontal="center" vertical="center"/>
      <protection/>
    </xf>
    <xf numFmtId="167" fontId="27" fillId="0" borderId="16" xfId="60" applyNumberFormat="1" applyFont="1" applyBorder="1" applyAlignment="1">
      <alignment horizontal="center" vertical="center"/>
      <protection/>
    </xf>
    <xf numFmtId="0" fontId="27" fillId="0" borderId="12" xfId="60" applyNumberFormat="1" applyFont="1" applyFill="1" applyBorder="1" applyAlignment="1">
      <alignment horizontal="center" vertical="center"/>
      <protection/>
    </xf>
    <xf numFmtId="167" fontId="69" fillId="0" borderId="16" xfId="74" applyNumberFormat="1" applyFont="1" applyFill="1" applyBorder="1" applyAlignment="1">
      <alignment horizontal="center" vertical="center"/>
    </xf>
    <xf numFmtId="167" fontId="27" fillId="0" borderId="12" xfId="60" applyNumberFormat="1" applyFont="1" applyFill="1" applyBorder="1" applyAlignment="1">
      <alignment horizontal="center" vertical="center"/>
      <protection/>
    </xf>
    <xf numFmtId="167" fontId="27" fillId="0" borderId="16" xfId="60" applyNumberFormat="1" applyFont="1" applyFill="1" applyBorder="1" applyAlignment="1">
      <alignment horizontal="center" vertical="center"/>
      <protection/>
    </xf>
    <xf numFmtId="0" fontId="27" fillId="0" borderId="12" xfId="60" applyNumberFormat="1" applyFont="1" applyBorder="1" applyAlignment="1">
      <alignment horizontal="center" vertical="center"/>
      <protection/>
    </xf>
    <xf numFmtId="167" fontId="27" fillId="0" borderId="16" xfId="58" applyNumberFormat="1" applyFont="1" applyBorder="1" applyAlignment="1">
      <alignment horizontal="center" vertical="center"/>
      <protection/>
    </xf>
    <xf numFmtId="0" fontId="27" fillId="0" borderId="13" xfId="60" applyFont="1" applyBorder="1" applyAlignment="1">
      <alignment horizontal="justify" vertical="center"/>
      <protection/>
    </xf>
    <xf numFmtId="0" fontId="27" fillId="0" borderId="13" xfId="60" applyFont="1" applyBorder="1" applyAlignment="1">
      <alignment horizontal="justify" vertical="center" wrapText="1"/>
      <protection/>
    </xf>
    <xf numFmtId="0" fontId="27" fillId="0" borderId="13" xfId="60" applyFont="1" applyFill="1" applyBorder="1" applyAlignment="1">
      <alignment horizontal="justify" vertical="center"/>
      <protection/>
    </xf>
    <xf numFmtId="167" fontId="29" fillId="33" borderId="0" xfId="60" applyNumberFormat="1" applyFont="1" applyFill="1" applyBorder="1" applyAlignment="1">
      <alignment horizontal="center" vertical="center" wrapText="1"/>
      <protection/>
    </xf>
    <xf numFmtId="0" fontId="29" fillId="34" borderId="0" xfId="54" applyFont="1" applyFill="1" applyBorder="1" applyAlignment="1">
      <alignment horizontal="center" vertical="center"/>
      <protection/>
    </xf>
    <xf numFmtId="167" fontId="27" fillId="0" borderId="0" xfId="60" applyNumberFormat="1" applyFont="1" applyBorder="1" applyAlignment="1">
      <alignment horizontal="center" vertical="center"/>
      <protection/>
    </xf>
    <xf numFmtId="167" fontId="27" fillId="35" borderId="0" xfId="60" applyNumberFormat="1" applyFont="1" applyFill="1" applyBorder="1" applyAlignment="1">
      <alignment horizontal="center" vertical="center"/>
      <protection/>
    </xf>
    <xf numFmtId="167" fontId="27" fillId="0" borderId="0" xfId="60" applyNumberFormat="1" applyFont="1" applyFill="1" applyBorder="1" applyAlignment="1">
      <alignment horizontal="center" vertical="center"/>
      <protection/>
    </xf>
    <xf numFmtId="167" fontId="29" fillId="0" borderId="0" xfId="60" applyNumberFormat="1" applyFont="1" applyBorder="1" applyAlignment="1">
      <alignment horizontal="center" vertical="center"/>
      <protection/>
    </xf>
    <xf numFmtId="167" fontId="29" fillId="36" borderId="0" xfId="60" applyNumberFormat="1" applyFont="1" applyFill="1" applyBorder="1" applyAlignment="1">
      <alignment horizontal="center" vertical="center"/>
      <protection/>
    </xf>
    <xf numFmtId="167" fontId="27" fillId="0" borderId="0" xfId="58" applyNumberFormat="1" applyFont="1" applyBorder="1" applyAlignment="1">
      <alignment horizontal="center" vertical="center"/>
      <protection/>
    </xf>
    <xf numFmtId="167" fontId="29" fillId="36" borderId="0" xfId="61" applyNumberFormat="1" applyFont="1" applyFill="1" applyBorder="1" applyAlignment="1">
      <alignment horizontal="center" vertical="center"/>
      <protection/>
    </xf>
    <xf numFmtId="169" fontId="69" fillId="0" borderId="0" xfId="74" applyNumberFormat="1" applyFont="1" applyFill="1" applyBorder="1" applyAlignment="1">
      <alignment horizontal="center" vertical="center"/>
    </xf>
    <xf numFmtId="167" fontId="27" fillId="0" borderId="13" xfId="60" applyNumberFormat="1" applyFont="1" applyBorder="1" applyAlignment="1">
      <alignment horizontal="center" vertical="center"/>
      <protection/>
    </xf>
    <xf numFmtId="167" fontId="27" fillId="0" borderId="13" xfId="60" applyNumberFormat="1" applyFont="1" applyFill="1" applyBorder="1" applyAlignment="1">
      <alignment horizontal="center" vertical="center"/>
      <protection/>
    </xf>
    <xf numFmtId="167" fontId="29" fillId="0" borderId="16" xfId="60" applyNumberFormat="1" applyFont="1" applyFill="1" applyBorder="1" applyAlignment="1">
      <alignment horizontal="center" vertical="center"/>
      <protection/>
    </xf>
    <xf numFmtId="167" fontId="27" fillId="8" borderId="17" xfId="60" applyNumberFormat="1" applyFont="1" applyFill="1" applyBorder="1" applyAlignment="1" quotePrefix="1">
      <alignment horizontal="center" vertical="center"/>
      <protection/>
    </xf>
    <xf numFmtId="167" fontId="27" fillId="8" borderId="18" xfId="60" applyNumberFormat="1" applyFont="1" applyFill="1" applyBorder="1" applyAlignment="1" quotePrefix="1">
      <alignment horizontal="center" vertical="center"/>
      <protection/>
    </xf>
    <xf numFmtId="167" fontId="29" fillId="8" borderId="19" xfId="61" applyNumberFormat="1" applyFont="1" applyFill="1" applyBorder="1" applyAlignment="1">
      <alignment horizontal="center" vertical="center"/>
      <protection/>
    </xf>
    <xf numFmtId="167" fontId="27" fillId="8" borderId="13" xfId="60" applyNumberFormat="1" applyFont="1" applyFill="1" applyBorder="1" applyAlignment="1" quotePrefix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69" fillId="37" borderId="20" xfId="0" applyFont="1" applyFill="1" applyBorder="1" applyAlignment="1">
      <alignment/>
    </xf>
    <xf numFmtId="0" fontId="69" fillId="37" borderId="21" xfId="0" applyFont="1" applyFill="1" applyBorder="1" applyAlignment="1">
      <alignment/>
    </xf>
    <xf numFmtId="0" fontId="69" fillId="37" borderId="22" xfId="0" applyFont="1" applyFill="1" applyBorder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167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27" fillId="0" borderId="13" xfId="60" applyFont="1" applyFill="1" applyBorder="1" applyAlignment="1">
      <alignment horizontal="justify" vertical="top" wrapText="1"/>
      <protection/>
    </xf>
    <xf numFmtId="0" fontId="31" fillId="0" borderId="0" xfId="0" applyFont="1" applyAlignment="1">
      <alignment/>
    </xf>
    <xf numFmtId="0" fontId="32" fillId="0" borderId="12" xfId="0" applyFont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 vertical="center" wrapText="1"/>
    </xf>
    <xf numFmtId="167" fontId="32" fillId="0" borderId="13" xfId="84" applyFont="1" applyFill="1" applyBorder="1" applyAlignment="1">
      <alignment horizontal="center" vertical="center" wrapText="1"/>
    </xf>
    <xf numFmtId="166" fontId="32" fillId="0" borderId="13" xfId="47" applyFont="1" applyFill="1" applyBorder="1" applyAlignment="1">
      <alignment vertical="center"/>
    </xf>
    <xf numFmtId="166" fontId="32" fillId="0" borderId="13" xfId="47" applyFont="1" applyFill="1" applyBorder="1" applyAlignment="1">
      <alignment horizontal="right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vertical="center" wrapText="1"/>
    </xf>
    <xf numFmtId="166" fontId="32" fillId="0" borderId="13" xfId="47" applyFont="1" applyFill="1" applyBorder="1" applyAlignment="1">
      <alignment horizontal="center" vertical="center" wrapText="1"/>
    </xf>
    <xf numFmtId="166" fontId="32" fillId="0" borderId="13" xfId="47" applyFont="1" applyFill="1" applyBorder="1" applyAlignment="1">
      <alignment vertical="center" wrapText="1"/>
    </xf>
    <xf numFmtId="0" fontId="32" fillId="37" borderId="2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70" fillId="37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43" fontId="27" fillId="0" borderId="0" xfId="0" applyNumberFormat="1" applyFont="1" applyAlignment="1">
      <alignment vertical="center"/>
    </xf>
    <xf numFmtId="166" fontId="27" fillId="0" borderId="0" xfId="47" applyFont="1" applyAlignment="1">
      <alignment vertical="center"/>
    </xf>
    <xf numFmtId="0" fontId="34" fillId="35" borderId="12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10" fontId="27" fillId="0" borderId="12" xfId="67" applyNumberFormat="1" applyFont="1" applyFill="1" applyBorder="1" applyAlignment="1" applyProtection="1">
      <alignment horizontal="right" vertical="center"/>
      <protection/>
    </xf>
    <xf numFmtId="192" fontId="27" fillId="0" borderId="16" xfId="75" applyNumberFormat="1" applyFont="1" applyFill="1" applyBorder="1" applyAlignment="1" applyProtection="1">
      <alignment horizontal="right" vertical="center"/>
      <protection/>
    </xf>
    <xf numFmtId="10" fontId="27" fillId="0" borderId="24" xfId="67" applyNumberFormat="1" applyFont="1" applyFill="1" applyBorder="1" applyAlignment="1" applyProtection="1">
      <alignment horizontal="right" vertical="center"/>
      <protection/>
    </xf>
    <xf numFmtId="10" fontId="27" fillId="0" borderId="24" xfId="66" applyNumberFormat="1" applyFont="1" applyFill="1" applyBorder="1" applyAlignment="1" applyProtection="1">
      <alignment horizontal="right" vertical="center"/>
      <protection/>
    </xf>
    <xf numFmtId="10" fontId="69" fillId="0" borderId="0" xfId="0" applyNumberFormat="1" applyFont="1" applyAlignment="1">
      <alignment/>
    </xf>
    <xf numFmtId="10" fontId="29" fillId="0" borderId="12" xfId="67" applyNumberFormat="1" applyFont="1" applyFill="1" applyBorder="1" applyAlignment="1" applyProtection="1">
      <alignment horizontal="center" vertical="center"/>
      <protection/>
    </xf>
    <xf numFmtId="10" fontId="29" fillId="0" borderId="24" xfId="66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67" fontId="29" fillId="8" borderId="25" xfId="60" applyNumberFormat="1" applyFont="1" applyFill="1" applyBorder="1" applyAlignment="1">
      <alignment horizontal="center" vertical="center" wrapText="1"/>
      <protection/>
    </xf>
    <xf numFmtId="167" fontId="29" fillId="8" borderId="26" xfId="60" applyNumberFormat="1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/>
    </xf>
    <xf numFmtId="191" fontId="29" fillId="0" borderId="16" xfId="75" applyFont="1" applyFill="1" applyBorder="1" applyAlignment="1" applyProtection="1">
      <alignment horizontal="center" vertical="center"/>
      <protection/>
    </xf>
    <xf numFmtId="0" fontId="29" fillId="0" borderId="18" xfId="0" applyFont="1" applyBorder="1" applyAlignment="1">
      <alignment horizontal="center" vertical="center"/>
    </xf>
    <xf numFmtId="10" fontId="29" fillId="0" borderId="17" xfId="67" applyNumberFormat="1" applyFont="1" applyFill="1" applyBorder="1" applyAlignment="1" applyProtection="1">
      <alignment horizontal="center" vertical="center"/>
      <protection/>
    </xf>
    <xf numFmtId="191" fontId="29" fillId="0" borderId="19" xfId="75" applyFont="1" applyFill="1" applyBorder="1" applyAlignment="1" applyProtection="1">
      <alignment horizontal="center" vertical="center"/>
      <protection/>
    </xf>
    <xf numFmtId="10" fontId="29" fillId="0" borderId="27" xfId="66" applyNumberFormat="1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left" vertical="center" wrapText="1"/>
    </xf>
    <xf numFmtId="0" fontId="30" fillId="39" borderId="0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34" fillId="35" borderId="24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left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/>
    </xf>
    <xf numFmtId="191" fontId="29" fillId="0" borderId="16" xfId="75" applyFont="1" applyFill="1" applyBorder="1" applyAlignment="1" applyProtection="1">
      <alignment horizontal="center" vertical="center"/>
      <protection/>
    </xf>
    <xf numFmtId="0" fontId="27" fillId="0" borderId="28" xfId="0" applyFont="1" applyBorder="1" applyAlignment="1">
      <alignment/>
    </xf>
    <xf numFmtId="0" fontId="31" fillId="37" borderId="29" xfId="0" applyFont="1" applyFill="1" applyBorder="1" applyAlignment="1">
      <alignment horizontal="center" vertical="center" wrapText="1"/>
    </xf>
    <xf numFmtId="0" fontId="31" fillId="37" borderId="30" xfId="0" applyFont="1" applyFill="1" applyBorder="1" applyAlignment="1">
      <alignment horizontal="center" vertical="center" wrapText="1"/>
    </xf>
    <xf numFmtId="0" fontId="31" fillId="37" borderId="31" xfId="0" applyFont="1" applyFill="1" applyBorder="1" applyAlignment="1">
      <alignment horizontal="center" vertical="center" wrapText="1"/>
    </xf>
    <xf numFmtId="0" fontId="29" fillId="4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2" fontId="27" fillId="0" borderId="13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2" fontId="29" fillId="4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187" fontId="27" fillId="0" borderId="13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/>
    </xf>
    <xf numFmtId="2" fontId="29" fillId="40" borderId="18" xfId="0" applyNumberFormat="1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vertical="center"/>
    </xf>
    <xf numFmtId="167" fontId="69" fillId="0" borderId="14" xfId="60" applyNumberFormat="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167" fontId="27" fillId="8" borderId="12" xfId="60" applyNumberFormat="1" applyFont="1" applyFill="1" applyBorder="1" applyAlignment="1" quotePrefix="1">
      <alignment horizontal="center" vertical="center"/>
      <protection/>
    </xf>
    <xf numFmtId="167" fontId="29" fillId="8" borderId="16" xfId="61" applyNumberFormat="1" applyFont="1" applyFill="1" applyBorder="1" applyAlignment="1">
      <alignment horizontal="center" vertical="center"/>
      <protection/>
    </xf>
    <xf numFmtId="167" fontId="27" fillId="0" borderId="10" xfId="60" applyNumberFormat="1" applyFont="1" applyFill="1" applyBorder="1" applyAlignment="1" quotePrefix="1">
      <alignment horizontal="center" vertical="center"/>
      <protection/>
    </xf>
    <xf numFmtId="167" fontId="29" fillId="0" borderId="11" xfId="61" applyNumberFormat="1" applyFont="1" applyFill="1" applyBorder="1" applyAlignment="1">
      <alignment horizontal="center" vertical="center"/>
      <protection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71" fillId="0" borderId="16" xfId="0" applyFont="1" applyBorder="1" applyAlignment="1">
      <alignment horizontal="center" vertical="top"/>
    </xf>
    <xf numFmtId="0" fontId="71" fillId="0" borderId="16" xfId="0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0" fontId="34" fillId="35" borderId="13" xfId="65" applyNumberFormat="1" applyFont="1" applyFill="1" applyBorder="1" applyAlignment="1">
      <alignment horizontal="center" vertical="center" wrapText="1"/>
    </xf>
    <xf numFmtId="0" fontId="35" fillId="37" borderId="10" xfId="0" applyFont="1" applyFill="1" applyBorder="1" applyAlignment="1" applyProtection="1">
      <alignment vertical="center"/>
      <protection locked="0"/>
    </xf>
    <xf numFmtId="0" fontId="35" fillId="37" borderId="11" xfId="0" applyFont="1" applyFill="1" applyBorder="1" applyAlignment="1" applyProtection="1">
      <alignment vertical="center"/>
      <protection locked="0"/>
    </xf>
    <xf numFmtId="194" fontId="36" fillId="37" borderId="29" xfId="63" applyNumberFormat="1" applyFont="1" applyFill="1" applyBorder="1" applyAlignment="1" applyProtection="1">
      <alignment horizontal="center" vertical="center"/>
      <protection locked="0"/>
    </xf>
    <xf numFmtId="0" fontId="27" fillId="0" borderId="0" xfId="57" applyFont="1">
      <alignment/>
      <protection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3" fillId="40" borderId="13" xfId="0" applyFont="1" applyFill="1" applyBorder="1" applyAlignment="1">
      <alignment horizontal="center" vertical="center"/>
    </xf>
    <xf numFmtId="0" fontId="73" fillId="40" borderId="16" xfId="0" applyFont="1" applyFill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vertical="center"/>
    </xf>
    <xf numFmtId="43" fontId="72" fillId="0" borderId="13" xfId="85" applyFont="1" applyBorder="1" applyAlignment="1">
      <alignment vertical="center"/>
    </xf>
    <xf numFmtId="43" fontId="72" fillId="0" borderId="16" xfId="85" applyFont="1" applyBorder="1" applyAlignment="1">
      <alignment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vertical="center"/>
    </xf>
    <xf numFmtId="167" fontId="73" fillId="0" borderId="13" xfId="0" applyNumberFormat="1" applyFont="1" applyBorder="1" applyAlignment="1">
      <alignment vertical="center"/>
    </xf>
    <xf numFmtId="167" fontId="73" fillId="0" borderId="16" xfId="0" applyNumberFormat="1" applyFont="1" applyBorder="1" applyAlignment="1">
      <alignment vertical="center"/>
    </xf>
    <xf numFmtId="0" fontId="72" fillId="0" borderId="13" xfId="0" applyFont="1" applyBorder="1" applyAlignment="1">
      <alignment vertical="center" wrapText="1"/>
    </xf>
    <xf numFmtId="167" fontId="72" fillId="0" borderId="13" xfId="0" applyNumberFormat="1" applyFont="1" applyBorder="1" applyAlignment="1">
      <alignment vertical="center"/>
    </xf>
    <xf numFmtId="167" fontId="72" fillId="0" borderId="16" xfId="0" applyNumberFormat="1" applyFont="1" applyBorder="1" applyAlignment="1">
      <alignment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167" fontId="73" fillId="0" borderId="18" xfId="0" applyNumberFormat="1" applyFont="1" applyBorder="1" applyAlignment="1">
      <alignment vertical="center"/>
    </xf>
    <xf numFmtId="167" fontId="73" fillId="0" borderId="19" xfId="0" applyNumberFormat="1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167" fontId="73" fillId="35" borderId="18" xfId="0" applyNumberFormat="1" applyFont="1" applyFill="1" applyBorder="1" applyAlignment="1">
      <alignment vertical="center"/>
    </xf>
    <xf numFmtId="167" fontId="73" fillId="35" borderId="19" xfId="0" applyNumberFormat="1" applyFont="1" applyFill="1" applyBorder="1" applyAlignment="1">
      <alignment vertical="center"/>
    </xf>
    <xf numFmtId="0" fontId="35" fillId="0" borderId="0" xfId="0" applyFont="1" applyAlignment="1" applyProtection="1">
      <alignment horizontal="center" vertical="center"/>
      <protection locked="0"/>
    </xf>
    <xf numFmtId="0" fontId="35" fillId="37" borderId="0" xfId="0" applyFont="1" applyFill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2" fontId="36" fillId="0" borderId="0" xfId="63" applyNumberFormat="1" applyFont="1" applyAlignment="1" applyProtection="1">
      <alignment horizontal="left" vertical="center" wrapText="1"/>
      <protection locked="0"/>
    </xf>
    <xf numFmtId="0" fontId="52" fillId="0" borderId="0" xfId="0" applyFont="1" applyAlignment="1">
      <alignment/>
    </xf>
    <xf numFmtId="2" fontId="36" fillId="0" borderId="0" xfId="63" applyNumberFormat="1" applyFont="1" applyAlignment="1" applyProtection="1">
      <alignment horizontal="left" vertical="center"/>
      <protection locked="0"/>
    </xf>
    <xf numFmtId="171" fontId="36" fillId="0" borderId="0" xfId="0" applyNumberFormat="1" applyFont="1" applyAlignment="1" applyProtection="1">
      <alignment horizontal="center" vertical="center"/>
      <protection locked="0"/>
    </xf>
    <xf numFmtId="0" fontId="27" fillId="0" borderId="0" xfId="57" applyFont="1" applyAlignment="1">
      <alignment vertical="center"/>
      <protection/>
    </xf>
    <xf numFmtId="0" fontId="37" fillId="0" borderId="33" xfId="0" applyFont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39" fillId="41" borderId="36" xfId="0" applyFont="1" applyFill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2" fontId="37" fillId="0" borderId="4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2" fontId="37" fillId="0" borderId="16" xfId="0" applyNumberFormat="1" applyFont="1" applyBorder="1" applyAlignment="1">
      <alignment horizontal="center" vertical="center"/>
    </xf>
    <xf numFmtId="0" fontId="38" fillId="42" borderId="42" xfId="0" applyFont="1" applyFill="1" applyBorder="1" applyAlignment="1">
      <alignment vertical="center"/>
    </xf>
    <xf numFmtId="0" fontId="38" fillId="42" borderId="43" xfId="0" applyFont="1" applyFill="1" applyBorder="1" applyAlignment="1">
      <alignment vertical="center"/>
    </xf>
    <xf numFmtId="0" fontId="38" fillId="42" borderId="27" xfId="0" applyFont="1" applyFill="1" applyBorder="1" applyAlignment="1">
      <alignment vertical="center"/>
    </xf>
    <xf numFmtId="2" fontId="38" fillId="42" borderId="19" xfId="0" applyNumberFormat="1" applyFont="1" applyFill="1" applyBorder="1" applyAlignment="1">
      <alignment horizontal="center" vertical="center"/>
    </xf>
    <xf numFmtId="0" fontId="38" fillId="0" borderId="44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8" fillId="42" borderId="23" xfId="0" applyFont="1" applyFill="1" applyBorder="1" applyAlignment="1">
      <alignment vertical="center"/>
    </xf>
    <xf numFmtId="0" fontId="38" fillId="42" borderId="15" xfId="0" applyFont="1" applyFill="1" applyBorder="1" applyAlignment="1">
      <alignment vertical="center"/>
    </xf>
    <xf numFmtId="0" fontId="38" fillId="42" borderId="24" xfId="0" applyFont="1" applyFill="1" applyBorder="1" applyAlignment="1">
      <alignment vertical="center"/>
    </xf>
    <xf numFmtId="2" fontId="38" fillId="42" borderId="16" xfId="0" applyNumberFormat="1" applyFont="1" applyFill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16" xfId="0" applyFont="1" applyBorder="1" applyAlignment="1">
      <alignment horizontal="center" vertical="center" wrapText="1"/>
    </xf>
    <xf numFmtId="0" fontId="38" fillId="42" borderId="12" xfId="0" applyFont="1" applyFill="1" applyBorder="1" applyAlignment="1">
      <alignment horizontal="center" vertical="center"/>
    </xf>
    <xf numFmtId="0" fontId="38" fillId="42" borderId="14" xfId="0" applyFont="1" applyFill="1" applyBorder="1" applyAlignment="1">
      <alignment vertical="center"/>
    </xf>
    <xf numFmtId="2" fontId="38" fillId="42" borderId="12" xfId="0" applyNumberFormat="1" applyFont="1" applyFill="1" applyBorder="1" applyAlignment="1">
      <alignment horizontal="center" vertical="center"/>
    </xf>
    <xf numFmtId="0" fontId="32" fillId="0" borderId="45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2" fontId="40" fillId="0" borderId="11" xfId="0" applyNumberFormat="1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2" fontId="38" fillId="0" borderId="41" xfId="0" applyNumberFormat="1" applyFont="1" applyBorder="1" applyAlignment="1">
      <alignment horizontal="center" vertical="center"/>
    </xf>
    <xf numFmtId="2" fontId="32" fillId="0" borderId="16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vertical="center"/>
    </xf>
    <xf numFmtId="0" fontId="37" fillId="0" borderId="43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2" fontId="32" fillId="0" borderId="50" xfId="0" applyNumberFormat="1" applyFont="1" applyBorder="1" applyAlignment="1">
      <alignment horizontal="center" vertical="center"/>
    </xf>
    <xf numFmtId="0" fontId="41" fillId="0" borderId="51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2" fontId="37" fillId="0" borderId="19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0" fontId="32" fillId="0" borderId="0" xfId="67" applyNumberFormat="1" applyFont="1" applyBorder="1" applyAlignment="1">
      <alignment/>
    </xf>
    <xf numFmtId="10" fontId="32" fillId="0" borderId="11" xfId="67" applyNumberFormat="1" applyFont="1" applyBorder="1" applyAlignment="1">
      <alignment/>
    </xf>
    <xf numFmtId="10" fontId="41" fillId="0" borderId="0" xfId="0" applyNumberFormat="1" applyFont="1" applyAlignment="1">
      <alignment/>
    </xf>
    <xf numFmtId="10" fontId="41" fillId="0" borderId="11" xfId="0" applyNumberFormat="1" applyFont="1" applyBorder="1" applyAlignment="1">
      <alignment/>
    </xf>
    <xf numFmtId="0" fontId="41" fillId="8" borderId="23" xfId="0" applyFont="1" applyFill="1" applyBorder="1" applyAlignment="1">
      <alignment horizontal="right" vertical="center"/>
    </xf>
    <xf numFmtId="0" fontId="41" fillId="8" borderId="15" xfId="0" applyFont="1" applyFill="1" applyBorder="1" applyAlignment="1">
      <alignment vertical="center"/>
    </xf>
    <xf numFmtId="10" fontId="41" fillId="8" borderId="24" xfId="0" applyNumberFormat="1" applyFont="1" applyFill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10" fontId="41" fillId="0" borderId="54" xfId="0" applyNumberFormat="1" applyFont="1" applyBorder="1" applyAlignment="1">
      <alignment vertical="center"/>
    </xf>
    <xf numFmtId="0" fontId="32" fillId="0" borderId="11" xfId="0" applyFont="1" applyBorder="1" applyAlignment="1">
      <alignment horizontal="right" vertical="center"/>
    </xf>
    <xf numFmtId="0" fontId="32" fillId="38" borderId="33" xfId="57" applyFont="1" applyFill="1" applyBorder="1">
      <alignment/>
      <protection/>
    </xf>
    <xf numFmtId="0" fontId="32" fillId="38" borderId="34" xfId="57" applyFont="1" applyFill="1" applyBorder="1">
      <alignment/>
      <protection/>
    </xf>
    <xf numFmtId="0" fontId="27" fillId="0" borderId="48" xfId="60" applyNumberFormat="1" applyFont="1" applyFill="1" applyBorder="1" applyAlignment="1">
      <alignment horizontal="center" vertical="center"/>
      <protection/>
    </xf>
    <xf numFmtId="0" fontId="27" fillId="0" borderId="55" xfId="60" applyNumberFormat="1" applyFont="1" applyFill="1" applyBorder="1" applyAlignment="1" quotePrefix="1">
      <alignment horizontal="center" vertical="center"/>
      <protection/>
    </xf>
    <xf numFmtId="0" fontId="27" fillId="0" borderId="55" xfId="60" applyFont="1" applyFill="1" applyBorder="1" applyAlignment="1">
      <alignment horizontal="justify" vertical="center"/>
      <protection/>
    </xf>
    <xf numFmtId="167" fontId="27" fillId="0" borderId="55" xfId="60" applyNumberFormat="1" applyFont="1" applyFill="1" applyBorder="1" applyAlignment="1">
      <alignment horizontal="center" vertical="center"/>
      <protection/>
    </xf>
    <xf numFmtId="168" fontId="27" fillId="0" borderId="55" xfId="60" applyNumberFormat="1" applyFont="1" applyFill="1" applyBorder="1" applyAlignment="1">
      <alignment horizontal="center" vertical="center"/>
      <protection/>
    </xf>
    <xf numFmtId="167" fontId="69" fillId="0" borderId="55" xfId="74" applyNumberFormat="1" applyFont="1" applyFill="1" applyBorder="1" applyAlignment="1">
      <alignment horizontal="center" vertical="center"/>
    </xf>
    <xf numFmtId="167" fontId="69" fillId="0" borderId="50" xfId="74" applyNumberFormat="1" applyFont="1" applyFill="1" applyBorder="1" applyAlignment="1">
      <alignment horizontal="center" vertical="center"/>
    </xf>
    <xf numFmtId="0" fontId="27" fillId="0" borderId="55" xfId="60" applyFont="1" applyFill="1" applyBorder="1" applyAlignment="1">
      <alignment horizontal="justify" vertical="top" wrapText="1"/>
      <protection/>
    </xf>
    <xf numFmtId="0" fontId="27" fillId="0" borderId="48" xfId="60" applyNumberFormat="1" applyFont="1" applyBorder="1" applyAlignment="1">
      <alignment horizontal="center" vertical="center"/>
      <protection/>
    </xf>
    <xf numFmtId="0" fontId="27" fillId="0" borderId="55" xfId="60" applyNumberFormat="1" applyFont="1" applyBorder="1" applyAlignment="1">
      <alignment horizontal="center" vertical="center"/>
      <protection/>
    </xf>
    <xf numFmtId="0" fontId="27" fillId="0" borderId="55" xfId="60" applyFont="1" applyBorder="1" applyAlignment="1">
      <alignment horizontal="justify" vertical="center" wrapText="1"/>
      <protection/>
    </xf>
    <xf numFmtId="167" fontId="27" fillId="0" borderId="55" xfId="60" applyNumberFormat="1" applyFont="1" applyBorder="1" applyAlignment="1">
      <alignment horizontal="center" vertical="center"/>
      <protection/>
    </xf>
    <xf numFmtId="167" fontId="69" fillId="0" borderId="55" xfId="74" applyNumberFormat="1" applyFont="1" applyBorder="1" applyAlignment="1">
      <alignment horizontal="center" vertical="center"/>
    </xf>
    <xf numFmtId="10" fontId="27" fillId="0" borderId="13" xfId="65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justify" vertical="center" wrapText="1"/>
    </xf>
    <xf numFmtId="10" fontId="29" fillId="0" borderId="13" xfId="67" applyNumberFormat="1" applyFont="1" applyFill="1" applyBorder="1" applyAlignment="1" applyProtection="1">
      <alignment horizontal="center" vertical="center"/>
      <protection/>
    </xf>
    <xf numFmtId="191" fontId="29" fillId="0" borderId="16" xfId="75" applyFont="1" applyFill="1" applyBorder="1" applyAlignment="1" applyProtection="1">
      <alignment horizontal="center" vertical="center"/>
      <protection/>
    </xf>
    <xf numFmtId="191" fontId="29" fillId="0" borderId="19" xfId="75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166" fontId="32" fillId="0" borderId="14" xfId="47" applyFont="1" applyFill="1" applyBorder="1" applyAlignment="1">
      <alignment vertical="center"/>
    </xf>
    <xf numFmtId="166" fontId="41" fillId="35" borderId="14" xfId="47" applyFont="1" applyFill="1" applyBorder="1" applyAlignment="1">
      <alignment horizontal="right" vertical="center"/>
    </xf>
    <xf numFmtId="166" fontId="30" fillId="8" borderId="49" xfId="47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2" fontId="27" fillId="0" borderId="55" xfId="0" applyNumberFormat="1" applyFont="1" applyBorder="1" applyAlignment="1">
      <alignment horizontal="center" vertical="center"/>
    </xf>
    <xf numFmtId="10" fontId="27" fillId="35" borderId="13" xfId="0" applyNumberFormat="1" applyFont="1" applyFill="1" applyBorder="1" applyAlignment="1">
      <alignment horizontal="center" vertical="center"/>
    </xf>
    <xf numFmtId="10" fontId="27" fillId="0" borderId="13" xfId="0" applyNumberFormat="1" applyFont="1" applyBorder="1" applyAlignment="1">
      <alignment horizontal="center" vertical="center"/>
    </xf>
    <xf numFmtId="10" fontId="27" fillId="8" borderId="13" xfId="0" applyNumberFormat="1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167" fontId="29" fillId="8" borderId="56" xfId="60" applyNumberFormat="1" applyFont="1" applyFill="1" applyBorder="1" applyAlignment="1">
      <alignment horizontal="center" vertical="center" wrapText="1"/>
      <protection/>
    </xf>
    <xf numFmtId="0" fontId="31" fillId="37" borderId="33" xfId="0" applyFont="1" applyFill="1" applyBorder="1" applyAlignment="1">
      <alignment horizontal="center" vertical="center" wrapText="1"/>
    </xf>
    <xf numFmtId="0" fontId="31" fillId="37" borderId="34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1" fontId="27" fillId="0" borderId="14" xfId="0" applyNumberFormat="1" applyFont="1" applyBorder="1" applyAlignment="1">
      <alignment horizontal="center" vertical="center"/>
    </xf>
    <xf numFmtId="171" fontId="27" fillId="0" borderId="16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27" fillId="0" borderId="57" xfId="0" applyNumberFormat="1" applyFont="1" applyBorder="1" applyAlignment="1">
      <alignment horizontal="center" vertical="center"/>
    </xf>
    <xf numFmtId="171" fontId="27" fillId="0" borderId="57" xfId="0" applyNumberFormat="1" applyFont="1" applyBorder="1" applyAlignment="1">
      <alignment horizontal="center" vertical="center"/>
    </xf>
    <xf numFmtId="171" fontId="27" fillId="0" borderId="50" xfId="0" applyNumberFormat="1" applyFont="1" applyBorder="1" applyAlignment="1">
      <alignment horizontal="center" vertical="center"/>
    </xf>
    <xf numFmtId="171" fontId="42" fillId="11" borderId="58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2" fontId="27" fillId="0" borderId="13" xfId="0" applyNumberFormat="1" applyFont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vertical="center"/>
    </xf>
    <xf numFmtId="167" fontId="29" fillId="8" borderId="56" xfId="60" applyNumberFormat="1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vertical="center"/>
      <protection/>
    </xf>
    <xf numFmtId="1" fontId="29" fillId="2" borderId="59" xfId="0" applyNumberFormat="1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vertical="center"/>
    </xf>
    <xf numFmtId="0" fontId="29" fillId="2" borderId="61" xfId="0" applyFont="1" applyFill="1" applyBorder="1" applyAlignment="1">
      <alignment horizontal="left" vertical="center"/>
    </xf>
    <xf numFmtId="0" fontId="29" fillId="2" borderId="61" xfId="0" applyFont="1" applyFill="1" applyBorder="1" applyAlignment="1">
      <alignment horizontal="centerContinuous" vertical="center"/>
    </xf>
    <xf numFmtId="0" fontId="29" fillId="2" borderId="61" xfId="0" applyFont="1" applyFill="1" applyBorder="1" applyAlignment="1">
      <alignment horizontal="center" vertical="center"/>
    </xf>
    <xf numFmtId="0" fontId="71" fillId="43" borderId="0" xfId="0" applyFont="1" applyFill="1" applyAlignment="1">
      <alignment vertical="center"/>
    </xf>
    <xf numFmtId="0" fontId="29" fillId="40" borderId="10" xfId="0" applyFont="1" applyFill="1" applyBorder="1" applyAlignment="1">
      <alignment horizontal="center" vertical="center" wrapText="1"/>
    </xf>
    <xf numFmtId="0" fontId="29" fillId="40" borderId="62" xfId="0" applyFont="1" applyFill="1" applyBorder="1" applyAlignment="1">
      <alignment horizontal="center" vertical="center"/>
    </xf>
    <xf numFmtId="0" fontId="29" fillId="40" borderId="0" xfId="0" applyFont="1" applyFill="1" applyBorder="1" applyAlignment="1">
      <alignment horizontal="centerContinuous" vertical="center"/>
    </xf>
    <xf numFmtId="0" fontId="29" fillId="40" borderId="11" xfId="0" applyFont="1" applyFill="1" applyBorder="1" applyAlignment="1">
      <alignment horizontal="centerContinuous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left" vertical="center" wrapText="1"/>
    </xf>
    <xf numFmtId="0" fontId="27" fillId="0" borderId="65" xfId="0" applyFont="1" applyFill="1" applyBorder="1" applyAlignment="1">
      <alignment horizontal="center" vertical="center"/>
    </xf>
    <xf numFmtId="2" fontId="27" fillId="0" borderId="65" xfId="0" applyNumberFormat="1" applyFont="1" applyFill="1" applyBorder="1" applyAlignment="1">
      <alignment horizontal="right" vertical="center"/>
    </xf>
    <xf numFmtId="4" fontId="27" fillId="0" borderId="65" xfId="0" applyNumberFormat="1" applyFont="1" applyFill="1" applyBorder="1" applyAlignment="1">
      <alignment horizontal="right" vertical="center"/>
    </xf>
    <xf numFmtId="0" fontId="27" fillId="0" borderId="66" xfId="0" applyFont="1" applyFill="1" applyBorder="1" applyAlignment="1">
      <alignment vertical="center"/>
    </xf>
    <xf numFmtId="4" fontId="27" fillId="0" borderId="67" xfId="0" applyNumberFormat="1" applyFont="1" applyFill="1" applyBorder="1" applyAlignment="1">
      <alignment horizontal="right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9" fillId="35" borderId="69" xfId="0" applyFont="1" applyFill="1" applyBorder="1" applyAlignment="1">
      <alignment vertical="center"/>
    </xf>
    <xf numFmtId="0" fontId="29" fillId="35" borderId="70" xfId="0" applyFont="1" applyFill="1" applyBorder="1" applyAlignment="1">
      <alignment vertical="center"/>
    </xf>
    <xf numFmtId="0" fontId="29" fillId="35" borderId="71" xfId="0" applyFont="1" applyFill="1" applyBorder="1" applyAlignment="1">
      <alignment vertical="center"/>
    </xf>
    <xf numFmtId="4" fontId="29" fillId="35" borderId="72" xfId="0" applyNumberFormat="1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vertical="center"/>
    </xf>
    <xf numFmtId="0" fontId="29" fillId="0" borderId="64" xfId="0" applyFont="1" applyFill="1" applyBorder="1" applyAlignment="1">
      <alignment horizontal="centerContinuous" vertical="center"/>
    </xf>
    <xf numFmtId="0" fontId="29" fillId="0" borderId="67" xfId="0" applyFont="1" applyFill="1" applyBorder="1" applyAlignment="1">
      <alignment horizontal="centerContinuous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76" xfId="0" applyFont="1" applyFill="1" applyBorder="1" applyAlignment="1">
      <alignment horizontal="center" vertical="center"/>
    </xf>
    <xf numFmtId="2" fontId="27" fillId="0" borderId="76" xfId="0" applyNumberFormat="1" applyFont="1" applyFill="1" applyBorder="1" applyAlignment="1">
      <alignment vertical="center"/>
    </xf>
    <xf numFmtId="4" fontId="27" fillId="0" borderId="76" xfId="0" applyNumberFormat="1" applyFont="1" applyFill="1" applyBorder="1" applyAlignment="1">
      <alignment vertical="center"/>
    </xf>
    <xf numFmtId="0" fontId="29" fillId="35" borderId="77" xfId="0" applyFont="1" applyFill="1" applyBorder="1" applyAlignment="1">
      <alignment vertical="center"/>
    </xf>
    <xf numFmtId="2" fontId="29" fillId="35" borderId="77" xfId="0" applyNumberFormat="1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4" fontId="27" fillId="0" borderId="78" xfId="0" applyNumberFormat="1" applyFont="1" applyFill="1" applyBorder="1" applyAlignment="1">
      <alignment vertical="center"/>
    </xf>
    <xf numFmtId="10" fontId="29" fillId="0" borderId="66" xfId="0" applyNumberFormat="1" applyFont="1" applyFill="1" applyBorder="1" applyAlignment="1">
      <alignment horizontal="center" vertical="center"/>
    </xf>
    <xf numFmtId="4" fontId="27" fillId="0" borderId="79" xfId="0" applyNumberFormat="1" applyFont="1" applyFill="1" applyBorder="1" applyAlignment="1">
      <alignment vertical="center"/>
    </xf>
    <xf numFmtId="0" fontId="29" fillId="2" borderId="80" xfId="0" applyFont="1" applyFill="1" applyBorder="1" applyAlignment="1">
      <alignment vertical="center"/>
    </xf>
    <xf numFmtId="0" fontId="29" fillId="2" borderId="81" xfId="0" applyFont="1" applyFill="1" applyBorder="1" applyAlignment="1">
      <alignment vertical="center"/>
    </xf>
    <xf numFmtId="0" fontId="29" fillId="2" borderId="81" xfId="0" applyFont="1" applyFill="1" applyBorder="1" applyAlignment="1">
      <alignment horizontal="center" vertical="center"/>
    </xf>
    <xf numFmtId="2" fontId="29" fillId="2" borderId="81" xfId="0" applyNumberFormat="1" applyFont="1" applyFill="1" applyBorder="1" applyAlignment="1">
      <alignment vertical="center"/>
    </xf>
    <xf numFmtId="4" fontId="29" fillId="2" borderId="82" xfId="0" applyNumberFormat="1" applyFont="1" applyFill="1" applyBorder="1" applyAlignment="1">
      <alignment vertic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top"/>
    </xf>
    <xf numFmtId="1" fontId="36" fillId="0" borderId="13" xfId="0" applyNumberFormat="1" applyFont="1" applyBorder="1" applyAlignment="1">
      <alignment horizontal="center"/>
    </xf>
    <xf numFmtId="0" fontId="43" fillId="37" borderId="21" xfId="54" applyFont="1" applyFill="1" applyBorder="1" applyAlignment="1">
      <alignment vertical="center"/>
      <protection/>
    </xf>
    <xf numFmtId="0" fontId="43" fillId="37" borderId="22" xfId="54" applyFont="1" applyFill="1" applyBorder="1" applyAlignment="1">
      <alignment vertical="center"/>
      <protection/>
    </xf>
    <xf numFmtId="0" fontId="43" fillId="0" borderId="0" xfId="54" applyFont="1" applyAlignment="1">
      <alignment vertical="center"/>
      <protection/>
    </xf>
    <xf numFmtId="0" fontId="43" fillId="37" borderId="30" xfId="54" applyFont="1" applyFill="1" applyBorder="1" applyAlignment="1">
      <alignment vertical="center"/>
      <protection/>
    </xf>
    <xf numFmtId="0" fontId="43" fillId="37" borderId="31" xfId="54" applyFont="1" applyFill="1" applyBorder="1" applyAlignment="1">
      <alignment vertical="center"/>
      <protection/>
    </xf>
    <xf numFmtId="1" fontId="30" fillId="2" borderId="83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/>
    </xf>
    <xf numFmtId="0" fontId="75" fillId="40" borderId="12" xfId="0" applyFont="1" applyFill="1" applyBorder="1" applyAlignment="1">
      <alignment horizontal="center" vertical="center" wrapText="1"/>
    </xf>
    <xf numFmtId="0" fontId="41" fillId="40" borderId="13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4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 wrapText="1"/>
    </xf>
    <xf numFmtId="2" fontId="76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71" fontId="76" fillId="0" borderId="16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top"/>
    </xf>
    <xf numFmtId="0" fontId="78" fillId="35" borderId="0" xfId="0" applyFont="1" applyFill="1" applyBorder="1" applyAlignment="1">
      <alignment horizontal="left" vertical="top"/>
    </xf>
    <xf numFmtId="0" fontId="76" fillId="0" borderId="13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>
      <alignment horizontal="center" vertical="center"/>
    </xf>
    <xf numFmtId="171" fontId="32" fillId="0" borderId="13" xfId="0" applyNumberFormat="1" applyFont="1" applyFill="1" applyBorder="1" applyAlignment="1">
      <alignment horizontal="center" vertical="center"/>
    </xf>
    <xf numFmtId="0" fontId="32" fillId="0" borderId="13" xfId="53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left" vertical="top" wrapText="1"/>
    </xf>
    <xf numFmtId="16" fontId="43" fillId="0" borderId="0" xfId="0" applyNumberFormat="1" applyFont="1" applyFill="1" applyBorder="1" applyAlignment="1">
      <alignment horizontal="left" vertical="top" wrapText="1"/>
    </xf>
    <xf numFmtId="0" fontId="79" fillId="0" borderId="0" xfId="0" applyFont="1" applyAlignment="1">
      <alignment/>
    </xf>
    <xf numFmtId="171" fontId="80" fillId="2" borderId="19" xfId="47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166" fontId="79" fillId="0" borderId="0" xfId="47" applyFont="1" applyAlignment="1">
      <alignment/>
    </xf>
    <xf numFmtId="44" fontId="79" fillId="0" borderId="0" xfId="0" applyNumberFormat="1" applyFont="1" applyAlignment="1">
      <alignment/>
    </xf>
    <xf numFmtId="0" fontId="32" fillId="0" borderId="13" xfId="0" applyFont="1" applyFill="1" applyBorder="1" applyAlignment="1">
      <alignment horizontal="justify" vertical="center" wrapText="1"/>
    </xf>
    <xf numFmtId="166" fontId="32" fillId="0" borderId="16" xfId="47" applyFont="1" applyFill="1" applyBorder="1" applyAlignment="1">
      <alignment vertical="center"/>
    </xf>
    <xf numFmtId="0" fontId="27" fillId="37" borderId="20" xfId="54" applyFont="1" applyFill="1" applyBorder="1" applyAlignment="1">
      <alignment vertical="center"/>
      <protection/>
    </xf>
    <xf numFmtId="0" fontId="27" fillId="37" borderId="29" xfId="54" applyFont="1" applyFill="1" applyBorder="1" applyAlignment="1">
      <alignment vertical="center"/>
      <protection/>
    </xf>
    <xf numFmtId="167" fontId="27" fillId="0" borderId="37" xfId="60" applyNumberFormat="1" applyFont="1" applyBorder="1" applyAlignment="1">
      <alignment horizontal="center" vertical="center"/>
      <protection/>
    </xf>
    <xf numFmtId="167" fontId="27" fillId="0" borderId="84" xfId="60" applyNumberFormat="1" applyFont="1" applyBorder="1" applyAlignment="1">
      <alignment horizontal="center" vertical="center"/>
      <protection/>
    </xf>
    <xf numFmtId="0" fontId="27" fillId="0" borderId="84" xfId="60" applyFont="1" applyBorder="1" applyAlignment="1">
      <alignment horizontal="center" vertical="center"/>
      <protection/>
    </xf>
    <xf numFmtId="0" fontId="69" fillId="0" borderId="84" xfId="60" applyFont="1" applyBorder="1" applyAlignment="1">
      <alignment horizontal="center" vertical="center"/>
      <protection/>
    </xf>
    <xf numFmtId="0" fontId="71" fillId="43" borderId="12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188" fontId="27" fillId="0" borderId="65" xfId="0" applyNumberFormat="1" applyFont="1" applyFill="1" applyBorder="1" applyAlignment="1">
      <alignment horizontal="right" vertical="center"/>
    </xf>
    <xf numFmtId="0" fontId="71" fillId="43" borderId="12" xfId="0" applyFont="1" applyFill="1" applyBorder="1" applyAlignment="1">
      <alignment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vertical="center" wrapText="1"/>
    </xf>
    <xf numFmtId="2" fontId="27" fillId="0" borderId="76" xfId="0" applyNumberFormat="1" applyFont="1" applyFill="1" applyBorder="1" applyAlignment="1">
      <alignment horizontal="right" vertical="center"/>
    </xf>
    <xf numFmtId="4" fontId="27" fillId="0" borderId="76" xfId="0" applyNumberFormat="1" applyFont="1" applyFill="1" applyBorder="1" applyAlignment="1">
      <alignment horizontal="right" vertical="center"/>
    </xf>
    <xf numFmtId="0" fontId="27" fillId="0" borderId="74" xfId="0" applyFont="1" applyFill="1" applyBorder="1" applyAlignment="1">
      <alignment vertical="top" wrapText="1"/>
    </xf>
    <xf numFmtId="168" fontId="27" fillId="0" borderId="76" xfId="0" applyNumberFormat="1" applyFont="1" applyFill="1" applyBorder="1" applyAlignment="1">
      <alignment horizontal="right" vertical="center"/>
    </xf>
    <xf numFmtId="0" fontId="71" fillId="43" borderId="48" xfId="0" applyFont="1" applyFill="1" applyBorder="1" applyAlignment="1">
      <alignment vertical="center"/>
    </xf>
    <xf numFmtId="10" fontId="29" fillId="0" borderId="87" xfId="0" applyNumberFormat="1" applyFont="1" applyFill="1" applyBorder="1" applyAlignment="1">
      <alignment horizontal="center" vertical="center"/>
    </xf>
    <xf numFmtId="4" fontId="27" fillId="0" borderId="88" xfId="0" applyNumberFormat="1" applyFont="1" applyFill="1" applyBorder="1" applyAlignment="1">
      <alignment vertical="center"/>
    </xf>
    <xf numFmtId="0" fontId="71" fillId="43" borderId="89" xfId="0" applyFont="1" applyFill="1" applyBorder="1" applyAlignment="1">
      <alignment vertical="center"/>
    </xf>
    <xf numFmtId="0" fontId="29" fillId="2" borderId="52" xfId="0" applyFont="1" applyFill="1" applyBorder="1" applyAlignment="1">
      <alignment vertical="center"/>
    </xf>
    <xf numFmtId="0" fontId="29" fillId="2" borderId="52" xfId="0" applyFont="1" applyFill="1" applyBorder="1" applyAlignment="1">
      <alignment horizontal="center" vertical="center"/>
    </xf>
    <xf numFmtId="2" fontId="29" fillId="2" borderId="52" xfId="0" applyNumberFormat="1" applyFont="1" applyFill="1" applyBorder="1" applyAlignment="1">
      <alignment vertical="center"/>
    </xf>
    <xf numFmtId="4" fontId="29" fillId="2" borderId="90" xfId="0" applyNumberFormat="1" applyFont="1" applyFill="1" applyBorder="1" applyAlignment="1">
      <alignment vertical="center"/>
    </xf>
    <xf numFmtId="0" fontId="68" fillId="35" borderId="13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vertical="center" wrapText="1"/>
    </xf>
    <xf numFmtId="0" fontId="0" fillId="11" borderId="13" xfId="0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68" fillId="11" borderId="16" xfId="0" applyFont="1" applyFill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4" fontId="0" fillId="37" borderId="13" xfId="0" applyNumberFormat="1" applyFill="1" applyBorder="1" applyAlignment="1">
      <alignment horizontal="center" vertical="center" wrapText="1"/>
    </xf>
    <xf numFmtId="44" fontId="0" fillId="37" borderId="16" xfId="0" applyNumberForma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44" fontId="68" fillId="44" borderId="13" xfId="0" applyNumberFormat="1" applyFont="1" applyFill="1" applyBorder="1" applyAlignment="1">
      <alignment vertical="center" wrapText="1"/>
    </xf>
    <xf numFmtId="44" fontId="68" fillId="37" borderId="16" xfId="0" applyNumberFormat="1" applyFont="1" applyFill="1" applyBorder="1" applyAlignment="1">
      <alignment horizontal="center" vertical="center" wrapText="1"/>
    </xf>
    <xf numFmtId="44" fontId="68" fillId="4" borderId="13" xfId="0" applyNumberFormat="1" applyFont="1" applyFill="1" applyBorder="1" applyAlignment="1">
      <alignment vertical="center" wrapText="1"/>
    </xf>
    <xf numFmtId="44" fontId="68" fillId="0" borderId="13" xfId="0" applyNumberFormat="1" applyFont="1" applyBorder="1" applyAlignment="1">
      <alignment vertical="center" wrapText="1"/>
    </xf>
    <xf numFmtId="0" fontId="68" fillId="10" borderId="13" xfId="0" applyFont="1" applyFill="1" applyBorder="1" applyAlignment="1">
      <alignment vertical="center" wrapText="1"/>
    </xf>
    <xf numFmtId="0" fontId="68" fillId="37" borderId="16" xfId="0" applyFont="1" applyFill="1" applyBorder="1" applyAlignment="1">
      <alignment horizontal="center" vertical="center" wrapText="1"/>
    </xf>
    <xf numFmtId="44" fontId="68" fillId="8" borderId="16" xfId="0" applyNumberFormat="1" applyFont="1" applyFill="1" applyBorder="1" applyAlignment="1">
      <alignment horizontal="center" vertical="center" wrapText="1"/>
    </xf>
    <xf numFmtId="44" fontId="0" fillId="4" borderId="13" xfId="0" applyNumberFormat="1" applyFill="1" applyBorder="1" applyAlignment="1">
      <alignment vertical="center" wrapText="1"/>
    </xf>
    <xf numFmtId="0" fontId="68" fillId="37" borderId="16" xfId="0" applyFont="1" applyFill="1" applyBorder="1" applyAlignment="1">
      <alignment vertical="center" wrapText="1"/>
    </xf>
    <xf numFmtId="44" fontId="68" fillId="37" borderId="13" xfId="0" applyNumberFormat="1" applyFont="1" applyFill="1" applyBorder="1" applyAlignment="1">
      <alignment vertical="center" wrapText="1"/>
    </xf>
    <xf numFmtId="44" fontId="68" fillId="7" borderId="13" xfId="0" applyNumberFormat="1" applyFont="1" applyFill="1" applyBorder="1" applyAlignment="1">
      <alignment vertical="center" wrapText="1"/>
    </xf>
    <xf numFmtId="44" fontId="68" fillId="0" borderId="18" xfId="0" applyNumberFormat="1" applyFont="1" applyBorder="1" applyAlignment="1">
      <alignment vertical="center" wrapText="1"/>
    </xf>
    <xf numFmtId="44" fontId="68" fillId="37" borderId="19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vertical="center"/>
    </xf>
    <xf numFmtId="10" fontId="29" fillId="35" borderId="55" xfId="0" applyNumberFormat="1" applyFont="1" applyFill="1" applyBorder="1" applyAlignment="1">
      <alignment horizontal="center" vertical="center"/>
    </xf>
    <xf numFmtId="10" fontId="29" fillId="35" borderId="84" xfId="0" applyNumberFormat="1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right" vertical="center"/>
    </xf>
    <xf numFmtId="0" fontId="34" fillId="35" borderId="15" xfId="0" applyFont="1" applyFill="1" applyBorder="1" applyAlignment="1">
      <alignment horizontal="right" vertical="center"/>
    </xf>
    <xf numFmtId="0" fontId="34" fillId="35" borderId="24" xfId="0" applyFont="1" applyFill="1" applyBorder="1" applyAlignment="1">
      <alignment horizontal="right" vertical="center"/>
    </xf>
    <xf numFmtId="0" fontId="34" fillId="35" borderId="55" xfId="0" applyFont="1" applyFill="1" applyBorder="1" applyAlignment="1">
      <alignment horizontal="center" vertical="center" wrapText="1"/>
    </xf>
    <xf numFmtId="0" fontId="34" fillId="35" borderId="84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49" fillId="37" borderId="20" xfId="0" applyFont="1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 wrapText="1"/>
    </xf>
    <xf numFmtId="0" fontId="49" fillId="37" borderId="22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9" fillId="37" borderId="33" xfId="0" applyFont="1" applyFill="1" applyBorder="1" applyAlignment="1">
      <alignment horizontal="center" vertical="center" wrapText="1"/>
    </xf>
    <xf numFmtId="0" fontId="49" fillId="37" borderId="34" xfId="0" applyFont="1" applyFill="1" applyBorder="1" applyAlignment="1">
      <alignment horizontal="center" vertical="center" wrapText="1"/>
    </xf>
    <xf numFmtId="0" fontId="49" fillId="37" borderId="28" xfId="0" applyFont="1" applyFill="1" applyBorder="1" applyAlignment="1">
      <alignment horizontal="center" vertical="center" wrapText="1"/>
    </xf>
    <xf numFmtId="0" fontId="30" fillId="8" borderId="91" xfId="0" applyFont="1" applyFill="1" applyBorder="1" applyAlignment="1">
      <alignment horizontal="center" vertical="center" wrapText="1"/>
    </xf>
    <xf numFmtId="0" fontId="30" fillId="8" borderId="92" xfId="0" applyFont="1" applyFill="1" applyBorder="1" applyAlignment="1">
      <alignment horizontal="center" vertical="center" wrapText="1"/>
    </xf>
    <xf numFmtId="0" fontId="41" fillId="8" borderId="93" xfId="0" applyFont="1" applyFill="1" applyBorder="1" applyAlignment="1">
      <alignment horizontal="center" vertical="center" wrapText="1"/>
    </xf>
    <xf numFmtId="0" fontId="41" fillId="8" borderId="9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4" fillId="35" borderId="23" xfId="0" applyFont="1" applyFill="1" applyBorder="1" applyAlignment="1">
      <alignment horizontal="right" vertical="center" wrapText="1"/>
    </xf>
    <xf numFmtId="0" fontId="34" fillId="35" borderId="15" xfId="0" applyFont="1" applyFill="1" applyBorder="1" applyAlignment="1">
      <alignment horizontal="right" vertical="center" wrapText="1"/>
    </xf>
    <xf numFmtId="0" fontId="34" fillId="35" borderId="24" xfId="0" applyFont="1" applyFill="1" applyBorder="1" applyAlignment="1">
      <alignment horizontal="right" vertical="center" wrapText="1"/>
    </xf>
    <xf numFmtId="0" fontId="30" fillId="8" borderId="42" xfId="0" applyFont="1" applyFill="1" applyBorder="1" applyAlignment="1">
      <alignment horizontal="right" vertical="center"/>
    </xf>
    <xf numFmtId="0" fontId="30" fillId="8" borderId="43" xfId="0" applyFont="1" applyFill="1" applyBorder="1" applyAlignment="1">
      <alignment horizontal="right" vertical="center"/>
    </xf>
    <xf numFmtId="0" fontId="30" fillId="8" borderId="27" xfId="0" applyFont="1" applyFill="1" applyBorder="1" applyAlignment="1">
      <alignment horizontal="right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24" xfId="0" applyFont="1" applyFill="1" applyBorder="1" applyAlignment="1">
      <alignment horizontal="center" vertical="center" wrapText="1"/>
    </xf>
    <xf numFmtId="0" fontId="34" fillId="8" borderId="48" xfId="0" applyFont="1" applyFill="1" applyBorder="1" applyAlignment="1">
      <alignment horizontal="center" vertical="center" wrapText="1"/>
    </xf>
    <xf numFmtId="0" fontId="34" fillId="8" borderId="37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4" fillId="37" borderId="11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/>
    </xf>
    <xf numFmtId="0" fontId="36" fillId="37" borderId="11" xfId="0" applyFont="1" applyFill="1" applyBorder="1" applyAlignment="1">
      <alignment horizontal="center" vertical="center"/>
    </xf>
    <xf numFmtId="49" fontId="36" fillId="37" borderId="10" xfId="0" applyNumberFormat="1" applyFont="1" applyFill="1" applyBorder="1" applyAlignment="1">
      <alignment horizontal="center" vertical="center"/>
    </xf>
    <xf numFmtId="49" fontId="36" fillId="37" borderId="0" xfId="0" applyNumberFormat="1" applyFont="1" applyFill="1" applyBorder="1" applyAlignment="1">
      <alignment horizontal="center" vertical="center"/>
    </xf>
    <xf numFmtId="49" fontId="36" fillId="37" borderId="11" xfId="0" applyNumberFormat="1" applyFont="1" applyFill="1" applyBorder="1" applyAlignment="1">
      <alignment horizontal="center" vertical="center"/>
    </xf>
    <xf numFmtId="49" fontId="29" fillId="37" borderId="29" xfId="0" applyNumberFormat="1" applyFont="1" applyFill="1" applyBorder="1" applyAlignment="1">
      <alignment horizontal="left" vertical="center"/>
    </xf>
    <xf numFmtId="49" fontId="29" fillId="37" borderId="30" xfId="0" applyNumberFormat="1" applyFont="1" applyFill="1" applyBorder="1" applyAlignment="1">
      <alignment horizontal="left" vertical="center"/>
    </xf>
    <xf numFmtId="49" fontId="29" fillId="37" borderId="31" xfId="0" applyNumberFormat="1" applyFont="1" applyFill="1" applyBorder="1" applyAlignment="1">
      <alignment horizontal="left" vertical="center"/>
    </xf>
    <xf numFmtId="49" fontId="41" fillId="8" borderId="29" xfId="0" applyNumberFormat="1" applyFont="1" applyFill="1" applyBorder="1" applyAlignment="1">
      <alignment horizontal="center" vertical="center"/>
    </xf>
    <xf numFmtId="49" fontId="41" fillId="8" borderId="30" xfId="0" applyNumberFormat="1" applyFont="1" applyFill="1" applyBorder="1" applyAlignment="1">
      <alignment horizontal="center" vertical="center"/>
    </xf>
    <xf numFmtId="49" fontId="41" fillId="8" borderId="31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0" fontId="29" fillId="0" borderId="13" xfId="67" applyNumberFormat="1" applyFont="1" applyFill="1" applyBorder="1" applyAlignment="1" applyProtection="1">
      <alignment horizontal="center" vertical="center"/>
      <protection/>
    </xf>
    <xf numFmtId="10" fontId="29" fillId="0" borderId="18" xfId="67" applyNumberFormat="1" applyFont="1" applyFill="1" applyBorder="1" applyAlignment="1" applyProtection="1">
      <alignment horizontal="center" vertical="center"/>
      <protection/>
    </xf>
    <xf numFmtId="191" fontId="29" fillId="0" borderId="16" xfId="75" applyFont="1" applyFill="1" applyBorder="1" applyAlignment="1" applyProtection="1">
      <alignment horizontal="center" vertical="center"/>
      <protection/>
    </xf>
    <xf numFmtId="191" fontId="29" fillId="0" borderId="19" xfId="75" applyFont="1" applyFill="1" applyBorder="1" applyAlignment="1" applyProtection="1">
      <alignment horizontal="center" vertical="center"/>
      <protection/>
    </xf>
    <xf numFmtId="0" fontId="29" fillId="0" borderId="95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justify"/>
    </xf>
    <xf numFmtId="0" fontId="29" fillId="0" borderId="16" xfId="0" applyFont="1" applyBorder="1" applyAlignment="1">
      <alignment horizontal="center" vertical="justify"/>
    </xf>
    <xf numFmtId="0" fontId="29" fillId="2" borderId="95" xfId="0" applyFont="1" applyFill="1" applyBorder="1" applyAlignment="1">
      <alignment horizontal="center" vertical="center"/>
    </xf>
    <xf numFmtId="0" fontId="29" fillId="2" borderId="96" xfId="0" applyFont="1" applyFill="1" applyBorder="1" applyAlignment="1">
      <alignment horizontal="center" vertical="center"/>
    </xf>
    <xf numFmtId="0" fontId="29" fillId="2" borderId="97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40" borderId="17" xfId="0" applyFont="1" applyFill="1" applyBorder="1" applyAlignment="1">
      <alignment horizontal="right" vertical="center"/>
    </xf>
    <xf numFmtId="0" fontId="29" fillId="40" borderId="18" xfId="0" applyFont="1" applyFill="1" applyBorder="1" applyAlignment="1">
      <alignment horizontal="right" vertical="center"/>
    </xf>
    <xf numFmtId="0" fontId="29" fillId="40" borderId="12" xfId="0" applyFont="1" applyFill="1" applyBorder="1" applyAlignment="1">
      <alignment horizontal="right" vertical="center"/>
    </xf>
    <xf numFmtId="0" fontId="29" fillId="40" borderId="13" xfId="0" applyFont="1" applyFill="1" applyBorder="1" applyAlignment="1">
      <alignment horizontal="right" vertical="center"/>
    </xf>
    <xf numFmtId="0" fontId="29" fillId="40" borderId="14" xfId="0" applyFont="1" applyFill="1" applyBorder="1" applyAlignment="1">
      <alignment horizontal="left" vertical="center"/>
    </xf>
    <xf numFmtId="0" fontId="29" fillId="40" borderId="15" xfId="0" applyFont="1" applyFill="1" applyBorder="1" applyAlignment="1">
      <alignment horizontal="left" vertical="center"/>
    </xf>
    <xf numFmtId="0" fontId="29" fillId="40" borderId="24" xfId="0" applyFont="1" applyFill="1" applyBorder="1" applyAlignment="1">
      <alignment horizontal="left" vertic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0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center" vertical="center" wrapText="1"/>
    </xf>
    <xf numFmtId="0" fontId="42" fillId="2" borderId="30" xfId="0" applyFont="1" applyFill="1" applyBorder="1" applyAlignment="1">
      <alignment horizontal="center" vertical="center" wrapText="1"/>
    </xf>
    <xf numFmtId="0" fontId="42" fillId="2" borderId="31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2" fillId="11" borderId="13" xfId="0" applyFont="1" applyFill="1" applyBorder="1" applyAlignment="1">
      <alignment horizontal="center" vertical="center"/>
    </xf>
    <xf numFmtId="0" fontId="42" fillId="2" borderId="98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/>
    </xf>
    <xf numFmtId="0" fontId="70" fillId="37" borderId="0" xfId="0" applyFont="1" applyFill="1" applyBorder="1" applyAlignment="1">
      <alignment horizontal="center"/>
    </xf>
    <xf numFmtId="0" fontId="70" fillId="37" borderId="11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center"/>
    </xf>
    <xf numFmtId="0" fontId="69" fillId="37" borderId="0" xfId="0" applyFont="1" applyFill="1" applyBorder="1" applyAlignment="1">
      <alignment horizontal="center"/>
    </xf>
    <xf numFmtId="0" fontId="69" fillId="37" borderId="11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0" fontId="69" fillId="37" borderId="11" xfId="0" applyFont="1" applyFill="1" applyBorder="1" applyAlignment="1">
      <alignment horizontal="center" vertical="center"/>
    </xf>
    <xf numFmtId="0" fontId="70" fillId="37" borderId="29" xfId="0" applyFont="1" applyFill="1" applyBorder="1" applyAlignment="1">
      <alignment horizontal="center" vertical="center"/>
    </xf>
    <xf numFmtId="0" fontId="70" fillId="37" borderId="30" xfId="0" applyFont="1" applyFill="1" applyBorder="1" applyAlignment="1">
      <alignment horizontal="center" vertical="center"/>
    </xf>
    <xf numFmtId="0" fontId="70" fillId="37" borderId="31" xfId="0" applyFont="1" applyFill="1" applyBorder="1" applyAlignment="1">
      <alignment horizontal="center" vertical="center"/>
    </xf>
    <xf numFmtId="167" fontId="29" fillId="8" borderId="56" xfId="60" applyNumberFormat="1" applyFont="1" applyFill="1" applyBorder="1" applyAlignment="1">
      <alignment horizontal="center" vertical="center" wrapText="1"/>
      <protection/>
    </xf>
    <xf numFmtId="167" fontId="29" fillId="0" borderId="99" xfId="60" applyNumberFormat="1" applyFont="1" applyFill="1" applyBorder="1" applyAlignment="1">
      <alignment horizontal="center" vertical="center" wrapText="1"/>
      <protection/>
    </xf>
    <xf numFmtId="167" fontId="29" fillId="0" borderId="100" xfId="60" applyNumberFormat="1" applyFont="1" applyFill="1" applyBorder="1" applyAlignment="1">
      <alignment horizontal="center" vertical="center" wrapText="1"/>
      <protection/>
    </xf>
    <xf numFmtId="167" fontId="29" fillId="0" borderId="101" xfId="60" applyNumberFormat="1" applyFont="1" applyFill="1" applyBorder="1" applyAlignment="1">
      <alignment horizontal="center" vertical="center" wrapText="1"/>
      <protection/>
    </xf>
    <xf numFmtId="0" fontId="29" fillId="2" borderId="23" xfId="54" applyFont="1" applyFill="1" applyBorder="1" applyAlignment="1">
      <alignment horizontal="center" vertical="center"/>
      <protection/>
    </xf>
    <xf numFmtId="0" fontId="29" fillId="2" borderId="15" xfId="54" applyFont="1" applyFill="1" applyBorder="1" applyAlignment="1">
      <alignment horizontal="center" vertical="center"/>
      <protection/>
    </xf>
    <xf numFmtId="0" fontId="29" fillId="2" borderId="54" xfId="54" applyFont="1" applyFill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24" xfId="60" applyFont="1" applyBorder="1" applyAlignment="1">
      <alignment horizontal="center" vertical="center"/>
      <protection/>
    </xf>
    <xf numFmtId="0" fontId="27" fillId="0" borderId="14" xfId="60" applyFont="1" applyFill="1" applyBorder="1" applyAlignment="1">
      <alignment horizontal="center" vertical="center" wrapText="1"/>
      <protection/>
    </xf>
    <xf numFmtId="0" fontId="27" fillId="0" borderId="24" xfId="60" applyFont="1" applyFill="1" applyBorder="1" applyAlignment="1">
      <alignment horizontal="center" vertical="center" wrapText="1"/>
      <protection/>
    </xf>
    <xf numFmtId="167" fontId="27" fillId="35" borderId="12" xfId="60" applyNumberFormat="1" applyFont="1" applyFill="1" applyBorder="1" applyAlignment="1">
      <alignment horizontal="right" vertical="center"/>
      <protection/>
    </xf>
    <xf numFmtId="167" fontId="27" fillId="35" borderId="13" xfId="60" applyNumberFormat="1" applyFont="1" applyFill="1" applyBorder="1" applyAlignment="1">
      <alignment horizontal="right" vertical="center"/>
      <protection/>
    </xf>
    <xf numFmtId="167" fontId="27" fillId="35" borderId="13" xfId="60" applyNumberFormat="1" applyFont="1" applyFill="1" applyBorder="1" applyAlignment="1">
      <alignment horizontal="center" vertical="center"/>
      <protection/>
    </xf>
    <xf numFmtId="167" fontId="27" fillId="35" borderId="16" xfId="60" applyNumberFormat="1" applyFont="1" applyFill="1" applyBorder="1" applyAlignment="1">
      <alignment horizontal="center" vertical="center"/>
      <protection/>
    </xf>
    <xf numFmtId="0" fontId="29" fillId="2" borderId="93" xfId="54" applyFont="1" applyFill="1" applyBorder="1" applyAlignment="1">
      <alignment horizontal="center" vertical="center"/>
      <protection/>
    </xf>
    <xf numFmtId="0" fontId="29" fillId="2" borderId="94" xfId="54" applyFont="1" applyFill="1" applyBorder="1" applyAlignment="1">
      <alignment horizontal="center" vertical="center"/>
      <protection/>
    </xf>
    <xf numFmtId="0" fontId="29" fillId="2" borderId="102" xfId="54" applyFont="1" applyFill="1" applyBorder="1" applyAlignment="1">
      <alignment horizontal="center" vertical="center"/>
      <protection/>
    </xf>
    <xf numFmtId="0" fontId="27" fillId="0" borderId="14" xfId="60" applyFont="1" applyFill="1" applyBorder="1" applyAlignment="1">
      <alignment horizontal="center"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167" fontId="29" fillId="8" borderId="13" xfId="60" applyNumberFormat="1" applyFont="1" applyFill="1" applyBorder="1" applyAlignment="1">
      <alignment horizontal="left" vertical="center"/>
      <protection/>
    </xf>
    <xf numFmtId="167" fontId="27" fillId="35" borderId="23" xfId="60" applyNumberFormat="1" applyFont="1" applyFill="1" applyBorder="1" applyAlignment="1">
      <alignment horizontal="right" vertical="center"/>
      <protection/>
    </xf>
    <xf numFmtId="167" fontId="27" fillId="35" borderId="15" xfId="60" applyNumberFormat="1" applyFont="1" applyFill="1" applyBorder="1" applyAlignment="1">
      <alignment horizontal="right" vertical="center"/>
      <protection/>
    </xf>
    <xf numFmtId="167" fontId="27" fillId="35" borderId="24" xfId="60" applyNumberFormat="1" applyFont="1" applyFill="1" applyBorder="1" applyAlignment="1">
      <alignment horizontal="right" vertical="center"/>
      <protection/>
    </xf>
    <xf numFmtId="0" fontId="82" fillId="2" borderId="12" xfId="0" applyFont="1" applyFill="1" applyBorder="1" applyAlignment="1">
      <alignment horizontal="center"/>
    </xf>
    <xf numFmtId="0" fontId="82" fillId="2" borderId="13" xfId="0" applyFont="1" applyFill="1" applyBorder="1" applyAlignment="1">
      <alignment horizontal="center"/>
    </xf>
    <xf numFmtId="0" fontId="82" fillId="2" borderId="16" xfId="0" applyFont="1" applyFill="1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71" fillId="0" borderId="12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167" fontId="29" fillId="0" borderId="12" xfId="60" applyNumberFormat="1" applyFont="1" applyBorder="1" applyAlignment="1">
      <alignment horizontal="center" vertical="center"/>
      <protection/>
    </xf>
    <xf numFmtId="167" fontId="29" fillId="0" borderId="13" xfId="60" applyNumberFormat="1" applyFont="1" applyBorder="1" applyAlignment="1">
      <alignment horizontal="center" vertical="center"/>
      <protection/>
    </xf>
    <xf numFmtId="167" fontId="29" fillId="0" borderId="16" xfId="60" applyNumberFormat="1" applyFont="1" applyBorder="1" applyAlignment="1">
      <alignment horizontal="center" vertical="center"/>
      <protection/>
    </xf>
    <xf numFmtId="167" fontId="27" fillId="0" borderId="13" xfId="60" applyNumberFormat="1" applyFont="1" applyBorder="1" applyAlignment="1">
      <alignment horizontal="left" vertical="center"/>
      <protection/>
    </xf>
    <xf numFmtId="167" fontId="29" fillId="0" borderId="13" xfId="60" applyNumberFormat="1" applyFont="1" applyBorder="1" applyAlignment="1">
      <alignment horizontal="left" vertical="center"/>
      <protection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8" fillId="37" borderId="12" xfId="0" applyFont="1" applyFill="1" applyBorder="1" applyAlignment="1">
      <alignment horizontal="center" vertical="center" wrapText="1"/>
    </xf>
    <xf numFmtId="0" fontId="68" fillId="37" borderId="13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  <xf numFmtId="0" fontId="68" fillId="11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7" fontId="27" fillId="0" borderId="103" xfId="60" applyNumberFormat="1" applyFont="1" applyBorder="1" applyAlignment="1">
      <alignment horizontal="center" vertical="center"/>
      <protection/>
    </xf>
    <xf numFmtId="167" fontId="27" fillId="0" borderId="104" xfId="60" applyNumberFormat="1" applyFont="1" applyBorder="1" applyAlignment="1">
      <alignment horizontal="center" vertical="center"/>
      <protection/>
    </xf>
    <xf numFmtId="0" fontId="27" fillId="0" borderId="75" xfId="0" applyFont="1" applyFill="1" applyBorder="1" applyAlignment="1">
      <alignment horizontal="right" vertical="center"/>
    </xf>
    <xf numFmtId="0" fontId="27" fillId="0" borderId="86" xfId="0" applyFont="1" applyFill="1" applyBorder="1" applyAlignment="1">
      <alignment horizontal="right" vertical="center"/>
    </xf>
    <xf numFmtId="0" fontId="29" fillId="0" borderId="87" xfId="0" applyFont="1" applyFill="1" applyBorder="1" applyAlignment="1">
      <alignment horizontal="right" vertical="center"/>
    </xf>
    <xf numFmtId="0" fontId="68" fillId="0" borderId="95" xfId="0" applyFont="1" applyBorder="1" applyAlignment="1">
      <alignment horizontal="center" vertical="center" wrapText="1"/>
    </xf>
    <xf numFmtId="0" fontId="68" fillId="0" borderId="96" xfId="0" applyFont="1" applyBorder="1" applyAlignment="1">
      <alignment horizontal="center" vertical="center" wrapText="1"/>
    </xf>
    <xf numFmtId="0" fontId="68" fillId="0" borderId="9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1" fontId="29" fillId="0" borderId="99" xfId="0" applyNumberFormat="1" applyFont="1" applyFill="1" applyBorder="1" applyAlignment="1">
      <alignment horizontal="center" vertical="center" wrapText="1"/>
    </xf>
    <xf numFmtId="1" fontId="29" fillId="0" borderId="100" xfId="0" applyNumberFormat="1" applyFont="1" applyFill="1" applyBorder="1" applyAlignment="1">
      <alignment horizontal="center" vertical="center" wrapText="1"/>
    </xf>
    <xf numFmtId="1" fontId="29" fillId="0" borderId="101" xfId="0" applyNumberFormat="1" applyFont="1" applyFill="1" applyBorder="1" applyAlignment="1">
      <alignment horizontal="center" vertical="center" wrapText="1"/>
    </xf>
    <xf numFmtId="0" fontId="29" fillId="40" borderId="23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29" fillId="40" borderId="54" xfId="0" applyFont="1" applyFill="1" applyBorder="1" applyAlignment="1">
      <alignment horizontal="center" vertical="center"/>
    </xf>
    <xf numFmtId="167" fontId="27" fillId="0" borderId="105" xfId="60" applyNumberFormat="1" applyFont="1" applyBorder="1" applyAlignment="1">
      <alignment horizontal="center" vertical="center"/>
      <protection/>
    </xf>
    <xf numFmtId="167" fontId="27" fillId="0" borderId="106" xfId="60" applyNumberFormat="1" applyFont="1" applyBorder="1" applyAlignment="1">
      <alignment horizontal="center" vertical="center"/>
      <protection/>
    </xf>
    <xf numFmtId="0" fontId="29" fillId="40" borderId="93" xfId="0" applyFont="1" applyFill="1" applyBorder="1" applyAlignment="1">
      <alignment horizontal="center" vertical="center"/>
    </xf>
    <xf numFmtId="0" fontId="29" fillId="40" borderId="94" xfId="0" applyFont="1" applyFill="1" applyBorder="1" applyAlignment="1">
      <alignment horizontal="center" vertical="center"/>
    </xf>
    <xf numFmtId="0" fontId="29" fillId="40" borderId="102" xfId="0" applyFont="1" applyFill="1" applyBorder="1" applyAlignment="1">
      <alignment horizontal="center" vertical="center"/>
    </xf>
    <xf numFmtId="0" fontId="29" fillId="40" borderId="93" xfId="0" applyFont="1" applyFill="1" applyBorder="1" applyAlignment="1">
      <alignment horizontal="center" vertical="center" wrapText="1"/>
    </xf>
    <xf numFmtId="0" fontId="29" fillId="40" borderId="94" xfId="0" applyFont="1" applyFill="1" applyBorder="1" applyAlignment="1">
      <alignment horizontal="center" vertical="center" wrapText="1"/>
    </xf>
    <xf numFmtId="0" fontId="29" fillId="40" borderId="102" xfId="0" applyFont="1" applyFill="1" applyBorder="1" applyAlignment="1">
      <alignment horizontal="center" vertical="center" wrapText="1"/>
    </xf>
    <xf numFmtId="0" fontId="29" fillId="37" borderId="21" xfId="54" applyFont="1" applyFill="1" applyBorder="1" applyAlignment="1">
      <alignment horizontal="center" vertical="center"/>
      <protection/>
    </xf>
    <xf numFmtId="0" fontId="29" fillId="37" borderId="22" xfId="54" applyFont="1" applyFill="1" applyBorder="1" applyAlignment="1">
      <alignment horizontal="center" vertical="center"/>
      <protection/>
    </xf>
    <xf numFmtId="0" fontId="29" fillId="37" borderId="10" xfId="54" applyFont="1" applyFill="1" applyBorder="1" applyAlignment="1">
      <alignment horizontal="center" vertical="center"/>
      <protection/>
    </xf>
    <xf numFmtId="0" fontId="29" fillId="37" borderId="0" xfId="54" applyFont="1" applyFill="1" applyBorder="1" applyAlignment="1">
      <alignment horizontal="center" vertical="center"/>
      <protection/>
    </xf>
    <xf numFmtId="0" fontId="29" fillId="37" borderId="11" xfId="54" applyFont="1" applyFill="1" applyBorder="1" applyAlignment="1">
      <alignment horizontal="center" vertical="center"/>
      <protection/>
    </xf>
    <xf numFmtId="0" fontId="27" fillId="37" borderId="10" xfId="54" applyFont="1" applyFill="1" applyBorder="1" applyAlignment="1">
      <alignment horizontal="center" vertical="center"/>
      <protection/>
    </xf>
    <xf numFmtId="0" fontId="27" fillId="37" borderId="0" xfId="54" applyFont="1" applyFill="1" applyBorder="1" applyAlignment="1">
      <alignment horizontal="center" vertical="center"/>
      <protection/>
    </xf>
    <xf numFmtId="0" fontId="27" fillId="37" borderId="11" xfId="54" applyFont="1" applyFill="1" applyBorder="1" applyAlignment="1">
      <alignment horizontal="center" vertical="center"/>
      <protection/>
    </xf>
    <xf numFmtId="0" fontId="29" fillId="37" borderId="30" xfId="54" applyFont="1" applyFill="1" applyBorder="1" applyAlignment="1">
      <alignment horizontal="center" vertical="center"/>
      <protection/>
    </xf>
    <xf numFmtId="0" fontId="29" fillId="37" borderId="31" xfId="54" applyFont="1" applyFill="1" applyBorder="1" applyAlignment="1">
      <alignment horizontal="center" vertical="center"/>
      <protection/>
    </xf>
    <xf numFmtId="167" fontId="29" fillId="8" borderId="107" xfId="60" applyNumberFormat="1" applyFont="1" applyFill="1" applyBorder="1" applyAlignment="1">
      <alignment horizontal="center" vertical="center" wrapText="1"/>
      <protection/>
    </xf>
    <xf numFmtId="167" fontId="29" fillId="8" borderId="108" xfId="60" applyNumberFormat="1" applyFont="1" applyFill="1" applyBorder="1" applyAlignment="1">
      <alignment horizontal="center" vertical="center" wrapText="1"/>
      <protection/>
    </xf>
    <xf numFmtId="167" fontId="29" fillId="0" borderId="109" xfId="60" applyNumberFormat="1" applyFont="1" applyFill="1" applyBorder="1" applyAlignment="1">
      <alignment horizontal="center" vertical="center" wrapText="1"/>
      <protection/>
    </xf>
    <xf numFmtId="167" fontId="29" fillId="0" borderId="110" xfId="60" applyNumberFormat="1" applyFont="1" applyFill="1" applyBorder="1" applyAlignment="1">
      <alignment horizontal="center" vertical="center" wrapText="1"/>
      <protection/>
    </xf>
    <xf numFmtId="167" fontId="29" fillId="0" borderId="111" xfId="60" applyNumberFormat="1" applyFont="1" applyFill="1" applyBorder="1" applyAlignment="1">
      <alignment horizontal="center" vertical="center" wrapText="1"/>
      <protection/>
    </xf>
    <xf numFmtId="167" fontId="29" fillId="35" borderId="89" xfId="60" applyNumberFormat="1" applyFont="1" applyFill="1" applyBorder="1" applyAlignment="1">
      <alignment horizontal="right" vertical="center"/>
      <protection/>
    </xf>
    <xf numFmtId="167" fontId="29" fillId="35" borderId="112" xfId="60" applyNumberFormat="1" applyFont="1" applyFill="1" applyBorder="1" applyAlignment="1">
      <alignment horizontal="right" vertical="center"/>
      <protection/>
    </xf>
    <xf numFmtId="167" fontId="29" fillId="35" borderId="112" xfId="60" applyNumberFormat="1" applyFont="1" applyFill="1" applyBorder="1" applyAlignment="1">
      <alignment horizontal="center" vertical="center"/>
      <protection/>
    </xf>
    <xf numFmtId="167" fontId="29" fillId="35" borderId="58" xfId="60" applyNumberFormat="1" applyFont="1" applyFill="1" applyBorder="1" applyAlignment="1">
      <alignment horizontal="center" vertical="center"/>
      <protection/>
    </xf>
    <xf numFmtId="167" fontId="29" fillId="8" borderId="18" xfId="60" applyNumberFormat="1" applyFont="1" applyFill="1" applyBorder="1" applyAlignment="1">
      <alignment horizontal="left" vertical="center"/>
      <protection/>
    </xf>
    <xf numFmtId="167" fontId="29" fillId="0" borderId="93" xfId="60" applyNumberFormat="1" applyFont="1" applyBorder="1" applyAlignment="1">
      <alignment horizontal="center" vertical="center"/>
      <protection/>
    </xf>
    <xf numFmtId="167" fontId="29" fillId="0" borderId="94" xfId="60" applyNumberFormat="1" applyFont="1" applyBorder="1" applyAlignment="1">
      <alignment horizontal="center" vertical="center"/>
      <protection/>
    </xf>
    <xf numFmtId="167" fontId="29" fillId="0" borderId="102" xfId="60" applyNumberFormat="1" applyFont="1" applyBorder="1" applyAlignment="1">
      <alignment horizontal="center" vertical="center"/>
      <protection/>
    </xf>
    <xf numFmtId="0" fontId="29" fillId="37" borderId="20" xfId="54" applyFont="1" applyFill="1" applyBorder="1" applyAlignment="1">
      <alignment horizontal="center" vertical="center"/>
      <protection/>
    </xf>
    <xf numFmtId="0" fontId="29" fillId="37" borderId="113" xfId="54" applyFont="1" applyFill="1" applyBorder="1" applyAlignment="1">
      <alignment horizontal="center" vertical="center"/>
      <protection/>
    </xf>
    <xf numFmtId="0" fontId="29" fillId="37" borderId="114" xfId="54" applyFont="1" applyFill="1" applyBorder="1" applyAlignment="1">
      <alignment horizontal="center" vertical="center"/>
      <protection/>
    </xf>
    <xf numFmtId="0" fontId="29" fillId="37" borderId="115" xfId="54" applyFont="1" applyFill="1" applyBorder="1" applyAlignment="1">
      <alignment horizontal="center" vertical="center"/>
      <protection/>
    </xf>
    <xf numFmtId="0" fontId="29" fillId="2" borderId="60" xfId="0" applyFont="1" applyFill="1" applyBorder="1" applyAlignment="1">
      <alignment horizontal="center" vertical="center"/>
    </xf>
    <xf numFmtId="0" fontId="29" fillId="2" borderId="116" xfId="0" applyFont="1" applyFill="1" applyBorder="1" applyAlignment="1">
      <alignment horizontal="center" vertical="center"/>
    </xf>
    <xf numFmtId="1" fontId="29" fillId="0" borderId="109" xfId="0" applyNumberFormat="1" applyFont="1" applyFill="1" applyBorder="1" applyAlignment="1">
      <alignment horizontal="center" vertical="center" wrapText="1"/>
    </xf>
    <xf numFmtId="1" fontId="29" fillId="0" borderId="110" xfId="0" applyNumberFormat="1" applyFont="1" applyFill="1" applyBorder="1" applyAlignment="1">
      <alignment horizontal="center" vertical="center" wrapText="1"/>
    </xf>
    <xf numFmtId="1" fontId="29" fillId="0" borderId="111" xfId="0" applyNumberFormat="1" applyFont="1" applyFill="1" applyBorder="1" applyAlignment="1">
      <alignment horizontal="center" vertical="center" wrapText="1"/>
    </xf>
    <xf numFmtId="0" fontId="29" fillId="40" borderId="103" xfId="0" applyFont="1" applyFill="1" applyBorder="1" applyAlignment="1">
      <alignment horizontal="left" vertical="center"/>
    </xf>
    <xf numFmtId="0" fontId="29" fillId="40" borderId="75" xfId="0" applyFont="1" applyFill="1" applyBorder="1" applyAlignment="1">
      <alignment horizontal="left" vertical="center"/>
    </xf>
    <xf numFmtId="0" fontId="29" fillId="40" borderId="86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wrapText="1"/>
    </xf>
    <xf numFmtId="0" fontId="27" fillId="0" borderId="66" xfId="0" applyFont="1" applyFill="1" applyBorder="1" applyAlignment="1">
      <alignment horizontal="left" vertical="center" wrapText="1"/>
    </xf>
    <xf numFmtId="0" fontId="27" fillId="0" borderId="85" xfId="0" applyFont="1" applyFill="1" applyBorder="1" applyAlignment="1">
      <alignment horizontal="left" vertical="center" wrapText="1"/>
    </xf>
    <xf numFmtId="0" fontId="27" fillId="0" borderId="64" xfId="0" applyFont="1" applyFill="1" applyBorder="1" applyAlignment="1">
      <alignment horizontal="left" vertical="center"/>
    </xf>
    <xf numFmtId="0" fontId="27" fillId="0" borderId="66" xfId="0" applyFont="1" applyFill="1" applyBorder="1" applyAlignment="1">
      <alignment horizontal="left" vertical="center"/>
    </xf>
    <xf numFmtId="0" fontId="27" fillId="0" borderId="85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/>
    </xf>
    <xf numFmtId="0" fontId="29" fillId="0" borderId="66" xfId="0" applyFont="1" applyFill="1" applyBorder="1" applyAlignment="1">
      <alignment horizontal="left" vertical="center"/>
    </xf>
    <xf numFmtId="0" fontId="29" fillId="0" borderId="85" xfId="0" applyFont="1" applyFill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 wrapText="1"/>
    </xf>
    <xf numFmtId="0" fontId="29" fillId="0" borderId="66" xfId="0" applyFont="1" applyFill="1" applyBorder="1" applyAlignment="1">
      <alignment horizontal="left" vertical="center" wrapText="1"/>
    </xf>
    <xf numFmtId="0" fontId="29" fillId="0" borderId="85" xfId="0" applyFont="1" applyFill="1" applyBorder="1" applyAlignment="1">
      <alignment horizontal="left" vertical="center" wrapText="1"/>
    </xf>
    <xf numFmtId="0" fontId="27" fillId="0" borderId="117" xfId="0" applyFont="1" applyFill="1" applyBorder="1" applyAlignment="1">
      <alignment horizontal="right" vertical="center"/>
    </xf>
    <xf numFmtId="0" fontId="29" fillId="0" borderId="118" xfId="0" applyFont="1" applyFill="1" applyBorder="1" applyAlignment="1">
      <alignment horizontal="right" vertical="center"/>
    </xf>
    <xf numFmtId="0" fontId="29" fillId="0" borderId="119" xfId="0" applyFont="1" applyFill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73" fillId="0" borderId="109" xfId="0" applyFont="1" applyBorder="1" applyAlignment="1">
      <alignment horizontal="center" vertical="center" wrapText="1"/>
    </xf>
    <xf numFmtId="0" fontId="73" fillId="0" borderId="110" xfId="0" applyFont="1" applyBorder="1" applyAlignment="1">
      <alignment horizontal="center" vertical="center" wrapText="1"/>
    </xf>
    <xf numFmtId="0" fontId="73" fillId="0" borderId="111" xfId="0" applyFont="1" applyBorder="1" applyAlignment="1">
      <alignment horizontal="center" vertical="center" wrapText="1"/>
    </xf>
    <xf numFmtId="0" fontId="80" fillId="2" borderId="42" xfId="0" applyFont="1" applyFill="1" applyBorder="1" applyAlignment="1">
      <alignment horizontal="right" vertical="center"/>
    </xf>
    <xf numFmtId="0" fontId="80" fillId="2" borderId="43" xfId="0" applyFont="1" applyFill="1" applyBorder="1" applyAlignment="1">
      <alignment horizontal="right" vertical="center"/>
    </xf>
    <xf numFmtId="0" fontId="80" fillId="2" borderId="27" xfId="0" applyFont="1" applyFill="1" applyBorder="1" applyAlignment="1">
      <alignment horizontal="right" vertical="center"/>
    </xf>
    <xf numFmtId="0" fontId="34" fillId="37" borderId="20" xfId="54" applyFont="1" applyFill="1" applyBorder="1" applyAlignment="1">
      <alignment horizontal="center" vertical="center"/>
      <protection/>
    </xf>
    <xf numFmtId="0" fontId="34" fillId="37" borderId="21" xfId="54" applyFont="1" applyFill="1" applyBorder="1" applyAlignment="1">
      <alignment horizontal="center" vertical="center"/>
      <protection/>
    </xf>
    <xf numFmtId="0" fontId="30" fillId="37" borderId="10" xfId="54" applyFont="1" applyFill="1" applyBorder="1" applyAlignment="1">
      <alignment horizontal="center" vertical="center"/>
      <protection/>
    </xf>
    <xf numFmtId="0" fontId="30" fillId="37" borderId="0" xfId="54" applyFont="1" applyFill="1" applyBorder="1" applyAlignment="1">
      <alignment horizontal="center" vertical="center"/>
      <protection/>
    </xf>
    <xf numFmtId="0" fontId="30" fillId="37" borderId="11" xfId="54" applyFont="1" applyFill="1" applyBorder="1" applyAlignment="1">
      <alignment horizontal="center" vertical="center"/>
      <protection/>
    </xf>
    <xf numFmtId="0" fontId="51" fillId="37" borderId="10" xfId="54" applyFont="1" applyFill="1" applyBorder="1" applyAlignment="1">
      <alignment horizontal="center" vertical="center"/>
      <protection/>
    </xf>
    <xf numFmtId="0" fontId="51" fillId="37" borderId="0" xfId="54" applyFont="1" applyFill="1" applyBorder="1" applyAlignment="1">
      <alignment horizontal="center" vertical="center"/>
      <protection/>
    </xf>
    <xf numFmtId="0" fontId="51" fillId="37" borderId="11" xfId="54" applyFont="1" applyFill="1" applyBorder="1" applyAlignment="1">
      <alignment horizontal="center" vertical="center"/>
      <protection/>
    </xf>
    <xf numFmtId="0" fontId="34" fillId="37" borderId="29" xfId="54" applyFont="1" applyFill="1" applyBorder="1" applyAlignment="1">
      <alignment horizontal="center" vertical="center"/>
      <protection/>
    </xf>
    <xf numFmtId="0" fontId="34" fillId="37" borderId="30" xfId="54" applyFont="1" applyFill="1" applyBorder="1" applyAlignment="1">
      <alignment horizontal="center" vertical="center"/>
      <protection/>
    </xf>
    <xf numFmtId="0" fontId="30" fillId="2" borderId="120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12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93" xfId="0" applyFont="1" applyBorder="1" applyAlignment="1">
      <alignment horizontal="center" vertical="center"/>
    </xf>
    <xf numFmtId="0" fontId="73" fillId="0" borderId="94" xfId="0" applyFont="1" applyBorder="1" applyAlignment="1">
      <alignment horizontal="center" vertical="center"/>
    </xf>
    <xf numFmtId="0" fontId="73" fillId="0" borderId="121" xfId="0" applyFont="1" applyBorder="1" applyAlignment="1">
      <alignment horizontal="center" vertical="center"/>
    </xf>
    <xf numFmtId="0" fontId="73" fillId="35" borderId="17" xfId="0" applyFont="1" applyFill="1" applyBorder="1" applyAlignment="1">
      <alignment horizontal="center" vertical="center"/>
    </xf>
    <xf numFmtId="0" fontId="73" fillId="35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3" fillId="0" borderId="109" xfId="0" applyFont="1" applyFill="1" applyBorder="1" applyAlignment="1">
      <alignment horizontal="center" vertical="center" wrapText="1"/>
    </xf>
    <xf numFmtId="0" fontId="73" fillId="0" borderId="110" xfId="0" applyFont="1" applyFill="1" applyBorder="1" applyAlignment="1">
      <alignment horizontal="center" vertical="center" wrapText="1"/>
    </xf>
    <xf numFmtId="0" fontId="73" fillId="0" borderId="111" xfId="0" applyFont="1" applyFill="1" applyBorder="1" applyAlignment="1">
      <alignment horizontal="center" vertical="center" wrapText="1"/>
    </xf>
    <xf numFmtId="0" fontId="73" fillId="40" borderId="37" xfId="0" applyFont="1" applyFill="1" applyBorder="1" applyAlignment="1">
      <alignment horizontal="center" vertical="center"/>
    </xf>
    <xf numFmtId="0" fontId="73" fillId="40" borderId="12" xfId="0" applyFont="1" applyFill="1" applyBorder="1" applyAlignment="1">
      <alignment horizontal="center" vertical="center"/>
    </xf>
    <xf numFmtId="0" fontId="73" fillId="40" borderId="0" xfId="0" applyFont="1" applyFill="1" applyBorder="1" applyAlignment="1">
      <alignment horizontal="center" vertical="center"/>
    </xf>
    <xf numFmtId="0" fontId="73" fillId="40" borderId="94" xfId="0" applyFont="1" applyFill="1" applyBorder="1" applyAlignment="1">
      <alignment horizontal="center" vertical="center"/>
    </xf>
    <xf numFmtId="0" fontId="73" fillId="40" borderId="122" xfId="0" applyFont="1" applyFill="1" applyBorder="1" applyAlignment="1">
      <alignment horizontal="center" vertical="center"/>
    </xf>
    <xf numFmtId="0" fontId="73" fillId="40" borderId="121" xfId="0" applyFont="1" applyFill="1" applyBorder="1" applyAlignment="1">
      <alignment horizontal="center" vertical="center"/>
    </xf>
    <xf numFmtId="0" fontId="73" fillId="40" borderId="102" xfId="0" applyFont="1" applyFill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/>
    </xf>
    <xf numFmtId="0" fontId="72" fillId="37" borderId="0" xfId="0" applyFont="1" applyFill="1" applyBorder="1" applyAlignment="1">
      <alignment horizontal="center" vertical="center"/>
    </xf>
    <xf numFmtId="0" fontId="72" fillId="37" borderId="11" xfId="0" applyFont="1" applyFill="1" applyBorder="1" applyAlignment="1">
      <alignment horizontal="center" vertical="center"/>
    </xf>
    <xf numFmtId="0" fontId="83" fillId="37" borderId="29" xfId="0" applyFont="1" applyFill="1" applyBorder="1" applyAlignment="1">
      <alignment horizontal="center" vertical="center"/>
    </xf>
    <xf numFmtId="0" fontId="83" fillId="37" borderId="30" xfId="0" applyFont="1" applyFill="1" applyBorder="1" applyAlignment="1">
      <alignment horizontal="center" vertical="center"/>
    </xf>
    <xf numFmtId="0" fontId="83" fillId="37" borderId="31" xfId="0" applyFont="1" applyFill="1" applyBorder="1" applyAlignment="1">
      <alignment horizontal="center" vertical="center"/>
    </xf>
    <xf numFmtId="0" fontId="73" fillId="2" borderId="25" xfId="0" applyFont="1" applyFill="1" applyBorder="1" applyAlignment="1">
      <alignment horizontal="center" vertical="center"/>
    </xf>
    <xf numFmtId="0" fontId="73" fillId="2" borderId="56" xfId="0" applyFont="1" applyFill="1" applyBorder="1" applyAlignment="1">
      <alignment horizontal="center" vertical="center"/>
    </xf>
    <xf numFmtId="0" fontId="73" fillId="2" borderId="26" xfId="0" applyFont="1" applyFill="1" applyBorder="1" applyAlignment="1">
      <alignment horizontal="center" vertical="center"/>
    </xf>
    <xf numFmtId="0" fontId="41" fillId="2" borderId="123" xfId="62" applyFont="1" applyFill="1" applyBorder="1" applyAlignment="1">
      <alignment horizontal="center" vertical="center" wrapText="1"/>
      <protection/>
    </xf>
    <xf numFmtId="0" fontId="41" fillId="2" borderId="124" xfId="62" applyFont="1" applyFill="1" applyBorder="1" applyAlignment="1">
      <alignment horizontal="center" vertical="center" wrapText="1"/>
      <protection/>
    </xf>
    <xf numFmtId="0" fontId="41" fillId="2" borderId="108" xfId="62" applyFont="1" applyFill="1" applyBorder="1" applyAlignment="1">
      <alignment horizontal="center" vertical="center" wrapText="1"/>
      <protection/>
    </xf>
    <xf numFmtId="0" fontId="41" fillId="0" borderId="109" xfId="62" applyFont="1" applyFill="1" applyBorder="1" applyAlignment="1">
      <alignment horizontal="center" vertical="center" wrapText="1"/>
      <protection/>
    </xf>
    <xf numFmtId="0" fontId="41" fillId="0" borderId="110" xfId="62" applyFont="1" applyFill="1" applyBorder="1" applyAlignment="1">
      <alignment horizontal="center" vertical="center" wrapText="1"/>
      <protection/>
    </xf>
    <xf numFmtId="0" fontId="41" fillId="0" borderId="111" xfId="6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32" fillId="0" borderId="34" xfId="0" applyFont="1" applyBorder="1" applyAlignment="1">
      <alignment horizontal="left" wrapText="1"/>
    </xf>
    <xf numFmtId="0" fontId="32" fillId="0" borderId="28" xfId="0" applyFont="1" applyBorder="1" applyAlignment="1">
      <alignment horizontal="left" wrapText="1"/>
    </xf>
    <xf numFmtId="0" fontId="35" fillId="37" borderId="20" xfId="0" applyFont="1" applyFill="1" applyBorder="1" applyAlignment="1" applyProtection="1">
      <alignment horizontal="center" vertical="center"/>
      <protection locked="0"/>
    </xf>
    <xf numFmtId="0" fontId="35" fillId="37" borderId="21" xfId="0" applyFont="1" applyFill="1" applyBorder="1" applyAlignment="1" applyProtection="1">
      <alignment horizontal="center" vertical="center"/>
      <protection locked="0"/>
    </xf>
    <xf numFmtId="0" fontId="35" fillId="37" borderId="22" xfId="0" applyFont="1" applyFill="1" applyBorder="1" applyAlignment="1" applyProtection="1">
      <alignment horizontal="center" vertical="center"/>
      <protection locked="0"/>
    </xf>
    <xf numFmtId="2" fontId="41" fillId="37" borderId="10" xfId="63" applyNumberFormat="1" applyFont="1" applyFill="1" applyBorder="1" applyAlignment="1" applyProtection="1">
      <alignment horizontal="center" vertical="center"/>
      <protection locked="0"/>
    </xf>
    <xf numFmtId="2" fontId="41" fillId="37" borderId="0" xfId="63" applyNumberFormat="1" applyFont="1" applyFill="1" applyAlignment="1" applyProtection="1">
      <alignment horizontal="center" vertical="center"/>
      <protection locked="0"/>
    </xf>
    <xf numFmtId="2" fontId="41" fillId="37" borderId="11" xfId="63" applyNumberFormat="1" applyFont="1" applyFill="1" applyBorder="1" applyAlignment="1" applyProtection="1">
      <alignment horizontal="center" vertical="center"/>
      <protection locked="0"/>
    </xf>
    <xf numFmtId="2" fontId="32" fillId="37" borderId="10" xfId="63" applyNumberFormat="1" applyFont="1" applyFill="1" applyBorder="1" applyAlignment="1" applyProtection="1">
      <alignment horizontal="center" vertical="center"/>
      <protection locked="0"/>
    </xf>
    <xf numFmtId="2" fontId="32" fillId="37" borderId="0" xfId="63" applyNumberFormat="1" applyFont="1" applyFill="1" applyAlignment="1" applyProtection="1">
      <alignment horizontal="center" vertical="center"/>
      <protection locked="0"/>
    </xf>
    <xf numFmtId="2" fontId="32" fillId="37" borderId="11" xfId="63" applyNumberFormat="1" applyFont="1" applyFill="1" applyBorder="1" applyAlignment="1" applyProtection="1">
      <alignment horizontal="center" vertical="center"/>
      <protection locked="0"/>
    </xf>
    <xf numFmtId="0" fontId="36" fillId="37" borderId="30" xfId="63" applyFont="1" applyFill="1" applyBorder="1" applyAlignment="1" applyProtection="1">
      <alignment horizontal="center" vertical="center"/>
      <protection locked="0"/>
    </xf>
    <xf numFmtId="171" fontId="36" fillId="37" borderId="30" xfId="0" applyNumberFormat="1" applyFont="1" applyFill="1" applyBorder="1" applyAlignment="1" applyProtection="1">
      <alignment horizontal="center" vertical="center"/>
      <protection locked="0"/>
    </xf>
    <xf numFmtId="171" fontId="36" fillId="37" borderId="31" xfId="0" applyNumberFormat="1" applyFont="1" applyFill="1" applyBorder="1" applyAlignment="1" applyProtection="1">
      <alignment horizontal="center" vertical="center"/>
      <protection locked="0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2" xfId="51"/>
    <cellStyle name="Normal 2" xfId="52"/>
    <cellStyle name="Normal 2 2" xfId="53"/>
    <cellStyle name="Normal 2 2 2" xfId="54"/>
    <cellStyle name="Normal 2 3" xfId="55"/>
    <cellStyle name="Normal 3" xfId="56"/>
    <cellStyle name="Normal 4" xfId="57"/>
    <cellStyle name="Normal 5" xfId="58"/>
    <cellStyle name="Normal 5 2" xfId="59"/>
    <cellStyle name="Normal 6" xfId="60"/>
    <cellStyle name="Normal 7" xfId="61"/>
    <cellStyle name="Normal_F-06-09" xfId="62"/>
    <cellStyle name="Normal_Plan1" xfId="63"/>
    <cellStyle name="Nota" xfId="64"/>
    <cellStyle name="Percent" xfId="65"/>
    <cellStyle name="Porcentagem 2" xfId="66"/>
    <cellStyle name="Porcentagem 4" xfId="67"/>
    <cellStyle name="Saída" xfId="68"/>
    <cellStyle name="Comma [0]" xfId="69"/>
    <cellStyle name="Separador de milhares 2 2" xfId="70"/>
    <cellStyle name="Separador de milhares 2 2 5" xfId="71"/>
    <cellStyle name="Separador de milhares 2 2 6" xfId="72"/>
    <cellStyle name="Separador de milhares 3" xfId="73"/>
    <cellStyle name="Separador de milhares 4" xfId="74"/>
    <cellStyle name="Separador de milhares_Projeto Completo Água - Água  Boa(alterado)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2" xfId="85"/>
    <cellStyle name="Vírgula 2" xfId="86"/>
    <cellStyle name="Vírgula 5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152400</xdr:rowOff>
    </xdr:from>
    <xdr:to>
      <xdr:col>4</xdr:col>
      <xdr:colOff>447675</xdr:colOff>
      <xdr:row>3</xdr:row>
      <xdr:rowOff>38100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2257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1</xdr:col>
      <xdr:colOff>476250</xdr:colOff>
      <xdr:row>4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66675</xdr:rowOff>
    </xdr:from>
    <xdr:to>
      <xdr:col>1</xdr:col>
      <xdr:colOff>1781175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0</xdr:row>
      <xdr:rowOff>123825</xdr:rowOff>
    </xdr:from>
    <xdr:to>
      <xdr:col>3</xdr:col>
      <xdr:colOff>1076325</xdr:colOff>
      <xdr:row>0</xdr:row>
      <xdr:rowOff>190500</xdr:rowOff>
    </xdr:to>
    <xdr:pic>
      <xdr:nvPicPr>
        <xdr:cNvPr id="1" name="Imagem 2" descr="Descrição: logo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238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47625</xdr:rowOff>
    </xdr:from>
    <xdr:to>
      <xdr:col>1</xdr:col>
      <xdr:colOff>1781175</xdr:colOff>
      <xdr:row>4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7625"/>
          <a:ext cx="1857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38100</xdr:colOff>
      <xdr:row>4</xdr:row>
      <xdr:rowOff>28575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161925</xdr:rowOff>
    </xdr:from>
    <xdr:to>
      <xdr:col>2</xdr:col>
      <xdr:colOff>257175</xdr:colOff>
      <xdr:row>4</xdr:row>
      <xdr:rowOff>57150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552450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200025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04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76200</xdr:rowOff>
    </xdr:from>
    <xdr:to>
      <xdr:col>1</xdr:col>
      <xdr:colOff>457200</xdr:colOff>
      <xdr:row>3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1733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1</xdr:col>
      <xdr:colOff>1933575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57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%20Mileo%20Yamada\Documents\SESAN%20Ananindeua\Jardim%20dos%20esportes\Processo%20Jardim%20dos%20Esportes\JARDIM%20DOS%20ES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a%20Mileo%20Yamada\Documents\SESAN%20Ananindeua\Docs%20Internos%20SESAN\109-%20Emenda%20F.%20Freitas\PLANILHAS%20-%20EMENDA%20F.%20FREITAS_re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GERAL"/>
      <sheetName val="DADOS"/>
      <sheetName val="MC-DRE"/>
      <sheetName val="MC-PAV"/>
      <sheetName val="CRONOGRAMA"/>
      <sheetName val="CPU-I"/>
      <sheetName val="CPU-II"/>
      <sheetName val="CPU-III"/>
      <sheetName val="CPU-IV"/>
      <sheetName val="CPU - V"/>
      <sheetName val="CPU - VI"/>
      <sheetName val="MC -CPU- VI"/>
      <sheetName val="ENCARGOS"/>
      <sheetName val="BDI"/>
      <sheetName val="PV PARA REDE 600"/>
    </sheetNames>
    <sheetDataSet>
      <sheetData sheetId="2">
        <row r="14">
          <cell r="AI14">
            <v>12997.874999999998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42">
          <cell r="AI42">
            <v>158409.825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70">
          <cell r="AI70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8">
          <cell r="AI98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22">
          <cell r="AI122">
            <v>16436.1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6">
          <cell r="AI146">
            <v>32074.15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</sheetData>
      <sheetData sheetId="3">
        <row r="13">
          <cell r="BC13">
            <v>705696.1254</v>
          </cell>
        </row>
        <row r="17">
          <cell r="BC17">
            <v>0</v>
          </cell>
        </row>
        <row r="18">
          <cell r="BC18">
            <v>0</v>
          </cell>
        </row>
        <row r="19">
          <cell r="BC19">
            <v>0</v>
          </cell>
        </row>
        <row r="20">
          <cell r="BC20">
            <v>0</v>
          </cell>
        </row>
        <row r="21">
          <cell r="BC21">
            <v>0</v>
          </cell>
        </row>
        <row r="22">
          <cell r="BC22">
            <v>0</v>
          </cell>
        </row>
        <row r="23">
          <cell r="BC23">
            <v>0</v>
          </cell>
        </row>
        <row r="24">
          <cell r="BC24">
            <v>0</v>
          </cell>
        </row>
        <row r="25">
          <cell r="BC25">
            <v>0</v>
          </cell>
        </row>
        <row r="26">
          <cell r="BC26">
            <v>0</v>
          </cell>
        </row>
        <row r="27">
          <cell r="BC27">
            <v>0</v>
          </cell>
        </row>
        <row r="28">
          <cell r="BC28">
            <v>0</v>
          </cell>
        </row>
        <row r="29">
          <cell r="BC29">
            <v>0</v>
          </cell>
        </row>
        <row r="30">
          <cell r="BC30">
            <v>0</v>
          </cell>
        </row>
        <row r="31">
          <cell r="BC31">
            <v>0</v>
          </cell>
        </row>
        <row r="32">
          <cell r="BC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GERAL"/>
      <sheetName val="MC-DRE"/>
      <sheetName val="MC-PAV"/>
      <sheetName val="CRONOGRAMA"/>
      <sheetName val="ENCARGOS SOCIAIS"/>
      <sheetName val="CPU-1"/>
      <sheetName val="CPU-2"/>
      <sheetName val="CPU-2-2"/>
      <sheetName val="CPU-3"/>
      <sheetName val="CPU-4"/>
      <sheetName val="BDI"/>
    </sheetNames>
    <sheetDataSet>
      <sheetData sheetId="6">
        <row r="27">
          <cell r="J27">
            <v>22</v>
          </cell>
        </row>
        <row r="36">
          <cell r="J36">
            <v>2</v>
          </cell>
        </row>
        <row r="43">
          <cell r="J43">
            <v>10</v>
          </cell>
        </row>
        <row r="50">
          <cell r="J50">
            <v>10</v>
          </cell>
        </row>
        <row r="57">
          <cell r="J57">
            <v>4</v>
          </cell>
        </row>
        <row r="64">
          <cell r="J6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38"/>
  <sheetViews>
    <sheetView view="pageBreakPreview" zoomScale="70" zoomScaleNormal="60" zoomScaleSheetLayoutView="70" zoomScalePageLayoutView="0" workbookViewId="0" topLeftCell="C7">
      <selection activeCell="C7" sqref="C7:C8"/>
    </sheetView>
  </sheetViews>
  <sheetFormatPr defaultColWidth="9.140625" defaultRowHeight="12.75"/>
  <cols>
    <col min="1" max="2" width="4.421875" style="3" hidden="1" customWidth="1"/>
    <col min="3" max="4" width="16.7109375" style="3" customWidth="1"/>
    <col min="5" max="5" width="22.7109375" style="3" customWidth="1"/>
    <col min="6" max="6" width="100.7109375" style="3" customWidth="1"/>
    <col min="7" max="8" width="16.7109375" style="3" customWidth="1"/>
    <col min="9" max="9" width="19.7109375" style="3" customWidth="1"/>
    <col min="10" max="10" width="19.8515625" style="3" customWidth="1"/>
    <col min="11" max="11" width="23.8515625" style="3" customWidth="1"/>
    <col min="12" max="12" width="9.140625" style="301" customWidth="1"/>
    <col min="13" max="13" width="59.140625" style="3" customWidth="1"/>
    <col min="14" max="14" width="14.8515625" style="3" bestFit="1" customWidth="1"/>
    <col min="15" max="15" width="15.8515625" style="3" customWidth="1"/>
    <col min="16" max="16" width="16.28125" style="3" customWidth="1"/>
    <col min="17" max="16384" width="9.140625" style="3" customWidth="1"/>
  </cols>
  <sheetData>
    <row r="1" spans="3:12" ht="48" customHeight="1">
      <c r="C1" s="471" t="s">
        <v>16</v>
      </c>
      <c r="D1" s="472"/>
      <c r="E1" s="472"/>
      <c r="F1" s="472"/>
      <c r="G1" s="472"/>
      <c r="H1" s="472"/>
      <c r="I1" s="472"/>
      <c r="J1" s="472"/>
      <c r="K1" s="472"/>
      <c r="L1" s="473"/>
    </row>
    <row r="2" spans="3:12" ht="21.75" customHeight="1">
      <c r="C2" s="474"/>
      <c r="D2" s="475"/>
      <c r="E2" s="475"/>
      <c r="F2" s="475"/>
      <c r="G2" s="475"/>
      <c r="H2" s="475"/>
      <c r="I2" s="475"/>
      <c r="J2" s="475"/>
      <c r="K2" s="475"/>
      <c r="L2" s="476"/>
    </row>
    <row r="3" spans="3:12" ht="20.25" customHeight="1">
      <c r="C3" s="474"/>
      <c r="D3" s="475"/>
      <c r="E3" s="475"/>
      <c r="F3" s="475"/>
      <c r="G3" s="475"/>
      <c r="H3" s="475"/>
      <c r="I3" s="475"/>
      <c r="J3" s="475"/>
      <c r="K3" s="475"/>
      <c r="L3" s="476"/>
    </row>
    <row r="4" spans="3:12" ht="14.25" customHeight="1" thickBot="1">
      <c r="C4" s="477"/>
      <c r="D4" s="478"/>
      <c r="E4" s="478"/>
      <c r="F4" s="478"/>
      <c r="G4" s="478"/>
      <c r="H4" s="478"/>
      <c r="I4" s="478"/>
      <c r="J4" s="478"/>
      <c r="K4" s="478"/>
      <c r="L4" s="479"/>
    </row>
    <row r="5" spans="3:12" ht="21.75" customHeight="1" thickBot="1">
      <c r="C5" s="480" t="s">
        <v>22</v>
      </c>
      <c r="D5" s="481"/>
      <c r="E5" s="481"/>
      <c r="F5" s="481"/>
      <c r="G5" s="481"/>
      <c r="H5" s="481"/>
      <c r="I5" s="481"/>
      <c r="J5" s="481"/>
      <c r="K5" s="481"/>
      <c r="L5" s="481"/>
    </row>
    <row r="6" spans="3:16" ht="58.5" customHeight="1" thickTop="1">
      <c r="C6" s="482" t="s">
        <v>405</v>
      </c>
      <c r="D6" s="483"/>
      <c r="E6" s="483"/>
      <c r="F6" s="483"/>
      <c r="G6" s="483"/>
      <c r="H6" s="483"/>
      <c r="I6" s="483"/>
      <c r="J6" s="483"/>
      <c r="K6" s="483"/>
      <c r="L6" s="483"/>
      <c r="M6" s="53"/>
      <c r="N6" s="53"/>
      <c r="O6" s="53"/>
      <c r="P6" s="54"/>
    </row>
    <row r="7" spans="3:16" ht="31.5">
      <c r="C7" s="493" t="s">
        <v>5</v>
      </c>
      <c r="D7" s="467" t="s">
        <v>175</v>
      </c>
      <c r="E7" s="467" t="s">
        <v>280</v>
      </c>
      <c r="F7" s="467" t="s">
        <v>4</v>
      </c>
      <c r="G7" s="469" t="s">
        <v>143</v>
      </c>
      <c r="H7" s="469" t="s">
        <v>20</v>
      </c>
      <c r="I7" s="469" t="s">
        <v>23</v>
      </c>
      <c r="J7" s="122" t="s">
        <v>225</v>
      </c>
      <c r="K7" s="470" t="s">
        <v>19</v>
      </c>
      <c r="L7" s="458" t="s">
        <v>189</v>
      </c>
      <c r="M7" s="115"/>
      <c r="N7" s="116"/>
      <c r="O7" s="116"/>
      <c r="P7" s="116"/>
    </row>
    <row r="8" spans="3:16" ht="21">
      <c r="C8" s="494"/>
      <c r="D8" s="468"/>
      <c r="E8" s="468"/>
      <c r="F8" s="468"/>
      <c r="G8" s="469"/>
      <c r="H8" s="469"/>
      <c r="I8" s="469"/>
      <c r="J8" s="160">
        <v>0.2746</v>
      </c>
      <c r="K8" s="470"/>
      <c r="L8" s="459"/>
      <c r="M8" s="141"/>
      <c r="N8" s="142"/>
      <c r="O8" s="142"/>
      <c r="P8" s="142"/>
    </row>
    <row r="9" spans="3:16" ht="21.75" customHeight="1">
      <c r="C9" s="83">
        <v>1</v>
      </c>
      <c r="D9" s="84"/>
      <c r="E9" s="84"/>
      <c r="F9" s="124" t="s">
        <v>1</v>
      </c>
      <c r="G9" s="461"/>
      <c r="H9" s="462"/>
      <c r="I9" s="462"/>
      <c r="J9" s="462"/>
      <c r="K9" s="462"/>
      <c r="L9" s="463"/>
      <c r="M9" s="460"/>
      <c r="N9" s="457"/>
      <c r="O9" s="457"/>
      <c r="P9" s="457"/>
    </row>
    <row r="10" spans="3:16" s="78" customFormat="1" ht="34.5" customHeight="1">
      <c r="C10" s="64" t="s">
        <v>17</v>
      </c>
      <c r="D10" s="86" t="s">
        <v>176</v>
      </c>
      <c r="E10" s="89">
        <v>11340</v>
      </c>
      <c r="F10" s="125" t="s">
        <v>254</v>
      </c>
      <c r="G10" s="66">
        <v>6</v>
      </c>
      <c r="H10" s="65" t="s">
        <v>2</v>
      </c>
      <c r="I10" s="67">
        <v>176.27</v>
      </c>
      <c r="J10" s="68">
        <f>ROUND(I10*(1+$J$8),2)</f>
        <v>224.67</v>
      </c>
      <c r="K10" s="290">
        <f>ROUND(J10*G10,2)</f>
        <v>1348.02</v>
      </c>
      <c r="L10" s="299"/>
      <c r="M10" s="460"/>
      <c r="N10" s="457"/>
      <c r="O10" s="457"/>
      <c r="P10" s="457"/>
    </row>
    <row r="11" spans="3:16" s="78" customFormat="1" ht="34.5" customHeight="1">
      <c r="C11" s="64" t="s">
        <v>18</v>
      </c>
      <c r="D11" s="86" t="s">
        <v>177</v>
      </c>
      <c r="E11" s="89" t="s">
        <v>342</v>
      </c>
      <c r="F11" s="407" t="s">
        <v>343</v>
      </c>
      <c r="G11" s="66">
        <v>1</v>
      </c>
      <c r="H11" s="65" t="s">
        <v>263</v>
      </c>
      <c r="I11" s="67">
        <f>'CPU V'!K19</f>
        <v>25293.6</v>
      </c>
      <c r="J11" s="68">
        <f>ROUND(I11*(1+$J$8),2)</f>
        <v>32239.22</v>
      </c>
      <c r="K11" s="408">
        <f>ROUND(J11*G11,2)</f>
        <v>32239.22</v>
      </c>
      <c r="M11" s="321"/>
      <c r="N11" s="322"/>
      <c r="O11" s="322"/>
      <c r="P11" s="322"/>
    </row>
    <row r="12" spans="3:16" s="78" customFormat="1" ht="34.5" customHeight="1">
      <c r="C12" s="64" t="s">
        <v>344</v>
      </c>
      <c r="D12" s="86" t="s">
        <v>177</v>
      </c>
      <c r="E12" s="89" t="s">
        <v>345</v>
      </c>
      <c r="F12" s="407" t="s">
        <v>346</v>
      </c>
      <c r="G12" s="66">
        <v>1</v>
      </c>
      <c r="H12" s="70" t="s">
        <v>263</v>
      </c>
      <c r="I12" s="67">
        <f>'CPU VI'!K15</f>
        <v>7038.94</v>
      </c>
      <c r="J12" s="68">
        <f>ROUND(I12*(1+$J$8),2)</f>
        <v>8971.83</v>
      </c>
      <c r="K12" s="408">
        <f>ROUND(J12*G12,2)</f>
        <v>8971.83</v>
      </c>
      <c r="M12" s="321"/>
      <c r="N12" s="322"/>
      <c r="O12" s="322"/>
      <c r="P12" s="322"/>
    </row>
    <row r="13" spans="3:16" s="78" customFormat="1" ht="34.5" customHeight="1" hidden="1">
      <c r="C13" s="64" t="s">
        <v>347</v>
      </c>
      <c r="D13" s="86" t="s">
        <v>177</v>
      </c>
      <c r="E13" s="69" t="s">
        <v>145</v>
      </c>
      <c r="F13" s="114" t="s">
        <v>29</v>
      </c>
      <c r="G13" s="66">
        <v>0</v>
      </c>
      <c r="H13" s="70" t="s">
        <v>263</v>
      </c>
      <c r="I13" s="67">
        <f>'CPU I'!H30</f>
        <v>6249.6</v>
      </c>
      <c r="J13" s="68">
        <f>ROUND(I13*(1+$J$8),2)</f>
        <v>7965.74</v>
      </c>
      <c r="K13" s="290">
        <f>ROUND(J13*G13,2)</f>
        <v>0</v>
      </c>
      <c r="L13" s="299"/>
      <c r="M13" s="460"/>
      <c r="N13" s="457"/>
      <c r="O13" s="457"/>
      <c r="P13" s="457"/>
    </row>
    <row r="14" spans="3:16" ht="21.75" customHeight="1">
      <c r="C14" s="464" t="s">
        <v>10</v>
      </c>
      <c r="D14" s="465"/>
      <c r="E14" s="465"/>
      <c r="F14" s="465"/>
      <c r="G14" s="465"/>
      <c r="H14" s="465"/>
      <c r="I14" s="465"/>
      <c r="J14" s="466"/>
      <c r="K14" s="291">
        <f>SUM(K10:K13)</f>
        <v>42559.07</v>
      </c>
      <c r="L14" s="298">
        <f>(K14/K24)</f>
        <v>0.0601</v>
      </c>
      <c r="M14" s="460"/>
      <c r="N14" s="457"/>
      <c r="O14" s="457"/>
      <c r="P14" s="457"/>
    </row>
    <row r="15" spans="3:12" ht="21.75" customHeight="1">
      <c r="C15" s="85">
        <v>2</v>
      </c>
      <c r="D15" s="118"/>
      <c r="E15" s="118"/>
      <c r="F15" s="119" t="s">
        <v>25</v>
      </c>
      <c r="G15" s="491"/>
      <c r="H15" s="491"/>
      <c r="I15" s="491"/>
      <c r="J15" s="491"/>
      <c r="K15" s="491"/>
      <c r="L15" s="492"/>
    </row>
    <row r="16" spans="3:12" s="78" customFormat="1" ht="34.5" customHeight="1">
      <c r="C16" s="75" t="s">
        <v>3</v>
      </c>
      <c r="D16" s="88" t="s">
        <v>178</v>
      </c>
      <c r="E16" s="76">
        <v>96402</v>
      </c>
      <c r="F16" s="121" t="s">
        <v>181</v>
      </c>
      <c r="G16" s="72">
        <f>'MC-PAV'!E24</f>
        <v>6588</v>
      </c>
      <c r="H16" s="65" t="s">
        <v>2</v>
      </c>
      <c r="I16" s="74">
        <v>2.72</v>
      </c>
      <c r="J16" s="68">
        <f>ROUND(I16*(1+$J$8),2)</f>
        <v>3.47</v>
      </c>
      <c r="K16" s="290">
        <f>ROUND(J16*G16,2)</f>
        <v>22860.36</v>
      </c>
      <c r="L16" s="299"/>
    </row>
    <row r="17" spans="3:12" s="78" customFormat="1" ht="34.5" customHeight="1">
      <c r="C17" s="75" t="s">
        <v>6</v>
      </c>
      <c r="D17" s="88" t="s">
        <v>177</v>
      </c>
      <c r="E17" s="76" t="s">
        <v>260</v>
      </c>
      <c r="F17" s="121" t="s">
        <v>298</v>
      </c>
      <c r="G17" s="72">
        <f>'MC-PAV'!E42</f>
        <v>632.45</v>
      </c>
      <c r="H17" s="65" t="s">
        <v>26</v>
      </c>
      <c r="I17" s="74">
        <f>'CPU IV'!G44</f>
        <v>729.73</v>
      </c>
      <c r="J17" s="68">
        <f>ROUND(I17*(1+$J$8),2)</f>
        <v>930.11</v>
      </c>
      <c r="K17" s="290">
        <f>ROUND(J17*G17,2)</f>
        <v>588248.07</v>
      </c>
      <c r="L17" s="299"/>
    </row>
    <row r="18" spans="3:12" s="78" customFormat="1" ht="34.5" customHeight="1">
      <c r="C18" s="75" t="s">
        <v>7</v>
      </c>
      <c r="D18" s="88" t="s">
        <v>178</v>
      </c>
      <c r="E18" s="76">
        <v>93592</v>
      </c>
      <c r="F18" s="117" t="s">
        <v>182</v>
      </c>
      <c r="G18" s="72">
        <f>'MC-PAV'!E60</f>
        <v>12649</v>
      </c>
      <c r="H18" s="65" t="s">
        <v>404</v>
      </c>
      <c r="I18" s="74">
        <v>2.29</v>
      </c>
      <c r="J18" s="68">
        <f>ROUND(I18*(1+$J$8),2)</f>
        <v>2.92</v>
      </c>
      <c r="K18" s="290">
        <f>ROUND(J18*G18,2)</f>
        <v>36935.08</v>
      </c>
      <c r="L18" s="299"/>
    </row>
    <row r="19" spans="3:12" s="78" customFormat="1" ht="34.5" customHeight="1" hidden="1">
      <c r="C19" s="75" t="s">
        <v>265</v>
      </c>
      <c r="D19" s="88" t="s">
        <v>178</v>
      </c>
      <c r="E19" s="76">
        <v>93592</v>
      </c>
      <c r="F19" s="117" t="s">
        <v>182</v>
      </c>
      <c r="G19" s="72">
        <v>0</v>
      </c>
      <c r="H19" s="65" t="s">
        <v>27</v>
      </c>
      <c r="I19" s="74">
        <v>1.94</v>
      </c>
      <c r="J19" s="68">
        <f>ROUND(I19*(1+$J$8),2)</f>
        <v>2.47</v>
      </c>
      <c r="K19" s="290">
        <f>ROUND(J19*G19,2)</f>
        <v>0</v>
      </c>
      <c r="L19" s="299"/>
    </row>
    <row r="20" spans="3:12" ht="21.75" customHeight="1">
      <c r="C20" s="485" t="s">
        <v>8</v>
      </c>
      <c r="D20" s="486"/>
      <c r="E20" s="486"/>
      <c r="F20" s="486"/>
      <c r="G20" s="486"/>
      <c r="H20" s="486"/>
      <c r="I20" s="486"/>
      <c r="J20" s="487"/>
      <c r="K20" s="291">
        <f>SUM(K16:K19)</f>
        <v>648043.51</v>
      </c>
      <c r="L20" s="298">
        <f>(K20/K24)</f>
        <v>0.9156</v>
      </c>
    </row>
    <row r="21" spans="3:13" ht="21.75" customHeight="1">
      <c r="C21" s="82">
        <v>3</v>
      </c>
      <c r="D21" s="120"/>
      <c r="E21" s="120"/>
      <c r="F21" s="122" t="s">
        <v>12</v>
      </c>
      <c r="G21" s="470"/>
      <c r="H21" s="491"/>
      <c r="I21" s="491"/>
      <c r="J21" s="491"/>
      <c r="K21" s="491"/>
      <c r="L21" s="492"/>
      <c r="M21" s="3">
        <v>1</v>
      </c>
    </row>
    <row r="22" spans="3:12" s="79" customFormat="1" ht="34.5" customHeight="1">
      <c r="C22" s="71" t="s">
        <v>11</v>
      </c>
      <c r="D22" s="87" t="s">
        <v>176</v>
      </c>
      <c r="E22" s="69" t="s">
        <v>183</v>
      </c>
      <c r="F22" s="117" t="s">
        <v>142</v>
      </c>
      <c r="G22" s="72">
        <f>'MC-PAV'!E78</f>
        <v>1976.4</v>
      </c>
      <c r="H22" s="65" t="s">
        <v>2</v>
      </c>
      <c r="I22" s="73">
        <v>6.83</v>
      </c>
      <c r="J22" s="68">
        <f>ROUND(I22*(1+$J$8),2)</f>
        <v>8.71</v>
      </c>
      <c r="K22" s="290">
        <f>ROUND(J22*G22,2)</f>
        <v>17214.44</v>
      </c>
      <c r="L22" s="299"/>
    </row>
    <row r="23" spans="3:12" ht="21.75" customHeight="1">
      <c r="C23" s="485" t="s">
        <v>13</v>
      </c>
      <c r="D23" s="486"/>
      <c r="E23" s="486"/>
      <c r="F23" s="486"/>
      <c r="G23" s="486"/>
      <c r="H23" s="486"/>
      <c r="I23" s="486"/>
      <c r="J23" s="487"/>
      <c r="K23" s="291">
        <f>SUM(K22)</f>
        <v>17214.44</v>
      </c>
      <c r="L23" s="298">
        <f>(K23/K24)</f>
        <v>0.0243</v>
      </c>
    </row>
    <row r="24" spans="3:13" ht="24.75" customHeight="1" thickBot="1">
      <c r="C24" s="488" t="s">
        <v>24</v>
      </c>
      <c r="D24" s="489"/>
      <c r="E24" s="489"/>
      <c r="F24" s="489"/>
      <c r="G24" s="489"/>
      <c r="H24" s="489"/>
      <c r="I24" s="489"/>
      <c r="J24" s="490"/>
      <c r="K24" s="292">
        <f>SUM(K14,K20,K23)</f>
        <v>707817.02</v>
      </c>
      <c r="L24" s="300">
        <f>SUM(L23,L20,L14)</f>
        <v>1</v>
      </c>
      <c r="M24" s="3">
        <v>11</v>
      </c>
    </row>
    <row r="25" ht="12.75">
      <c r="N25" s="81"/>
    </row>
    <row r="26" ht="12.75">
      <c r="N26" s="80"/>
    </row>
    <row r="27" ht="12.75">
      <c r="K27" s="80"/>
    </row>
    <row r="38" spans="7:9" ht="12.75">
      <c r="G38" s="484"/>
      <c r="H38" s="484"/>
      <c r="I38" s="484"/>
    </row>
  </sheetData>
  <sheetProtection/>
  <mergeCells count="28">
    <mergeCell ref="C1:L4"/>
    <mergeCell ref="C5:L5"/>
    <mergeCell ref="C6:L6"/>
    <mergeCell ref="G38:I38"/>
    <mergeCell ref="C20:J20"/>
    <mergeCell ref="C24:J24"/>
    <mergeCell ref="C23:J23"/>
    <mergeCell ref="G15:L15"/>
    <mergeCell ref="G21:L21"/>
    <mergeCell ref="C7:C8"/>
    <mergeCell ref="D7:D8"/>
    <mergeCell ref="E7:E8"/>
    <mergeCell ref="F7:F8"/>
    <mergeCell ref="M9:M10"/>
    <mergeCell ref="G7:G8"/>
    <mergeCell ref="H7:H8"/>
    <mergeCell ref="I7:I8"/>
    <mergeCell ref="K7:K8"/>
    <mergeCell ref="N9:N10"/>
    <mergeCell ref="O9:O10"/>
    <mergeCell ref="P9:P10"/>
    <mergeCell ref="L7:L8"/>
    <mergeCell ref="M13:M14"/>
    <mergeCell ref="N13:N14"/>
    <mergeCell ref="O13:O14"/>
    <mergeCell ref="P13:P14"/>
    <mergeCell ref="G9:L9"/>
    <mergeCell ref="C14:J14"/>
  </mergeCells>
  <printOptions horizontalCentered="1"/>
  <pageMargins left="0" right="0" top="0.4330708661417323" bottom="0" header="0" footer="0"/>
  <pageSetup fitToHeight="0" fitToWidth="1" horizontalDpi="600" verticalDpi="600" orientation="landscape" paperSize="9" scale="5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="60" zoomScaleNormal="70" zoomScalePageLayoutView="0" workbookViewId="0" topLeftCell="A25">
      <selection activeCell="A50" sqref="A50"/>
    </sheetView>
  </sheetViews>
  <sheetFormatPr defaultColWidth="9.140625" defaultRowHeight="12.75"/>
  <cols>
    <col min="1" max="1" width="13.421875" style="167" customWidth="1"/>
    <col min="2" max="2" width="77.57421875" style="167" customWidth="1"/>
    <col min="3" max="3" width="16.8515625" style="167" customWidth="1"/>
    <col min="4" max="4" width="18.57421875" style="167" customWidth="1"/>
    <col min="5" max="5" width="16.8515625" style="167" customWidth="1"/>
    <col min="6" max="6" width="18.57421875" style="167" customWidth="1"/>
    <col min="7" max="16384" width="9.140625" style="167" customWidth="1"/>
  </cols>
  <sheetData>
    <row r="1" spans="1:6" s="165" customFormat="1" ht="19.5" customHeight="1">
      <c r="A1" s="740"/>
      <c r="B1" s="741"/>
      <c r="C1" s="741"/>
      <c r="D1" s="741"/>
      <c r="E1" s="741"/>
      <c r="F1" s="742"/>
    </row>
    <row r="2" spans="1:6" s="166" customFormat="1" ht="19.5" customHeight="1">
      <c r="A2" s="743" t="s">
        <v>16</v>
      </c>
      <c r="B2" s="744"/>
      <c r="C2" s="744"/>
      <c r="D2" s="744"/>
      <c r="E2" s="744"/>
      <c r="F2" s="745"/>
    </row>
    <row r="3" spans="1:6" s="166" customFormat="1" ht="19.5" customHeight="1">
      <c r="A3" s="746" t="s">
        <v>179</v>
      </c>
      <c r="B3" s="747"/>
      <c r="C3" s="747"/>
      <c r="D3" s="747"/>
      <c r="E3" s="747"/>
      <c r="F3" s="748"/>
    </row>
    <row r="4" spans="1:6" s="166" customFormat="1" ht="19.5" customHeight="1">
      <c r="A4" s="749" t="s">
        <v>15</v>
      </c>
      <c r="B4" s="750"/>
      <c r="C4" s="750"/>
      <c r="D4" s="750"/>
      <c r="E4" s="750"/>
      <c r="F4" s="751"/>
    </row>
    <row r="5" spans="1:6" s="166" customFormat="1" ht="19.5" customHeight="1" thickBot="1">
      <c r="A5" s="752"/>
      <c r="B5" s="753"/>
      <c r="C5" s="753"/>
      <c r="D5" s="753"/>
      <c r="E5" s="753"/>
      <c r="F5" s="754"/>
    </row>
    <row r="6" spans="1:6" ht="34.5" customHeight="1" thickBot="1" thickTop="1">
      <c r="A6" s="755" t="s">
        <v>255</v>
      </c>
      <c r="B6" s="756"/>
      <c r="C6" s="756"/>
      <c r="D6" s="756"/>
      <c r="E6" s="756"/>
      <c r="F6" s="757"/>
    </row>
    <row r="7" spans="1:6" ht="79.5" customHeight="1" thickTop="1">
      <c r="A7" s="730" t="str">
        <f>'ORÇAMENTO GERAL'!C6</f>
        <v>EXECUÇÃO DOS SERVIÇOS DE PAVIMENTAÇÃO (RECAPEAMENTO) NA WE 66, WE 67, WE 70 e Passagem da Providência  - NO MUNICÍPIO DE ANANINDEUA - PA.</v>
      </c>
      <c r="B7" s="731"/>
      <c r="C7" s="731"/>
      <c r="D7" s="731"/>
      <c r="E7" s="731"/>
      <c r="F7" s="732"/>
    </row>
    <row r="8" spans="1:6" ht="18.75">
      <c r="A8" s="733" t="s">
        <v>60</v>
      </c>
      <c r="B8" s="735" t="s">
        <v>61</v>
      </c>
      <c r="C8" s="737" t="s">
        <v>256</v>
      </c>
      <c r="D8" s="738"/>
      <c r="E8" s="737" t="s">
        <v>257</v>
      </c>
      <c r="F8" s="739"/>
    </row>
    <row r="9" spans="1:6" s="165" customFormat="1" ht="18.75">
      <c r="A9" s="734"/>
      <c r="B9" s="736"/>
      <c r="C9" s="168" t="s">
        <v>62</v>
      </c>
      <c r="D9" s="168" t="s">
        <v>63</v>
      </c>
      <c r="E9" s="168" t="s">
        <v>62</v>
      </c>
      <c r="F9" s="169" t="s">
        <v>63</v>
      </c>
    </row>
    <row r="10" spans="1:6" s="165" customFormat="1" ht="24.75" customHeight="1">
      <c r="A10" s="721" t="s">
        <v>64</v>
      </c>
      <c r="B10" s="722"/>
      <c r="C10" s="722"/>
      <c r="D10" s="723"/>
      <c r="E10" s="170"/>
      <c r="F10" s="171"/>
    </row>
    <row r="11" spans="1:6" s="165" customFormat="1" ht="18" customHeight="1">
      <c r="A11" s="172" t="s">
        <v>65</v>
      </c>
      <c r="B11" s="173" t="s">
        <v>66</v>
      </c>
      <c r="C11" s="174">
        <v>0</v>
      </c>
      <c r="D11" s="174">
        <v>0</v>
      </c>
      <c r="E11" s="174">
        <v>20</v>
      </c>
      <c r="F11" s="175">
        <v>20</v>
      </c>
    </row>
    <row r="12" spans="1:6" s="165" customFormat="1" ht="18" customHeight="1">
      <c r="A12" s="172" t="s">
        <v>67</v>
      </c>
      <c r="B12" s="173" t="s">
        <v>68</v>
      </c>
      <c r="C12" s="174">
        <v>1.5</v>
      </c>
      <c r="D12" s="174">
        <v>1.5</v>
      </c>
      <c r="E12" s="174">
        <v>1.5</v>
      </c>
      <c r="F12" s="175">
        <v>1.5</v>
      </c>
    </row>
    <row r="13" spans="1:6" s="165" customFormat="1" ht="18" customHeight="1">
      <c r="A13" s="172" t="s">
        <v>69</v>
      </c>
      <c r="B13" s="173" t="s">
        <v>70</v>
      </c>
      <c r="C13" s="174">
        <v>1</v>
      </c>
      <c r="D13" s="174">
        <v>1</v>
      </c>
      <c r="E13" s="174">
        <v>1</v>
      </c>
      <c r="F13" s="175">
        <v>1</v>
      </c>
    </row>
    <row r="14" spans="1:6" s="165" customFormat="1" ht="18" customHeight="1">
      <c r="A14" s="172" t="s">
        <v>71</v>
      </c>
      <c r="B14" s="173" t="s">
        <v>72</v>
      </c>
      <c r="C14" s="174">
        <v>0.2</v>
      </c>
      <c r="D14" s="174">
        <v>0.2</v>
      </c>
      <c r="E14" s="174">
        <v>0.2</v>
      </c>
      <c r="F14" s="175">
        <v>0.2</v>
      </c>
    </row>
    <row r="15" spans="1:6" s="165" customFormat="1" ht="18" customHeight="1">
      <c r="A15" s="172" t="s">
        <v>73</v>
      </c>
      <c r="B15" s="173" t="s">
        <v>74</v>
      </c>
      <c r="C15" s="174">
        <v>0.6</v>
      </c>
      <c r="D15" s="174">
        <v>0.6</v>
      </c>
      <c r="E15" s="174">
        <v>0.6</v>
      </c>
      <c r="F15" s="175">
        <v>0.6</v>
      </c>
    </row>
    <row r="16" spans="1:6" s="165" customFormat="1" ht="18" customHeight="1">
      <c r="A16" s="172" t="s">
        <v>75</v>
      </c>
      <c r="B16" s="173" t="s">
        <v>76</v>
      </c>
      <c r="C16" s="174">
        <v>2.5</v>
      </c>
      <c r="D16" s="174">
        <v>2.5</v>
      </c>
      <c r="E16" s="174">
        <v>2.5</v>
      </c>
      <c r="F16" s="175">
        <v>2.5</v>
      </c>
    </row>
    <row r="17" spans="1:6" s="165" customFormat="1" ht="18" customHeight="1">
      <c r="A17" s="172" t="s">
        <v>77</v>
      </c>
      <c r="B17" s="173" t="s">
        <v>78</v>
      </c>
      <c r="C17" s="174">
        <v>3</v>
      </c>
      <c r="D17" s="174">
        <v>3</v>
      </c>
      <c r="E17" s="174">
        <v>3</v>
      </c>
      <c r="F17" s="175">
        <v>3</v>
      </c>
    </row>
    <row r="18" spans="1:6" s="165" customFormat="1" ht="18" customHeight="1">
      <c r="A18" s="172" t="s">
        <v>79</v>
      </c>
      <c r="B18" s="173" t="s">
        <v>80</v>
      </c>
      <c r="C18" s="174">
        <v>8</v>
      </c>
      <c r="D18" s="174">
        <v>8</v>
      </c>
      <c r="E18" s="174">
        <v>8</v>
      </c>
      <c r="F18" s="175">
        <v>8</v>
      </c>
    </row>
    <row r="19" spans="1:6" s="165" customFormat="1" ht="18" customHeight="1">
      <c r="A19" s="172" t="s">
        <v>81</v>
      </c>
      <c r="B19" s="173" t="s">
        <v>82</v>
      </c>
      <c r="C19" s="174">
        <v>0</v>
      </c>
      <c r="D19" s="174">
        <v>0</v>
      </c>
      <c r="E19" s="174">
        <v>0</v>
      </c>
      <c r="F19" s="175">
        <v>0</v>
      </c>
    </row>
    <row r="20" spans="1:6" s="165" customFormat="1" ht="18.75" customHeight="1">
      <c r="A20" s="176" t="s">
        <v>47</v>
      </c>
      <c r="B20" s="177" t="s">
        <v>83</v>
      </c>
      <c r="C20" s="178">
        <v>16.8</v>
      </c>
      <c r="D20" s="178">
        <v>16.8</v>
      </c>
      <c r="E20" s="178">
        <v>36.8</v>
      </c>
      <c r="F20" s="179">
        <v>36.8</v>
      </c>
    </row>
    <row r="21" spans="1:6" s="165" customFormat="1" ht="24.75" customHeight="1">
      <c r="A21" s="721" t="s">
        <v>84</v>
      </c>
      <c r="B21" s="722"/>
      <c r="C21" s="722"/>
      <c r="D21" s="723"/>
      <c r="E21" s="170"/>
      <c r="F21" s="171"/>
    </row>
    <row r="22" spans="1:6" s="165" customFormat="1" ht="18" customHeight="1">
      <c r="A22" s="172" t="s">
        <v>85</v>
      </c>
      <c r="B22" s="173" t="s">
        <v>86</v>
      </c>
      <c r="C22" s="174">
        <v>18.11</v>
      </c>
      <c r="D22" s="174">
        <v>0</v>
      </c>
      <c r="E22" s="174">
        <v>18.11</v>
      </c>
      <c r="F22" s="175">
        <v>0</v>
      </c>
    </row>
    <row r="23" spans="1:6" s="165" customFormat="1" ht="18" customHeight="1">
      <c r="A23" s="172" t="s">
        <v>87</v>
      </c>
      <c r="B23" s="173" t="s">
        <v>88</v>
      </c>
      <c r="C23" s="174">
        <v>4.15</v>
      </c>
      <c r="D23" s="174">
        <v>0</v>
      </c>
      <c r="E23" s="174">
        <v>4.15</v>
      </c>
      <c r="F23" s="175">
        <v>0</v>
      </c>
    </row>
    <row r="24" spans="1:6" s="165" customFormat="1" ht="18" customHeight="1">
      <c r="A24" s="172" t="s">
        <v>89</v>
      </c>
      <c r="B24" s="173" t="s">
        <v>90</v>
      </c>
      <c r="C24" s="174">
        <v>0.89</v>
      </c>
      <c r="D24" s="174">
        <v>0.67</v>
      </c>
      <c r="E24" s="174">
        <v>0.89</v>
      </c>
      <c r="F24" s="175">
        <v>0.67</v>
      </c>
    </row>
    <row r="25" spans="1:6" s="165" customFormat="1" ht="18" customHeight="1">
      <c r="A25" s="172" t="s">
        <v>91</v>
      </c>
      <c r="B25" s="173" t="s">
        <v>92</v>
      </c>
      <c r="C25" s="174">
        <v>10.98</v>
      </c>
      <c r="D25" s="174">
        <v>8.33</v>
      </c>
      <c r="E25" s="174">
        <v>10.98</v>
      </c>
      <c r="F25" s="175">
        <v>8.33</v>
      </c>
    </row>
    <row r="26" spans="1:6" s="165" customFormat="1" ht="18" customHeight="1">
      <c r="A26" s="172" t="s">
        <v>93</v>
      </c>
      <c r="B26" s="173" t="s">
        <v>94</v>
      </c>
      <c r="C26" s="174">
        <v>0.07</v>
      </c>
      <c r="D26" s="174">
        <v>0.06</v>
      </c>
      <c r="E26" s="174">
        <v>0.07</v>
      </c>
      <c r="F26" s="175">
        <v>0.06</v>
      </c>
    </row>
    <row r="27" spans="1:6" s="165" customFormat="1" ht="18" customHeight="1">
      <c r="A27" s="172" t="s">
        <v>95</v>
      </c>
      <c r="B27" s="173" t="s">
        <v>96</v>
      </c>
      <c r="C27" s="174">
        <v>0.73</v>
      </c>
      <c r="D27" s="174">
        <v>0.56</v>
      </c>
      <c r="E27" s="174">
        <v>0.73</v>
      </c>
      <c r="F27" s="175">
        <v>0.56</v>
      </c>
    </row>
    <row r="28" spans="1:6" s="165" customFormat="1" ht="18" customHeight="1">
      <c r="A28" s="172" t="s">
        <v>97</v>
      </c>
      <c r="B28" s="173" t="s">
        <v>98</v>
      </c>
      <c r="C28" s="174">
        <v>2.68</v>
      </c>
      <c r="D28" s="174">
        <v>0</v>
      </c>
      <c r="E28" s="174">
        <v>2.68</v>
      </c>
      <c r="F28" s="175">
        <v>0</v>
      </c>
    </row>
    <row r="29" spans="1:6" s="165" customFormat="1" ht="18" customHeight="1">
      <c r="A29" s="172" t="s">
        <v>99</v>
      </c>
      <c r="B29" s="173" t="s">
        <v>100</v>
      </c>
      <c r="C29" s="174">
        <v>0.11</v>
      </c>
      <c r="D29" s="174">
        <v>0.08</v>
      </c>
      <c r="E29" s="174">
        <v>0.11</v>
      </c>
      <c r="F29" s="175">
        <v>0.08</v>
      </c>
    </row>
    <row r="30" spans="1:6" s="165" customFormat="1" ht="18" customHeight="1">
      <c r="A30" s="172" t="s">
        <v>101</v>
      </c>
      <c r="B30" s="173" t="s">
        <v>102</v>
      </c>
      <c r="C30" s="174">
        <v>9.27</v>
      </c>
      <c r="D30" s="174">
        <v>7.03</v>
      </c>
      <c r="E30" s="174">
        <v>9.27</v>
      </c>
      <c r="F30" s="175">
        <v>7.03</v>
      </c>
    </row>
    <row r="31" spans="1:6" s="165" customFormat="1" ht="18" customHeight="1">
      <c r="A31" s="172" t="s">
        <v>103</v>
      </c>
      <c r="B31" s="173" t="s">
        <v>104</v>
      </c>
      <c r="C31" s="174">
        <v>0.03</v>
      </c>
      <c r="D31" s="174">
        <v>0.03</v>
      </c>
      <c r="E31" s="174">
        <v>0.03</v>
      </c>
      <c r="F31" s="175">
        <v>0.03</v>
      </c>
    </row>
    <row r="32" spans="1:6" s="165" customFormat="1" ht="18.75" customHeight="1">
      <c r="A32" s="176" t="s">
        <v>50</v>
      </c>
      <c r="B32" s="177" t="s">
        <v>105</v>
      </c>
      <c r="C32" s="178">
        <v>47.02</v>
      </c>
      <c r="D32" s="178">
        <v>16.76</v>
      </c>
      <c r="E32" s="178">
        <v>47.02</v>
      </c>
      <c r="F32" s="179">
        <v>16.76</v>
      </c>
    </row>
    <row r="33" spans="1:6" s="165" customFormat="1" ht="24.75" customHeight="1">
      <c r="A33" s="721" t="s">
        <v>106</v>
      </c>
      <c r="B33" s="722"/>
      <c r="C33" s="722"/>
      <c r="D33" s="723"/>
      <c r="E33" s="170"/>
      <c r="F33" s="171"/>
    </row>
    <row r="34" spans="1:6" s="165" customFormat="1" ht="18" customHeight="1">
      <c r="A34" s="172" t="s">
        <v>107</v>
      </c>
      <c r="B34" s="173" t="s">
        <v>108</v>
      </c>
      <c r="C34" s="174">
        <v>5.69</v>
      </c>
      <c r="D34" s="174">
        <v>4.32</v>
      </c>
      <c r="E34" s="174">
        <v>5.69</v>
      </c>
      <c r="F34" s="175">
        <v>4.32</v>
      </c>
    </row>
    <row r="35" spans="1:6" s="165" customFormat="1" ht="18" customHeight="1">
      <c r="A35" s="172" t="s">
        <v>109</v>
      </c>
      <c r="B35" s="173" t="s">
        <v>110</v>
      </c>
      <c r="C35" s="174">
        <v>0.13</v>
      </c>
      <c r="D35" s="174">
        <v>0.1</v>
      </c>
      <c r="E35" s="174">
        <v>0.13</v>
      </c>
      <c r="F35" s="175">
        <v>0.1</v>
      </c>
    </row>
    <row r="36" spans="1:6" s="165" customFormat="1" ht="18" customHeight="1">
      <c r="A36" s="172" t="s">
        <v>111</v>
      </c>
      <c r="B36" s="173" t="s">
        <v>112</v>
      </c>
      <c r="C36" s="174">
        <v>4.47</v>
      </c>
      <c r="D36" s="174">
        <v>3.39</v>
      </c>
      <c r="E36" s="174">
        <v>4.47</v>
      </c>
      <c r="F36" s="175">
        <v>3.39</v>
      </c>
    </row>
    <row r="37" spans="1:6" s="165" customFormat="1" ht="18" customHeight="1">
      <c r="A37" s="172" t="s">
        <v>113</v>
      </c>
      <c r="B37" s="173" t="s">
        <v>114</v>
      </c>
      <c r="C37" s="174">
        <v>3.93</v>
      </c>
      <c r="D37" s="174">
        <v>2.98</v>
      </c>
      <c r="E37" s="174">
        <v>3.93</v>
      </c>
      <c r="F37" s="175">
        <v>2.98</v>
      </c>
    </row>
    <row r="38" spans="1:6" s="165" customFormat="1" ht="18" customHeight="1">
      <c r="A38" s="172" t="s">
        <v>115</v>
      </c>
      <c r="B38" s="173" t="s">
        <v>116</v>
      </c>
      <c r="C38" s="174">
        <v>0.48</v>
      </c>
      <c r="D38" s="174">
        <v>0.36</v>
      </c>
      <c r="E38" s="174">
        <v>0.48</v>
      </c>
      <c r="F38" s="175">
        <v>0.36</v>
      </c>
    </row>
    <row r="39" spans="1:6" s="165" customFormat="1" ht="18.75" customHeight="1">
      <c r="A39" s="176" t="s">
        <v>14</v>
      </c>
      <c r="B39" s="177" t="s">
        <v>117</v>
      </c>
      <c r="C39" s="178">
        <v>14.7</v>
      </c>
      <c r="D39" s="178">
        <v>11.15</v>
      </c>
      <c r="E39" s="178">
        <v>14.7</v>
      </c>
      <c r="F39" s="179">
        <v>11.15</v>
      </c>
    </row>
    <row r="40" spans="1:6" s="165" customFormat="1" ht="24.75" customHeight="1">
      <c r="A40" s="721" t="s">
        <v>118</v>
      </c>
      <c r="B40" s="722"/>
      <c r="C40" s="722"/>
      <c r="D40" s="723"/>
      <c r="E40" s="170"/>
      <c r="F40" s="171"/>
    </row>
    <row r="41" spans="1:6" s="165" customFormat="1" ht="18" customHeight="1">
      <c r="A41" s="172" t="s">
        <v>119</v>
      </c>
      <c r="B41" s="173" t="s">
        <v>120</v>
      </c>
      <c r="C41" s="174">
        <v>7.9</v>
      </c>
      <c r="D41" s="174">
        <v>2.82</v>
      </c>
      <c r="E41" s="174">
        <v>17.3</v>
      </c>
      <c r="F41" s="175">
        <v>6.17</v>
      </c>
    </row>
    <row r="42" spans="1:6" s="165" customFormat="1" ht="37.5">
      <c r="A42" s="172" t="s">
        <v>121</v>
      </c>
      <c r="B42" s="180" t="s">
        <v>122</v>
      </c>
      <c r="C42" s="181">
        <v>0.48</v>
      </c>
      <c r="D42" s="181">
        <v>0.36</v>
      </c>
      <c r="E42" s="181">
        <v>0.5</v>
      </c>
      <c r="F42" s="182">
        <v>0.38</v>
      </c>
    </row>
    <row r="43" spans="1:6" s="165" customFormat="1" ht="18.75" customHeight="1" thickBot="1">
      <c r="A43" s="183" t="s">
        <v>9</v>
      </c>
      <c r="B43" s="184" t="s">
        <v>123</v>
      </c>
      <c r="C43" s="185">
        <v>8.38</v>
      </c>
      <c r="D43" s="185">
        <v>3.18</v>
      </c>
      <c r="E43" s="185">
        <v>17.8</v>
      </c>
      <c r="F43" s="186">
        <v>6.55</v>
      </c>
    </row>
    <row r="44" spans="1:6" s="165" customFormat="1" ht="24.75" customHeight="1" hidden="1">
      <c r="A44" s="724" t="s">
        <v>124</v>
      </c>
      <c r="B44" s="725"/>
      <c r="C44" s="725"/>
      <c r="D44" s="726"/>
      <c r="E44" s="170"/>
      <c r="F44" s="171"/>
    </row>
    <row r="45" spans="1:6" s="165" customFormat="1" ht="18.75" hidden="1">
      <c r="A45" s="172" t="s">
        <v>125</v>
      </c>
      <c r="B45" s="173"/>
      <c r="C45" s="173"/>
      <c r="D45" s="173"/>
      <c r="E45" s="173"/>
      <c r="F45" s="187"/>
    </row>
    <row r="46" spans="1:6" s="165" customFormat="1" ht="18.75" customHeight="1" hidden="1">
      <c r="A46" s="176" t="s">
        <v>57</v>
      </c>
      <c r="B46" s="177" t="s">
        <v>126</v>
      </c>
      <c r="C46" s="178">
        <v>0</v>
      </c>
      <c r="D46" s="178">
        <v>0</v>
      </c>
      <c r="E46" s="178">
        <v>0</v>
      </c>
      <c r="F46" s="179">
        <v>0</v>
      </c>
    </row>
    <row r="47" spans="1:6" s="165" customFormat="1" ht="26.25" customHeight="1" thickBot="1">
      <c r="A47" s="727" t="s">
        <v>258</v>
      </c>
      <c r="B47" s="728"/>
      <c r="C47" s="188">
        <f>(C20+C32+C39+C43)</f>
        <v>86.9</v>
      </c>
      <c r="D47" s="188">
        <f>D20+D32+D39+D43</f>
        <v>47.89</v>
      </c>
      <c r="E47" s="188">
        <f>(E20+E32+E39+E43)</f>
        <v>116.32</v>
      </c>
      <c r="F47" s="189">
        <f>F20+F32+F39+F43</f>
        <v>71.26</v>
      </c>
    </row>
    <row r="48" spans="1:4" s="165" customFormat="1" ht="18.75" customHeight="1">
      <c r="A48" s="729"/>
      <c r="B48" s="729"/>
      <c r="C48" s="729"/>
      <c r="D48" s="729"/>
    </row>
    <row r="49" s="165" customFormat="1" ht="18.75"/>
    <row r="50" s="165" customFormat="1" ht="21" customHeight="1"/>
  </sheetData>
  <sheetProtection/>
  <mergeCells count="18">
    <mergeCell ref="A1:F1"/>
    <mergeCell ref="A2:F2"/>
    <mergeCell ref="A3:F3"/>
    <mergeCell ref="A4:F4"/>
    <mergeCell ref="A5:F5"/>
    <mergeCell ref="A6:F6"/>
    <mergeCell ref="A7:F7"/>
    <mergeCell ref="A8:A9"/>
    <mergeCell ref="B8:B9"/>
    <mergeCell ref="C8:D8"/>
    <mergeCell ref="E8:F8"/>
    <mergeCell ref="A10:D10"/>
    <mergeCell ref="A21:D21"/>
    <mergeCell ref="A33:D33"/>
    <mergeCell ref="A40:D40"/>
    <mergeCell ref="A44:D44"/>
    <mergeCell ref="A47:B47"/>
    <mergeCell ref="A48:D4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60" zoomScalePageLayoutView="0" workbookViewId="0" topLeftCell="A22">
      <selection activeCell="A8" sqref="A8:H8"/>
    </sheetView>
  </sheetViews>
  <sheetFormatPr defaultColWidth="9.140625" defaultRowHeight="12.75"/>
  <cols>
    <col min="1" max="1" width="21.57421875" style="164" customWidth="1"/>
    <col min="2" max="7" width="15.7109375" style="164" customWidth="1"/>
    <col min="8" max="8" width="26.140625" style="164" bestFit="1" customWidth="1"/>
    <col min="9" max="16384" width="9.140625" style="164" customWidth="1"/>
  </cols>
  <sheetData>
    <row r="1" spans="1:9" ht="13.5" customHeight="1">
      <c r="A1" s="768"/>
      <c r="B1" s="769"/>
      <c r="C1" s="769"/>
      <c r="D1" s="769"/>
      <c r="E1" s="769"/>
      <c r="F1" s="769"/>
      <c r="G1" s="769"/>
      <c r="H1" s="770"/>
      <c r="I1" s="190"/>
    </row>
    <row r="2" spans="1:9" ht="13.5" customHeight="1">
      <c r="A2" s="161"/>
      <c r="B2" s="191"/>
      <c r="C2" s="191"/>
      <c r="D2" s="191"/>
      <c r="E2" s="191"/>
      <c r="F2" s="191"/>
      <c r="G2" s="191"/>
      <c r="H2" s="162"/>
      <c r="I2" s="192"/>
    </row>
    <row r="3" spans="1:9" ht="13.5" customHeight="1">
      <c r="A3" s="771" t="s">
        <v>16</v>
      </c>
      <c r="B3" s="772"/>
      <c r="C3" s="772"/>
      <c r="D3" s="772"/>
      <c r="E3" s="772"/>
      <c r="F3" s="772"/>
      <c r="G3" s="772"/>
      <c r="H3" s="773"/>
      <c r="I3" s="193"/>
    </row>
    <row r="4" spans="1:9" ht="13.5" customHeight="1">
      <c r="A4" s="774" t="s">
        <v>259</v>
      </c>
      <c r="B4" s="775"/>
      <c r="C4" s="775"/>
      <c r="D4" s="775"/>
      <c r="E4" s="775"/>
      <c r="F4" s="775"/>
      <c r="G4" s="775"/>
      <c r="H4" s="776"/>
      <c r="I4" s="194"/>
    </row>
    <row r="5" spans="1:9" ht="13.5" customHeight="1">
      <c r="A5" s="774" t="s">
        <v>15</v>
      </c>
      <c r="B5" s="775"/>
      <c r="C5" s="775"/>
      <c r="D5" s="775"/>
      <c r="E5" s="775"/>
      <c r="F5" s="775"/>
      <c r="G5" s="775"/>
      <c r="H5" s="776"/>
      <c r="I5" s="195"/>
    </row>
    <row r="6" spans="1:9" s="1" customFormat="1" ht="13.5" customHeight="1" thickBot="1">
      <c r="A6" s="163"/>
      <c r="B6" s="777"/>
      <c r="C6" s="777"/>
      <c r="D6" s="777"/>
      <c r="E6" s="778"/>
      <c r="F6" s="778"/>
      <c r="G6" s="778"/>
      <c r="H6" s="779"/>
      <c r="I6" s="196"/>
    </row>
    <row r="7" spans="1:8" ht="21.75" customHeight="1" thickBot="1" thickTop="1">
      <c r="A7" s="758" t="s">
        <v>127</v>
      </c>
      <c r="B7" s="759"/>
      <c r="C7" s="759"/>
      <c r="D7" s="759"/>
      <c r="E7" s="759"/>
      <c r="F7" s="759"/>
      <c r="G7" s="759"/>
      <c r="H7" s="760"/>
    </row>
    <row r="8" spans="1:8" ht="66" customHeight="1" thickTop="1">
      <c r="A8" s="761" t="str">
        <f>'ORÇAMENTO GERAL'!C6</f>
        <v>EXECUÇÃO DOS SERVIÇOS DE PAVIMENTAÇÃO (RECAPEAMENTO) NA WE 66, WE 67, WE 70 e Passagem da Providência  - NO MUNICÍPIO DE ANANINDEUA - PA.</v>
      </c>
      <c r="B8" s="762"/>
      <c r="C8" s="762"/>
      <c r="D8" s="762"/>
      <c r="E8" s="762"/>
      <c r="F8" s="762"/>
      <c r="G8" s="762"/>
      <c r="H8" s="763"/>
    </row>
    <row r="9" spans="1:8" ht="57" thickBot="1">
      <c r="A9" s="198"/>
      <c r="B9" s="199"/>
      <c r="C9" s="199"/>
      <c r="D9" s="199"/>
      <c r="E9" s="199"/>
      <c r="F9" s="199"/>
      <c r="G9" s="200"/>
      <c r="H9" s="201" t="s">
        <v>226</v>
      </c>
    </row>
    <row r="10" spans="1:8" s="197" customFormat="1" ht="19.5" customHeight="1">
      <c r="A10" s="202"/>
      <c r="B10" s="203" t="s">
        <v>227</v>
      </c>
      <c r="C10" s="204"/>
      <c r="D10" s="204"/>
      <c r="E10" s="204"/>
      <c r="F10" s="204"/>
      <c r="G10" s="205"/>
      <c r="H10" s="206">
        <v>4.01</v>
      </c>
    </row>
    <row r="11" spans="1:8" s="197" customFormat="1" ht="19.5" customHeight="1">
      <c r="A11" s="207"/>
      <c r="B11" s="208" t="s">
        <v>228</v>
      </c>
      <c r="C11" s="209"/>
      <c r="D11" s="209"/>
      <c r="E11" s="209"/>
      <c r="F11" s="209"/>
      <c r="G11" s="210"/>
      <c r="H11" s="211">
        <v>1.11</v>
      </c>
    </row>
    <row r="12" spans="1:8" s="197" customFormat="1" ht="19.5" customHeight="1" thickBot="1">
      <c r="A12" s="212" t="s">
        <v>229</v>
      </c>
      <c r="B12" s="213"/>
      <c r="C12" s="213"/>
      <c r="D12" s="213"/>
      <c r="E12" s="213"/>
      <c r="F12" s="213"/>
      <c r="G12" s="214"/>
      <c r="H12" s="215">
        <f>H10+H11</f>
        <v>5.12</v>
      </c>
    </row>
    <row r="13" spans="1:8" s="197" customFormat="1" ht="19.5" customHeight="1">
      <c r="A13" s="216" t="s">
        <v>130</v>
      </c>
      <c r="B13" s="204"/>
      <c r="C13" s="204"/>
      <c r="D13" s="204"/>
      <c r="E13" s="204"/>
      <c r="F13" s="204"/>
      <c r="G13" s="205"/>
      <c r="H13" s="206"/>
    </row>
    <row r="14" spans="1:8" s="197" customFormat="1" ht="19.5" customHeight="1">
      <c r="A14" s="217" t="s">
        <v>230</v>
      </c>
      <c r="B14" s="218" t="s">
        <v>231</v>
      </c>
      <c r="C14" s="219"/>
      <c r="D14" s="219"/>
      <c r="E14" s="219"/>
      <c r="F14" s="219"/>
      <c r="G14" s="220"/>
      <c r="H14" s="211">
        <v>0.56</v>
      </c>
    </row>
    <row r="15" spans="1:8" s="197" customFormat="1" ht="19.5" customHeight="1">
      <c r="A15" s="217" t="s">
        <v>232</v>
      </c>
      <c r="B15" s="218" t="s">
        <v>233</v>
      </c>
      <c r="C15" s="219"/>
      <c r="D15" s="219"/>
      <c r="E15" s="219"/>
      <c r="F15" s="219"/>
      <c r="G15" s="220"/>
      <c r="H15" s="211">
        <v>0.4</v>
      </c>
    </row>
    <row r="16" spans="1:8" s="197" customFormat="1" ht="19.5" customHeight="1">
      <c r="A16" s="221" t="s">
        <v>229</v>
      </c>
      <c r="B16" s="222"/>
      <c r="C16" s="222"/>
      <c r="D16" s="222"/>
      <c r="E16" s="222"/>
      <c r="F16" s="222"/>
      <c r="G16" s="223"/>
      <c r="H16" s="224">
        <f>H14+H15</f>
        <v>0.96</v>
      </c>
    </row>
    <row r="17" spans="1:8" s="197" customFormat="1" ht="39.75" customHeight="1">
      <c r="A17" s="225" t="s">
        <v>128</v>
      </c>
      <c r="B17" s="219"/>
      <c r="C17" s="219"/>
      <c r="D17" s="219"/>
      <c r="E17" s="219"/>
      <c r="F17" s="219"/>
      <c r="G17" s="220"/>
      <c r="H17" s="226" t="s">
        <v>129</v>
      </c>
    </row>
    <row r="18" spans="1:8" s="197" customFormat="1" ht="19.5" customHeight="1">
      <c r="A18" s="227" t="s">
        <v>234</v>
      </c>
      <c r="B18" s="228" t="s">
        <v>131</v>
      </c>
      <c r="C18" s="222"/>
      <c r="D18" s="222"/>
      <c r="E18" s="222"/>
      <c r="F18" s="222"/>
      <c r="G18" s="223"/>
      <c r="H18" s="224">
        <f>H19+H20</f>
        <v>10.65</v>
      </c>
    </row>
    <row r="19" spans="1:8" s="197" customFormat="1" ht="19.5" customHeight="1">
      <c r="A19" s="207" t="s">
        <v>132</v>
      </c>
      <c r="B19" s="218" t="s">
        <v>133</v>
      </c>
      <c r="C19" s="219"/>
      <c r="D19" s="219"/>
      <c r="E19" s="219"/>
      <c r="F19" s="219"/>
      <c r="G19" s="220"/>
      <c r="H19" s="211">
        <f>H25</f>
        <v>8.15</v>
      </c>
    </row>
    <row r="20" spans="1:8" s="197" customFormat="1" ht="19.5" customHeight="1">
      <c r="A20" s="207" t="s">
        <v>134</v>
      </c>
      <c r="B20" s="218" t="s">
        <v>135</v>
      </c>
      <c r="C20" s="219"/>
      <c r="D20" s="219"/>
      <c r="E20" s="219"/>
      <c r="F20" s="219"/>
      <c r="G20" s="220"/>
      <c r="H20" s="211">
        <v>2.5</v>
      </c>
    </row>
    <row r="21" spans="1:8" s="197" customFormat="1" ht="19.5" customHeight="1">
      <c r="A21" s="229" t="s">
        <v>171</v>
      </c>
      <c r="B21" s="228" t="s">
        <v>235</v>
      </c>
      <c r="C21" s="222"/>
      <c r="D21" s="222"/>
      <c r="E21" s="222"/>
      <c r="F21" s="222"/>
      <c r="G21" s="223"/>
      <c r="H21" s="224">
        <v>7.3</v>
      </c>
    </row>
    <row r="22" spans="1:8" s="197" customFormat="1" ht="19.5" customHeight="1">
      <c r="A22" s="230"/>
      <c r="B22" s="231"/>
      <c r="C22" s="231"/>
      <c r="D22" s="231"/>
      <c r="E22" s="231"/>
      <c r="F22" s="231"/>
      <c r="G22" s="231"/>
      <c r="H22" s="232"/>
    </row>
    <row r="23" spans="1:8" s="197" customFormat="1" ht="19.5" customHeight="1">
      <c r="A23" s="233"/>
      <c r="B23" s="78"/>
      <c r="C23" s="78"/>
      <c r="D23" s="78"/>
      <c r="E23" s="78"/>
      <c r="F23" s="78"/>
      <c r="G23" s="78"/>
      <c r="H23" s="234"/>
    </row>
    <row r="24" spans="1:8" s="197" customFormat="1" ht="19.5" customHeight="1" thickBot="1">
      <c r="A24" s="235" t="s">
        <v>236</v>
      </c>
      <c r="B24" s="236"/>
      <c r="C24" s="236"/>
      <c r="D24" s="236"/>
      <c r="E24" s="236"/>
      <c r="F24" s="236"/>
      <c r="G24" s="236"/>
      <c r="H24" s="237"/>
    </row>
    <row r="25" spans="1:8" s="197" customFormat="1" ht="19.5" customHeight="1">
      <c r="A25" s="202" t="s">
        <v>132</v>
      </c>
      <c r="B25" s="203" t="s">
        <v>133</v>
      </c>
      <c r="C25" s="204"/>
      <c r="D25" s="204"/>
      <c r="E25" s="204"/>
      <c r="F25" s="204"/>
      <c r="G25" s="205"/>
      <c r="H25" s="238">
        <f>H26+H27+H28</f>
        <v>8.15</v>
      </c>
    </row>
    <row r="26" spans="1:8" s="197" customFormat="1" ht="19.5" customHeight="1">
      <c r="A26" s="207" t="s">
        <v>136</v>
      </c>
      <c r="B26" s="218" t="s">
        <v>137</v>
      </c>
      <c r="C26" s="219"/>
      <c r="D26" s="219"/>
      <c r="E26" s="219"/>
      <c r="F26" s="219"/>
      <c r="G26" s="220"/>
      <c r="H26" s="239">
        <v>0.65</v>
      </c>
    </row>
    <row r="27" spans="1:8" s="197" customFormat="1" ht="19.5" customHeight="1">
      <c r="A27" s="207" t="s">
        <v>138</v>
      </c>
      <c r="B27" s="218" t="s">
        <v>139</v>
      </c>
      <c r="C27" s="219"/>
      <c r="D27" s="219"/>
      <c r="E27" s="219"/>
      <c r="F27" s="219"/>
      <c r="G27" s="220"/>
      <c r="H27" s="239">
        <v>3</v>
      </c>
    </row>
    <row r="28" spans="1:8" s="197" customFormat="1" ht="19.5" customHeight="1" thickBot="1">
      <c r="A28" s="240" t="s">
        <v>237</v>
      </c>
      <c r="B28" s="241" t="s">
        <v>238</v>
      </c>
      <c r="C28" s="242"/>
      <c r="D28" s="242"/>
      <c r="E28" s="242"/>
      <c r="F28" s="242"/>
      <c r="G28" s="243"/>
      <c r="H28" s="244">
        <v>4.5</v>
      </c>
    </row>
    <row r="29" spans="1:8" s="197" customFormat="1" ht="19.5" customHeight="1" thickBot="1">
      <c r="A29" s="245" t="s">
        <v>239</v>
      </c>
      <c r="B29" s="246"/>
      <c r="C29" s="246"/>
      <c r="D29" s="246"/>
      <c r="E29" s="246"/>
      <c r="F29" s="246"/>
      <c r="G29" s="246"/>
      <c r="H29" s="247"/>
    </row>
    <row r="30" spans="1:8" s="197" customFormat="1" ht="19.5" customHeight="1">
      <c r="A30" s="202" t="s">
        <v>134</v>
      </c>
      <c r="B30" s="203" t="s">
        <v>140</v>
      </c>
      <c r="C30" s="204"/>
      <c r="D30" s="204"/>
      <c r="E30" s="204"/>
      <c r="F30" s="204"/>
      <c r="G30" s="205"/>
      <c r="H30" s="238">
        <f>H31</f>
        <v>2.5</v>
      </c>
    </row>
    <row r="31" spans="1:8" s="197" customFormat="1" ht="19.5" customHeight="1" thickBot="1">
      <c r="A31" s="248" t="s">
        <v>141</v>
      </c>
      <c r="B31" s="241" t="s">
        <v>137</v>
      </c>
      <c r="C31" s="242"/>
      <c r="D31" s="242"/>
      <c r="E31" s="242"/>
      <c r="F31" s="242"/>
      <c r="G31" s="243"/>
      <c r="H31" s="249">
        <v>2.5</v>
      </c>
    </row>
    <row r="32" spans="1:8" ht="18.75">
      <c r="A32" s="250"/>
      <c r="B32" s="251"/>
      <c r="C32" s="251"/>
      <c r="D32" s="251"/>
      <c r="E32" s="251"/>
      <c r="F32" s="251"/>
      <c r="G32" s="251"/>
      <c r="H32" s="252"/>
    </row>
    <row r="33" spans="1:8" ht="18.75">
      <c r="A33" s="250"/>
      <c r="B33" s="251"/>
      <c r="C33" s="251"/>
      <c r="D33" s="251"/>
      <c r="E33" s="251"/>
      <c r="F33" s="251"/>
      <c r="G33" s="251"/>
      <c r="H33" s="252"/>
    </row>
    <row r="34" spans="1:8" ht="19.5" customHeight="1">
      <c r="A34" s="253" t="s">
        <v>240</v>
      </c>
      <c r="B34" s="254"/>
      <c r="C34" s="254"/>
      <c r="D34" s="254"/>
      <c r="E34" s="254"/>
      <c r="F34" s="254"/>
      <c r="G34" s="254"/>
      <c r="H34" s="255"/>
    </row>
    <row r="35" spans="1:8" ht="19.5" customHeight="1">
      <c r="A35" s="250" t="s">
        <v>241</v>
      </c>
      <c r="B35" s="251"/>
      <c r="C35" s="256">
        <f>H10/100</f>
        <v>0.0401</v>
      </c>
      <c r="D35" s="251"/>
      <c r="E35" s="251"/>
      <c r="F35" s="251" t="s">
        <v>241</v>
      </c>
      <c r="G35" s="251"/>
      <c r="H35" s="257">
        <f>C35</f>
        <v>0.0401</v>
      </c>
    </row>
    <row r="36" spans="1:8" ht="19.5" customHeight="1">
      <c r="A36" s="250" t="s">
        <v>242</v>
      </c>
      <c r="B36" s="251"/>
      <c r="C36" s="256">
        <f>H15/100</f>
        <v>0.004</v>
      </c>
      <c r="D36" s="251"/>
      <c r="E36" s="251"/>
      <c r="F36" s="251" t="s">
        <v>242</v>
      </c>
      <c r="G36" s="251"/>
      <c r="H36" s="257">
        <f>C36</f>
        <v>0.004</v>
      </c>
    </row>
    <row r="37" spans="1:8" ht="19.5" customHeight="1">
      <c r="A37" s="250" t="s">
        <v>243</v>
      </c>
      <c r="B37" s="251"/>
      <c r="C37" s="256">
        <f>H14/100</f>
        <v>0.0056</v>
      </c>
      <c r="D37" s="251"/>
      <c r="E37" s="251"/>
      <c r="F37" s="251" t="s">
        <v>243</v>
      </c>
      <c r="G37" s="251"/>
      <c r="H37" s="257">
        <f>C37</f>
        <v>0.0056</v>
      </c>
    </row>
    <row r="38" spans="1:8" ht="19.5" customHeight="1">
      <c r="A38" s="250" t="s">
        <v>244</v>
      </c>
      <c r="B38" s="251"/>
      <c r="C38" s="258">
        <f>1+C35+C36+C37</f>
        <v>1.0497</v>
      </c>
      <c r="D38" s="251"/>
      <c r="E38" s="251"/>
      <c r="F38" s="251" t="s">
        <v>244</v>
      </c>
      <c r="G38" s="251"/>
      <c r="H38" s="259">
        <f>1+H35+H36+H37</f>
        <v>1.0497</v>
      </c>
    </row>
    <row r="39" spans="1:8" ht="19.5" customHeight="1">
      <c r="A39" s="250" t="s">
        <v>245</v>
      </c>
      <c r="B39" s="251"/>
      <c r="C39" s="256">
        <f>H11/100</f>
        <v>0.0111</v>
      </c>
      <c r="D39" s="251"/>
      <c r="E39" s="251"/>
      <c r="F39" s="251" t="s">
        <v>245</v>
      </c>
      <c r="G39" s="251"/>
      <c r="H39" s="257">
        <f>C39</f>
        <v>0.0111</v>
      </c>
    </row>
    <row r="40" spans="1:8" ht="19.5" customHeight="1">
      <c r="A40" s="250" t="s">
        <v>246</v>
      </c>
      <c r="B40" s="251"/>
      <c r="C40" s="258">
        <f>1+C39</f>
        <v>1.0111</v>
      </c>
      <c r="D40" s="251"/>
      <c r="E40" s="251"/>
      <c r="F40" s="251" t="s">
        <v>246</v>
      </c>
      <c r="G40" s="251"/>
      <c r="H40" s="259">
        <f>1+H39</f>
        <v>1.0111</v>
      </c>
    </row>
    <row r="41" spans="1:8" ht="19.5" customHeight="1">
      <c r="A41" s="250" t="s">
        <v>195</v>
      </c>
      <c r="B41" s="251"/>
      <c r="C41" s="256">
        <f>H21/100</f>
        <v>0.073</v>
      </c>
      <c r="D41" s="251"/>
      <c r="E41" s="251"/>
      <c r="F41" s="251" t="s">
        <v>195</v>
      </c>
      <c r="G41" s="251"/>
      <c r="H41" s="257">
        <f>C41</f>
        <v>0.073</v>
      </c>
    </row>
    <row r="42" spans="1:8" ht="19.5" customHeight="1">
      <c r="A42" s="250" t="s">
        <v>247</v>
      </c>
      <c r="B42" s="251"/>
      <c r="C42" s="258">
        <f>1+C41</f>
        <v>1.073</v>
      </c>
      <c r="D42" s="251"/>
      <c r="E42" s="251"/>
      <c r="F42" s="251" t="s">
        <v>247</v>
      </c>
      <c r="G42" s="251"/>
      <c r="H42" s="259">
        <f>1+H41</f>
        <v>1.073</v>
      </c>
    </row>
    <row r="43" spans="1:8" ht="19.5" customHeight="1">
      <c r="A43" s="250"/>
      <c r="B43" s="251"/>
      <c r="C43" s="251"/>
      <c r="D43" s="251"/>
      <c r="E43" s="251"/>
      <c r="F43" s="251"/>
      <c r="G43" s="251"/>
      <c r="H43" s="252"/>
    </row>
    <row r="44" spans="1:8" ht="19.5" customHeight="1">
      <c r="A44" s="250" t="s">
        <v>248</v>
      </c>
      <c r="B44" s="251"/>
      <c r="C44" s="256">
        <f>H18/100</f>
        <v>0.1065</v>
      </c>
      <c r="D44" s="251"/>
      <c r="E44" s="251"/>
      <c r="F44" s="251" t="s">
        <v>248</v>
      </c>
      <c r="G44" s="251"/>
      <c r="H44" s="257">
        <f>C44-(H28/100)</f>
        <v>0.0615</v>
      </c>
    </row>
    <row r="45" spans="1:8" ht="19.5" customHeight="1">
      <c r="A45" s="250" t="s">
        <v>249</v>
      </c>
      <c r="B45" s="251"/>
      <c r="C45" s="258">
        <f>1-C44</f>
        <v>0.8935</v>
      </c>
      <c r="D45" s="251"/>
      <c r="E45" s="251"/>
      <c r="F45" s="251" t="s">
        <v>249</v>
      </c>
      <c r="G45" s="251"/>
      <c r="H45" s="259">
        <f>1-H44</f>
        <v>0.9385</v>
      </c>
    </row>
    <row r="46" spans="1:8" ht="18.75">
      <c r="A46" s="250"/>
      <c r="B46" s="251"/>
      <c r="C46" s="251"/>
      <c r="D46" s="251"/>
      <c r="E46" s="251"/>
      <c r="F46" s="251"/>
      <c r="G46" s="251"/>
      <c r="H46" s="252"/>
    </row>
    <row r="47" spans="1:8" s="197" customFormat="1" ht="21.75" customHeight="1">
      <c r="A47" s="260" t="s">
        <v>250</v>
      </c>
      <c r="B47" s="261"/>
      <c r="C47" s="262">
        <f>(C38*C40*C42)/C45-1</f>
        <v>0.2746</v>
      </c>
      <c r="D47" s="78"/>
      <c r="E47" s="78"/>
      <c r="F47" s="263" t="s">
        <v>251</v>
      </c>
      <c r="G47" s="264"/>
      <c r="H47" s="265">
        <f>(H38*H40*H42)/H45-1</f>
        <v>0.2135</v>
      </c>
    </row>
    <row r="48" spans="1:8" s="197" customFormat="1" ht="21.75" customHeight="1">
      <c r="A48" s="233"/>
      <c r="B48" s="78"/>
      <c r="C48" s="78"/>
      <c r="D48" s="78"/>
      <c r="E48" s="78"/>
      <c r="F48" s="78"/>
      <c r="G48" s="78"/>
      <c r="H48" s="266" t="s">
        <v>252</v>
      </c>
    </row>
    <row r="49" spans="1:8" ht="15" customHeight="1">
      <c r="A49" s="250"/>
      <c r="B49" s="251"/>
      <c r="C49" s="251"/>
      <c r="D49" s="251"/>
      <c r="E49" s="251"/>
      <c r="F49" s="764" t="s">
        <v>253</v>
      </c>
      <c r="G49" s="764"/>
      <c r="H49" s="765"/>
    </row>
    <row r="50" spans="1:8" ht="19.5" thickBot="1">
      <c r="A50" s="267"/>
      <c r="B50" s="268"/>
      <c r="C50" s="268"/>
      <c r="D50" s="268"/>
      <c r="E50" s="268"/>
      <c r="F50" s="766"/>
      <c r="G50" s="766"/>
      <c r="H50" s="767"/>
    </row>
  </sheetData>
  <sheetProtection/>
  <mergeCells count="9">
    <mergeCell ref="A7:H7"/>
    <mergeCell ref="A8:H8"/>
    <mergeCell ref="F49:H50"/>
    <mergeCell ref="A1:H1"/>
    <mergeCell ref="A3:H3"/>
    <mergeCell ref="A4:H4"/>
    <mergeCell ref="A5:H5"/>
    <mergeCell ref="B6:D6"/>
    <mergeCell ref="E6:H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view="pageBreakPreview" zoomScale="85" zoomScaleNormal="85" zoomScaleSheetLayoutView="85" zoomScalePageLayoutView="0" workbookViewId="0" topLeftCell="A1">
      <selection activeCell="A15" sqref="A15:IV15"/>
    </sheetView>
  </sheetViews>
  <sheetFormatPr defaultColWidth="12.00390625" defaultRowHeight="12.75"/>
  <cols>
    <col min="1" max="1" width="8.28125" style="59" customWidth="1"/>
    <col min="2" max="2" width="29.421875" style="59" customWidth="1"/>
    <col min="3" max="3" width="12.28125" style="59" bestFit="1" customWidth="1"/>
    <col min="4" max="4" width="14.7109375" style="59" customWidth="1"/>
    <col min="5" max="5" width="10.7109375" style="59" customWidth="1"/>
    <col min="6" max="6" width="11.00390625" style="59" bestFit="1" customWidth="1"/>
    <col min="7" max="7" width="10.7109375" style="59" customWidth="1"/>
    <col min="8" max="8" width="11.00390625" style="59" bestFit="1" customWidth="1"/>
    <col min="9" max="9" width="10.7109375" style="59" bestFit="1" customWidth="1"/>
    <col min="10" max="10" width="13.57421875" style="59" customWidth="1"/>
    <col min="11" max="11" width="10.7109375" style="59" bestFit="1" customWidth="1"/>
    <col min="12" max="12" width="14.7109375" style="59" customWidth="1"/>
    <col min="13" max="13" width="17.7109375" style="59" customWidth="1"/>
    <col min="14" max="247" width="9.140625" style="59" customWidth="1"/>
    <col min="248" max="248" width="8.28125" style="59" customWidth="1"/>
    <col min="249" max="249" width="31.140625" style="59" customWidth="1"/>
    <col min="250" max="250" width="8.140625" style="59" customWidth="1"/>
    <col min="251" max="251" width="12.00390625" style="59" customWidth="1"/>
    <col min="252" max="16384" width="12.00390625" style="90" customWidth="1"/>
  </cols>
  <sheetData>
    <row r="1" spans="1:12" ht="12.75">
      <c r="A1" s="55"/>
      <c r="B1" s="56"/>
      <c r="C1" s="56"/>
      <c r="D1" s="56"/>
      <c r="E1" s="56"/>
      <c r="F1" s="56"/>
      <c r="G1" s="56"/>
      <c r="H1" s="56"/>
      <c r="I1" s="56"/>
      <c r="J1" s="57"/>
      <c r="K1" s="56"/>
      <c r="L1" s="57"/>
    </row>
    <row r="2" spans="1:12" ht="24.75" customHeight="1">
      <c r="A2" s="497" t="s">
        <v>16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9"/>
    </row>
    <row r="3" spans="1:251" ht="15">
      <c r="A3" s="500" t="s">
        <v>179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2"/>
      <c r="M3" s="91"/>
      <c r="N3" s="91"/>
      <c r="O3" s="91"/>
      <c r="P3" s="91"/>
      <c r="Q3" s="91"/>
      <c r="R3" s="91"/>
      <c r="S3" s="91"/>
      <c r="T3" s="9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15">
      <c r="A4" s="503" t="s">
        <v>15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5"/>
      <c r="M4" s="91"/>
      <c r="N4" s="91"/>
      <c r="O4" s="91"/>
      <c r="P4" s="91"/>
      <c r="Q4" s="91"/>
      <c r="R4" s="91"/>
      <c r="S4" s="91"/>
      <c r="T4" s="9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13.5" thickBo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8"/>
      <c r="M5" s="91"/>
      <c r="N5" s="91"/>
      <c r="O5" s="91"/>
      <c r="P5" s="91"/>
      <c r="Q5" s="91"/>
      <c r="R5" s="91"/>
      <c r="S5" s="91"/>
      <c r="T5" s="9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0.25" thickBot="1" thickTop="1">
      <c r="A6" s="509" t="s">
        <v>184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1"/>
      <c r="M6" s="91"/>
      <c r="N6" s="91"/>
      <c r="O6" s="91"/>
      <c r="P6" s="91"/>
      <c r="Q6" s="91"/>
      <c r="R6" s="91"/>
      <c r="S6" s="91"/>
      <c r="T6" s="9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0" ht="38.25" customHeight="1" thickTop="1">
      <c r="A7" s="512" t="str">
        <f>'ORÇAMENTO GERAL'!C6</f>
        <v>EXECUÇÃO DOS SERVIÇOS DE PAVIMENTAÇÃO (RECAPEAMENTO) NA WE 66, WE 67, WE 70 e Passagem da Providência  - NO MUNICÍPIO DE ANANINDEUA - PA.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4"/>
      <c r="M7" s="92"/>
      <c r="N7" s="92"/>
      <c r="O7" s="92"/>
      <c r="P7" s="92"/>
      <c r="Q7" s="92"/>
      <c r="R7" s="92"/>
      <c r="S7" s="92"/>
      <c r="T7" s="92"/>
    </row>
    <row r="8" spans="1:20" ht="3" customHeight="1" thickBot="1">
      <c r="A8" s="103"/>
      <c r="B8" s="104"/>
      <c r="C8" s="104"/>
      <c r="D8" s="104"/>
      <c r="E8" s="104"/>
      <c r="F8" s="104"/>
      <c r="G8" s="104"/>
      <c r="H8" s="104"/>
      <c r="I8" s="104"/>
      <c r="J8" s="105"/>
      <c r="K8" s="104"/>
      <c r="L8" s="105"/>
      <c r="M8" s="92"/>
      <c r="N8" s="92"/>
      <c r="O8" s="92"/>
      <c r="P8" s="92"/>
      <c r="Q8" s="92"/>
      <c r="R8" s="92"/>
      <c r="S8" s="92"/>
      <c r="T8" s="92"/>
    </row>
    <row r="9" spans="1:12" ht="12.75">
      <c r="A9" s="521" t="s">
        <v>5</v>
      </c>
      <c r="B9" s="522" t="s">
        <v>185</v>
      </c>
      <c r="C9" s="522" t="s">
        <v>186</v>
      </c>
      <c r="D9" s="524" t="s">
        <v>187</v>
      </c>
      <c r="E9" s="526" t="s">
        <v>188</v>
      </c>
      <c r="F9" s="527"/>
      <c r="G9" s="527"/>
      <c r="H9" s="527"/>
      <c r="I9" s="527"/>
      <c r="J9" s="527"/>
      <c r="K9" s="527"/>
      <c r="L9" s="528"/>
    </row>
    <row r="10" spans="1:12" ht="12.75">
      <c r="A10" s="515"/>
      <c r="B10" s="523" t="s">
        <v>185</v>
      </c>
      <c r="C10" s="523" t="s">
        <v>189</v>
      </c>
      <c r="D10" s="525"/>
      <c r="E10" s="529">
        <v>1</v>
      </c>
      <c r="F10" s="496"/>
      <c r="G10" s="495">
        <v>2</v>
      </c>
      <c r="H10" s="496"/>
      <c r="I10" s="495">
        <v>3</v>
      </c>
      <c r="J10" s="496"/>
      <c r="K10" s="495">
        <v>4</v>
      </c>
      <c r="L10" s="496"/>
    </row>
    <row r="11" spans="1:12" ht="12.75">
      <c r="A11" s="515"/>
      <c r="B11" s="523"/>
      <c r="C11" s="523"/>
      <c r="D11" s="525"/>
      <c r="E11" s="93" t="s">
        <v>189</v>
      </c>
      <c r="F11" s="94" t="s">
        <v>190</v>
      </c>
      <c r="G11" s="95" t="s">
        <v>189</v>
      </c>
      <c r="H11" s="94" t="s">
        <v>190</v>
      </c>
      <c r="I11" s="95" t="s">
        <v>189</v>
      </c>
      <c r="J11" s="94" t="s">
        <v>190</v>
      </c>
      <c r="K11" s="95" t="s">
        <v>189</v>
      </c>
      <c r="L11" s="94" t="s">
        <v>190</v>
      </c>
    </row>
    <row r="12" spans="1:13" ht="30" customHeight="1">
      <c r="A12" s="284">
        <f>'ORÇAMENTO GERAL'!C9</f>
        <v>1</v>
      </c>
      <c r="B12" s="285" t="str">
        <f>'ORÇAMENTO GERAL'!F9</f>
        <v>SERVIÇOS PRELIMINARES</v>
      </c>
      <c r="C12" s="286">
        <f>'ORÇAMENTO GERAL'!L14</f>
        <v>0.0601</v>
      </c>
      <c r="D12" s="287">
        <f>'ORÇAMENTO GERAL'!K14</f>
        <v>42559.07</v>
      </c>
      <c r="E12" s="96">
        <v>1</v>
      </c>
      <c r="F12" s="97">
        <f>ROUND($D12*E12,2)</f>
        <v>42559.07</v>
      </c>
      <c r="G12" s="98">
        <v>0</v>
      </c>
      <c r="H12" s="97">
        <f>ROUND($D12*G12,2)</f>
        <v>0</v>
      </c>
      <c r="I12" s="98">
        <v>0</v>
      </c>
      <c r="J12" s="97">
        <v>0</v>
      </c>
      <c r="K12" s="98">
        <v>0</v>
      </c>
      <c r="L12" s="97">
        <f>ROUND($D12*K12,2)</f>
        <v>0</v>
      </c>
      <c r="M12" s="100" t="e">
        <f>E12+G12+K12+#REF!</f>
        <v>#REF!</v>
      </c>
    </row>
    <row r="13" spans="1:13" ht="30" customHeight="1">
      <c r="A13" s="284">
        <f>'ORÇAMENTO GERAL'!C15</f>
        <v>2</v>
      </c>
      <c r="B13" s="285" t="str">
        <f>'ORÇAMENTO GERAL'!F15</f>
        <v>SERVIÇOS DE REVESTIMENTO</v>
      </c>
      <c r="C13" s="286">
        <f>'ORÇAMENTO GERAL'!L20</f>
        <v>0.9156</v>
      </c>
      <c r="D13" s="287">
        <f>'ORÇAMENTO GERAL'!K20</f>
        <v>648043.51</v>
      </c>
      <c r="E13" s="96">
        <v>0.25</v>
      </c>
      <c r="F13" s="97">
        <f>ROUND($D13*E13,2)</f>
        <v>162010.88</v>
      </c>
      <c r="G13" s="99">
        <v>0.25</v>
      </c>
      <c r="H13" s="97">
        <f>ROUND($D13*G13,2)</f>
        <v>162010.88</v>
      </c>
      <c r="I13" s="99">
        <v>0.25</v>
      </c>
      <c r="J13" s="97">
        <f>ROUND($D13*I13,2)</f>
        <v>162010.88</v>
      </c>
      <c r="K13" s="99">
        <v>0.25</v>
      </c>
      <c r="L13" s="97">
        <f>ROUND($D13*K13,2)</f>
        <v>162010.88</v>
      </c>
      <c r="M13" s="100" t="e">
        <f>E13+G13+K13+#REF!</f>
        <v>#REF!</v>
      </c>
    </row>
    <row r="14" spans="1:13" ht="30" customHeight="1" hidden="1">
      <c r="A14" s="284">
        <f>'ORÇAMENTO GERAL'!C15</f>
        <v>2</v>
      </c>
      <c r="B14" s="285" t="str">
        <f>'ORÇAMENTO GERAL'!F15</f>
        <v>SERVIÇOS DE REVESTIMENTO</v>
      </c>
      <c r="C14" s="286">
        <f>D14/$D$16</f>
        <v>0.9156</v>
      </c>
      <c r="D14" s="287">
        <f>'ORÇAMENTO GERAL'!K20</f>
        <v>648043.51</v>
      </c>
      <c r="E14" s="96"/>
      <c r="F14" s="97">
        <f>ROUND($D14*E14,2)</f>
        <v>0</v>
      </c>
      <c r="G14" s="99"/>
      <c r="H14" s="97">
        <f>ROUND($D14*G14,2)</f>
        <v>0</v>
      </c>
      <c r="I14" s="99"/>
      <c r="J14" s="97">
        <f>ROUND($D14*I14,2)</f>
        <v>0</v>
      </c>
      <c r="K14" s="99"/>
      <c r="L14" s="97">
        <f>ROUND($D14*K14,2)</f>
        <v>0</v>
      </c>
      <c r="M14" s="100" t="e">
        <f>E14+G14+K14+#REF!</f>
        <v>#REF!</v>
      </c>
    </row>
    <row r="15" spans="1:13" ht="30" customHeight="1">
      <c r="A15" s="284">
        <f>'ORÇAMENTO GERAL'!C21</f>
        <v>3</v>
      </c>
      <c r="B15" s="285" t="str">
        <f>'ORÇAMENTO GERAL'!F21</f>
        <v>LIMPEZA FINAL</v>
      </c>
      <c r="C15" s="286">
        <f>'ORÇAMENTO GERAL'!L23</f>
        <v>0.0243</v>
      </c>
      <c r="D15" s="287">
        <f>'ORÇAMENTO GERAL'!K23</f>
        <v>17214.44</v>
      </c>
      <c r="E15" s="96">
        <v>0</v>
      </c>
      <c r="F15" s="97">
        <f>ROUND($D15*E15,2)</f>
        <v>0</v>
      </c>
      <c r="G15" s="99">
        <v>0</v>
      </c>
      <c r="H15" s="97">
        <f>ROUND($D15*G15,2)</f>
        <v>0</v>
      </c>
      <c r="I15" s="99">
        <v>0</v>
      </c>
      <c r="J15" s="97">
        <f>ROUND($D15*I15,2)</f>
        <v>0</v>
      </c>
      <c r="K15" s="99">
        <v>1</v>
      </c>
      <c r="L15" s="97">
        <f>ROUND($D15*K15,2)</f>
        <v>17214.44</v>
      </c>
      <c r="M15" s="100" t="e">
        <f>E15+G15+K15+#REF!</f>
        <v>#REF!</v>
      </c>
    </row>
    <row r="16" spans="1:12" ht="24.75" customHeight="1">
      <c r="A16" s="515" t="s">
        <v>21</v>
      </c>
      <c r="B16" s="108" t="s">
        <v>191</v>
      </c>
      <c r="C16" s="517">
        <f>SUM(C15,C13,C12)</f>
        <v>1</v>
      </c>
      <c r="D16" s="519">
        <f>SUM(D15,D13,D12)</f>
        <v>707817.02</v>
      </c>
      <c r="E16" s="101">
        <f>F16/$D$16</f>
        <v>0.289</v>
      </c>
      <c r="F16" s="109">
        <f>SUM(F12:F15)</f>
        <v>204569.95</v>
      </c>
      <c r="G16" s="102">
        <f>H16/D16</f>
        <v>0.2289</v>
      </c>
      <c r="H16" s="109">
        <f>SUM(H12:H15)</f>
        <v>162010.88</v>
      </c>
      <c r="I16" s="102">
        <f>J16/D16</f>
        <v>0.2289</v>
      </c>
      <c r="J16" s="126">
        <f>SUM(J12:J15)</f>
        <v>162010.88</v>
      </c>
      <c r="K16" s="102">
        <f>L16/D16</f>
        <v>0.2532</v>
      </c>
      <c r="L16" s="109">
        <f>SUM(L12:L15)</f>
        <v>179225.32</v>
      </c>
    </row>
    <row r="17" spans="1:12" ht="24.75" customHeight="1" thickBot="1">
      <c r="A17" s="516"/>
      <c r="B17" s="110" t="s">
        <v>192</v>
      </c>
      <c r="C17" s="518">
        <v>1</v>
      </c>
      <c r="D17" s="520">
        <v>528609.19</v>
      </c>
      <c r="E17" s="111">
        <f>F17/$D$16</f>
        <v>0.289</v>
      </c>
      <c r="F17" s="112">
        <f>F16</f>
        <v>204569.95</v>
      </c>
      <c r="G17" s="113">
        <f>H17/$D$16</f>
        <v>0.5179</v>
      </c>
      <c r="H17" s="112">
        <f>F17+H16</f>
        <v>366580.83</v>
      </c>
      <c r="I17" s="113">
        <f>J17/$D$16</f>
        <v>0.7468</v>
      </c>
      <c r="J17" s="288">
        <f>H17+J16</f>
        <v>528591.71</v>
      </c>
      <c r="K17" s="113">
        <f>L17/$D$16</f>
        <v>1</v>
      </c>
      <c r="L17" s="112">
        <f>(J17+L16)-0.01</f>
        <v>707817.02</v>
      </c>
    </row>
  </sheetData>
  <sheetProtection/>
  <mergeCells count="18">
    <mergeCell ref="A16:A17"/>
    <mergeCell ref="C16:C17"/>
    <mergeCell ref="D16:D17"/>
    <mergeCell ref="I10:J10"/>
    <mergeCell ref="A9:A11"/>
    <mergeCell ref="B9:B11"/>
    <mergeCell ref="C9:C11"/>
    <mergeCell ref="D9:D11"/>
    <mergeCell ref="E9:L9"/>
    <mergeCell ref="E10:F10"/>
    <mergeCell ref="G10:H10"/>
    <mergeCell ref="K10:L10"/>
    <mergeCell ref="A2:L2"/>
    <mergeCell ref="A3:L3"/>
    <mergeCell ref="A4:L4"/>
    <mergeCell ref="A5:L5"/>
    <mergeCell ref="A6:L6"/>
    <mergeCell ref="A7:L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PageLayoutView="0" workbookViewId="0" topLeftCell="A1">
      <selection activeCell="A1" sqref="A1:F78"/>
    </sheetView>
  </sheetViews>
  <sheetFormatPr defaultColWidth="9.140625" defaultRowHeight="12.75"/>
  <cols>
    <col min="1" max="1" width="5.421875" style="1" bestFit="1" customWidth="1"/>
    <col min="2" max="2" width="70.7109375" style="1" bestFit="1" customWidth="1"/>
    <col min="3" max="3" width="18.8515625" style="1" bestFit="1" customWidth="1"/>
    <col min="4" max="4" width="16.140625" style="1" bestFit="1" customWidth="1"/>
    <col min="5" max="5" width="23.00390625" style="1" bestFit="1" customWidth="1"/>
    <col min="6" max="6" width="20.7109375" style="1" customWidth="1"/>
    <col min="7" max="16384" width="9.140625" style="1" customWidth="1"/>
  </cols>
  <sheetData>
    <row r="1" spans="1:6" s="63" customFormat="1" ht="15" customHeight="1">
      <c r="A1" s="539"/>
      <c r="B1" s="540"/>
      <c r="C1" s="540"/>
      <c r="D1" s="540"/>
      <c r="E1" s="540"/>
      <c r="F1" s="541"/>
    </row>
    <row r="2" spans="1:6" s="63" customFormat="1" ht="15" customHeight="1">
      <c r="A2" s="542" t="s">
        <v>16</v>
      </c>
      <c r="B2" s="543"/>
      <c r="C2" s="543"/>
      <c r="D2" s="543"/>
      <c r="E2" s="543"/>
      <c r="F2" s="544"/>
    </row>
    <row r="3" spans="1:6" s="63" customFormat="1" ht="15" customHeight="1">
      <c r="A3" s="545" t="s">
        <v>179</v>
      </c>
      <c r="B3" s="546"/>
      <c r="C3" s="546"/>
      <c r="D3" s="546"/>
      <c r="E3" s="546"/>
      <c r="F3" s="547"/>
    </row>
    <row r="4" spans="1:6" s="63" customFormat="1" ht="15" customHeight="1">
      <c r="A4" s="545" t="s">
        <v>15</v>
      </c>
      <c r="B4" s="546"/>
      <c r="C4" s="546"/>
      <c r="D4" s="546"/>
      <c r="E4" s="546"/>
      <c r="F4" s="547"/>
    </row>
    <row r="5" spans="1:6" s="63" customFormat="1" ht="15" customHeight="1" thickBot="1">
      <c r="A5" s="128"/>
      <c r="B5" s="129"/>
      <c r="C5" s="129"/>
      <c r="D5" s="129"/>
      <c r="E5" s="129"/>
      <c r="F5" s="130"/>
    </row>
    <row r="6" spans="1:6" s="63" customFormat="1" ht="15" customHeight="1" thickBot="1" thickTop="1">
      <c r="A6" s="548" t="s">
        <v>196</v>
      </c>
      <c r="B6" s="549"/>
      <c r="C6" s="549"/>
      <c r="D6" s="549"/>
      <c r="E6" s="549"/>
      <c r="F6" s="550"/>
    </row>
    <row r="7" spans="1:6" s="63" customFormat="1" ht="35.25" customHeight="1" thickBot="1" thickTop="1">
      <c r="A7" s="551" t="str">
        <f>'ORÇAMENTO GERAL'!C6</f>
        <v>EXECUÇÃO DOS SERVIÇOS DE PAVIMENTAÇÃO (RECAPEAMENTO) NA WE 66, WE 67, WE 70 e Passagem da Providência  - NO MUNICÍPIO DE ANANINDEUA - PA.</v>
      </c>
      <c r="B7" s="552"/>
      <c r="C7" s="552"/>
      <c r="D7" s="552"/>
      <c r="E7" s="552"/>
      <c r="F7" s="553"/>
    </row>
    <row r="8" spans="1:6" ht="19.5" customHeight="1">
      <c r="A8" s="131" t="str">
        <f>'ORÇAMENTO GERAL'!C16</f>
        <v>2.1</v>
      </c>
      <c r="B8" s="536" t="str">
        <f>'ORÇAMENTO GERAL'!F16</f>
        <v>Execução de pintura de ligação com emulsão asfáltica RR-2C. AF_11/2019</v>
      </c>
      <c r="C8" s="537"/>
      <c r="D8" s="538"/>
      <c r="E8" s="136" t="str">
        <f>'ORÇAMENTO GERAL'!H16</f>
        <v>m²</v>
      </c>
      <c r="F8" s="4"/>
    </row>
    <row r="9" spans="1:6" ht="19.5" customHeight="1">
      <c r="A9" s="530" t="s">
        <v>5</v>
      </c>
      <c r="B9" s="531" t="s">
        <v>193</v>
      </c>
      <c r="C9" s="132" t="s">
        <v>197</v>
      </c>
      <c r="D9" s="132" t="s">
        <v>198</v>
      </c>
      <c r="E9" s="132" t="s">
        <v>199</v>
      </c>
      <c r="F9" s="4"/>
    </row>
    <row r="10" spans="1:6" ht="19.5" customHeight="1">
      <c r="A10" s="530"/>
      <c r="B10" s="531"/>
      <c r="C10" s="132" t="s">
        <v>47</v>
      </c>
      <c r="D10" s="132" t="s">
        <v>50</v>
      </c>
      <c r="E10" s="132" t="s">
        <v>208</v>
      </c>
      <c r="F10" s="4"/>
    </row>
    <row r="11" spans="1:6" s="123" customFormat="1" ht="19.5" customHeight="1">
      <c r="A11" s="6">
        <v>1</v>
      </c>
      <c r="B11" s="133" t="s">
        <v>276</v>
      </c>
      <c r="C11" s="134">
        <v>301</v>
      </c>
      <c r="D11" s="134">
        <v>6</v>
      </c>
      <c r="E11" s="134">
        <f aca="true" t="shared" si="0" ref="E11:E18">C11*D11</f>
        <v>1806</v>
      </c>
      <c r="F11" s="135"/>
    </row>
    <row r="12" spans="1:6" s="123" customFormat="1" ht="19.5" customHeight="1">
      <c r="A12" s="6">
        <v>2</v>
      </c>
      <c r="B12" s="133" t="s">
        <v>277</v>
      </c>
      <c r="C12" s="134">
        <v>241</v>
      </c>
      <c r="D12" s="134">
        <v>6</v>
      </c>
      <c r="E12" s="134">
        <f t="shared" si="0"/>
        <v>1446</v>
      </c>
      <c r="F12" s="135"/>
    </row>
    <row r="13" spans="1:6" s="123" customFormat="1" ht="19.5" customHeight="1">
      <c r="A13" s="6">
        <v>3</v>
      </c>
      <c r="B13" s="133" t="s">
        <v>278</v>
      </c>
      <c r="C13" s="134">
        <v>154</v>
      </c>
      <c r="D13" s="134">
        <v>6</v>
      </c>
      <c r="E13" s="134">
        <f t="shared" si="0"/>
        <v>924</v>
      </c>
      <c r="F13" s="135"/>
    </row>
    <row r="14" spans="1:6" s="123" customFormat="1" ht="19.5" customHeight="1">
      <c r="A14" s="6">
        <v>4</v>
      </c>
      <c r="B14" s="133" t="s">
        <v>279</v>
      </c>
      <c r="C14" s="134">
        <v>402</v>
      </c>
      <c r="D14" s="134">
        <v>6</v>
      </c>
      <c r="E14" s="134">
        <f t="shared" si="0"/>
        <v>2412</v>
      </c>
      <c r="F14" s="135"/>
    </row>
    <row r="15" spans="1:6" s="123" customFormat="1" ht="19.5" customHeight="1" hidden="1">
      <c r="A15" s="6">
        <v>5</v>
      </c>
      <c r="B15" s="133" t="s">
        <v>266</v>
      </c>
      <c r="C15" s="134">
        <f aca="true" t="shared" si="1" ref="C15:C23">437.74*0</f>
        <v>0</v>
      </c>
      <c r="D15" s="134">
        <v>6</v>
      </c>
      <c r="E15" s="134">
        <f t="shared" si="0"/>
        <v>0</v>
      </c>
      <c r="F15" s="135"/>
    </row>
    <row r="16" spans="1:6" s="123" customFormat="1" ht="19.5" customHeight="1" hidden="1">
      <c r="A16" s="6">
        <v>6</v>
      </c>
      <c r="B16" s="133" t="s">
        <v>267</v>
      </c>
      <c r="C16" s="134">
        <f t="shared" si="1"/>
        <v>0</v>
      </c>
      <c r="D16" s="134">
        <v>6</v>
      </c>
      <c r="E16" s="134">
        <f t="shared" si="0"/>
        <v>0</v>
      </c>
      <c r="F16" s="135"/>
    </row>
    <row r="17" spans="1:6" s="283" customFormat="1" ht="19.5" customHeight="1" hidden="1">
      <c r="A17" s="6">
        <v>7</v>
      </c>
      <c r="B17" s="133" t="s">
        <v>268</v>
      </c>
      <c r="C17" s="134">
        <f t="shared" si="1"/>
        <v>0</v>
      </c>
      <c r="D17" s="134">
        <v>6</v>
      </c>
      <c r="E17" s="134">
        <f t="shared" si="0"/>
        <v>0</v>
      </c>
      <c r="F17" s="135"/>
    </row>
    <row r="18" spans="1:6" s="283" customFormat="1" ht="19.5" customHeight="1" hidden="1">
      <c r="A18" s="6">
        <v>8</v>
      </c>
      <c r="B18" s="133" t="s">
        <v>270</v>
      </c>
      <c r="C18" s="134">
        <f t="shared" si="1"/>
        <v>0</v>
      </c>
      <c r="D18" s="134">
        <v>6</v>
      </c>
      <c r="E18" s="134">
        <f t="shared" si="0"/>
        <v>0</v>
      </c>
      <c r="F18" s="135"/>
    </row>
    <row r="19" spans="1:6" s="283" customFormat="1" ht="19.5" customHeight="1" hidden="1">
      <c r="A19" s="6">
        <v>9</v>
      </c>
      <c r="B19" s="133" t="s">
        <v>269</v>
      </c>
      <c r="C19" s="134">
        <f t="shared" si="1"/>
        <v>0</v>
      </c>
      <c r="D19" s="134">
        <v>6</v>
      </c>
      <c r="E19" s="134">
        <f>C19*D19</f>
        <v>0</v>
      </c>
      <c r="F19" s="135"/>
    </row>
    <row r="20" spans="1:6" s="289" customFormat="1" ht="19.5" customHeight="1" hidden="1">
      <c r="A20" s="6">
        <v>10</v>
      </c>
      <c r="B20" s="133" t="s">
        <v>272</v>
      </c>
      <c r="C20" s="134">
        <f t="shared" si="1"/>
        <v>0</v>
      </c>
      <c r="D20" s="134">
        <v>6</v>
      </c>
      <c r="E20" s="134">
        <f>C20*D20</f>
        <v>0</v>
      </c>
      <c r="F20" s="135"/>
    </row>
    <row r="21" spans="1:6" s="293" customFormat="1" ht="19.5" customHeight="1" hidden="1">
      <c r="A21" s="6">
        <v>11</v>
      </c>
      <c r="B21" s="133" t="s">
        <v>273</v>
      </c>
      <c r="C21" s="134">
        <f t="shared" si="1"/>
        <v>0</v>
      </c>
      <c r="D21" s="134">
        <v>6</v>
      </c>
      <c r="E21" s="134">
        <f>C21*D21</f>
        <v>0</v>
      </c>
      <c r="F21" s="135"/>
    </row>
    <row r="22" spans="1:6" s="293" customFormat="1" ht="19.5" customHeight="1" hidden="1">
      <c r="A22" s="6">
        <v>12</v>
      </c>
      <c r="B22" s="133" t="s">
        <v>274</v>
      </c>
      <c r="C22" s="134">
        <f t="shared" si="1"/>
        <v>0</v>
      </c>
      <c r="D22" s="134">
        <v>6</v>
      </c>
      <c r="E22" s="134">
        <f>C22*D22</f>
        <v>0</v>
      </c>
      <c r="F22" s="135"/>
    </row>
    <row r="23" spans="1:6" s="294" customFormat="1" ht="19.5" customHeight="1" hidden="1">
      <c r="A23" s="6">
        <v>13</v>
      </c>
      <c r="B23" s="133" t="s">
        <v>275</v>
      </c>
      <c r="C23" s="134">
        <f t="shared" si="1"/>
        <v>0</v>
      </c>
      <c r="D23" s="134">
        <v>6</v>
      </c>
      <c r="E23" s="134">
        <f>C23*D23</f>
        <v>0</v>
      </c>
      <c r="F23" s="135"/>
    </row>
    <row r="24" spans="1:6" ht="19.5" customHeight="1">
      <c r="A24" s="534" t="s">
        <v>200</v>
      </c>
      <c r="B24" s="535"/>
      <c r="C24" s="535"/>
      <c r="D24" s="535"/>
      <c r="E24" s="136">
        <f>SUM(E11:E23)</f>
        <v>6588</v>
      </c>
      <c r="F24" s="4"/>
    </row>
    <row r="25" spans="1:6" ht="9.75" customHeight="1">
      <c r="A25" s="2"/>
      <c r="B25" s="5"/>
      <c r="C25" s="5"/>
      <c r="D25" s="5"/>
      <c r="E25" s="5"/>
      <c r="F25" s="4"/>
    </row>
    <row r="26" spans="1:6" ht="19.5" customHeight="1">
      <c r="A26" s="131" t="str">
        <f>'ORÇAMENTO GERAL'!C17</f>
        <v>2.2</v>
      </c>
      <c r="B26" s="536" t="str">
        <f>'ORÇAMENTO GERAL'!F17</f>
        <v>Usinagem, fornecimento, aplicação e espalhamento de concreto betuminoso usinado a quente (CBUQ), CAP 50/70, para capa de rolamento e=4 cm</v>
      </c>
      <c r="C26" s="537"/>
      <c r="D26" s="538"/>
      <c r="E26" s="136" t="str">
        <f>'ORÇAMENTO GERAL'!H17</f>
        <v>Ton</v>
      </c>
      <c r="F26" s="4"/>
    </row>
    <row r="27" spans="1:6" ht="19.5" customHeight="1">
      <c r="A27" s="530" t="s">
        <v>5</v>
      </c>
      <c r="B27" s="531" t="s">
        <v>193</v>
      </c>
      <c r="C27" s="132" t="s">
        <v>199</v>
      </c>
      <c r="D27" s="132" t="s">
        <v>204</v>
      </c>
      <c r="E27" s="132" t="s">
        <v>201</v>
      </c>
      <c r="F27" s="4"/>
    </row>
    <row r="28" spans="1:6" ht="19.5" customHeight="1">
      <c r="A28" s="530"/>
      <c r="B28" s="531"/>
      <c r="C28" s="132" t="s">
        <v>208</v>
      </c>
      <c r="D28" s="132" t="s">
        <v>9</v>
      </c>
      <c r="E28" s="132" t="s">
        <v>213</v>
      </c>
      <c r="F28" s="4"/>
    </row>
    <row r="29" spans="1:6" s="123" customFormat="1" ht="19.5" customHeight="1">
      <c r="A29" s="6">
        <v>1</v>
      </c>
      <c r="B29" s="133" t="str">
        <f aca="true" t="shared" si="2" ref="B29:B34">B11</f>
        <v>WE 67 (Entre Arterial 18 e SN24)</v>
      </c>
      <c r="C29" s="134">
        <f aca="true" t="shared" si="3" ref="C29:C41">E11</f>
        <v>1806</v>
      </c>
      <c r="D29" s="138">
        <v>0.04</v>
      </c>
      <c r="E29" s="134">
        <f aca="true" t="shared" si="4" ref="E29:E37">C29*D29*2.4</f>
        <v>173.38</v>
      </c>
      <c r="F29" s="135"/>
    </row>
    <row r="30" spans="1:6" s="123" customFormat="1" ht="19.5" customHeight="1">
      <c r="A30" s="6">
        <v>2</v>
      </c>
      <c r="B30" s="133" t="str">
        <f t="shared" si="2"/>
        <v>WE 66 (Entre Arterial 18 e SN24)</v>
      </c>
      <c r="C30" s="134">
        <f t="shared" si="3"/>
        <v>1446</v>
      </c>
      <c r="D30" s="138">
        <v>0.04</v>
      </c>
      <c r="E30" s="134">
        <f t="shared" si="4"/>
        <v>138.82</v>
      </c>
      <c r="F30" s="135"/>
    </row>
    <row r="31" spans="1:6" s="123" customFormat="1" ht="19.5" customHeight="1">
      <c r="A31" s="6">
        <v>3</v>
      </c>
      <c r="B31" s="133" t="str">
        <f t="shared" si="2"/>
        <v>WE 70 (Da SN24 até o Fim)</v>
      </c>
      <c r="C31" s="134">
        <f t="shared" si="3"/>
        <v>924</v>
      </c>
      <c r="D31" s="138">
        <v>0.04</v>
      </c>
      <c r="E31" s="134">
        <f t="shared" si="4"/>
        <v>88.7</v>
      </c>
      <c r="F31" s="135"/>
    </row>
    <row r="32" spans="1:6" s="123" customFormat="1" ht="19.5" customHeight="1">
      <c r="A32" s="6">
        <v>4</v>
      </c>
      <c r="B32" s="133" t="str">
        <f t="shared" si="2"/>
        <v>Passagem Providência (Da Rua da Providência até a Pass São José)</v>
      </c>
      <c r="C32" s="134">
        <f t="shared" si="3"/>
        <v>2412</v>
      </c>
      <c r="D32" s="138">
        <v>0.04</v>
      </c>
      <c r="E32" s="134">
        <f t="shared" si="4"/>
        <v>231.55</v>
      </c>
      <c r="F32" s="135"/>
    </row>
    <row r="33" spans="1:6" s="123" customFormat="1" ht="19.5" customHeight="1" hidden="1">
      <c r="A33" s="6">
        <v>5</v>
      </c>
      <c r="B33" s="133" t="str">
        <f t="shared" si="2"/>
        <v>Rua Acará</v>
      </c>
      <c r="C33" s="134">
        <f t="shared" si="3"/>
        <v>0</v>
      </c>
      <c r="D33" s="138">
        <v>0.035</v>
      </c>
      <c r="E33" s="134">
        <f t="shared" si="4"/>
        <v>0</v>
      </c>
      <c r="F33" s="135"/>
    </row>
    <row r="34" spans="1:6" s="123" customFormat="1" ht="19.5" customHeight="1" hidden="1">
      <c r="A34" s="6">
        <v>6</v>
      </c>
      <c r="B34" s="133" t="str">
        <f t="shared" si="2"/>
        <v>Rua Aveiro</v>
      </c>
      <c r="C34" s="134">
        <f t="shared" si="3"/>
        <v>0</v>
      </c>
      <c r="D34" s="138">
        <v>0.035</v>
      </c>
      <c r="E34" s="134">
        <f t="shared" si="4"/>
        <v>0</v>
      </c>
      <c r="F34" s="135"/>
    </row>
    <row r="35" spans="1:6" s="283" customFormat="1" ht="19.5" customHeight="1" hidden="1">
      <c r="A35" s="6">
        <v>7</v>
      </c>
      <c r="B35" s="133" t="s">
        <v>268</v>
      </c>
      <c r="C35" s="134">
        <f t="shared" si="3"/>
        <v>0</v>
      </c>
      <c r="D35" s="138">
        <v>0.035</v>
      </c>
      <c r="E35" s="134">
        <f t="shared" si="4"/>
        <v>0</v>
      </c>
      <c r="F35" s="135"/>
    </row>
    <row r="36" spans="1:6" s="283" customFormat="1" ht="19.5" customHeight="1" hidden="1">
      <c r="A36" s="6">
        <v>8</v>
      </c>
      <c r="B36" s="133" t="s">
        <v>270</v>
      </c>
      <c r="C36" s="134">
        <f t="shared" si="3"/>
        <v>0</v>
      </c>
      <c r="D36" s="138">
        <v>0.035</v>
      </c>
      <c r="E36" s="134">
        <f t="shared" si="4"/>
        <v>0</v>
      </c>
      <c r="F36" s="135"/>
    </row>
    <row r="37" spans="1:6" s="283" customFormat="1" ht="19.5" customHeight="1" hidden="1">
      <c r="A37" s="6">
        <v>9</v>
      </c>
      <c r="B37" s="133" t="s">
        <v>269</v>
      </c>
      <c r="C37" s="134">
        <f t="shared" si="3"/>
        <v>0</v>
      </c>
      <c r="D37" s="138">
        <v>0.035</v>
      </c>
      <c r="E37" s="134">
        <f t="shared" si="4"/>
        <v>0</v>
      </c>
      <c r="F37" s="135"/>
    </row>
    <row r="38" spans="1:6" s="289" customFormat="1" ht="19.5" customHeight="1" hidden="1">
      <c r="A38" s="6">
        <v>10</v>
      </c>
      <c r="B38" s="133" t="s">
        <v>272</v>
      </c>
      <c r="C38" s="134">
        <f t="shared" si="3"/>
        <v>0</v>
      </c>
      <c r="D38" s="138">
        <v>0.035</v>
      </c>
      <c r="E38" s="134">
        <f>C38*D38</f>
        <v>0</v>
      </c>
      <c r="F38" s="135"/>
    </row>
    <row r="39" spans="1:6" s="293" customFormat="1" ht="19.5" customHeight="1" hidden="1">
      <c r="A39" s="6">
        <v>11</v>
      </c>
      <c r="B39" s="133" t="s">
        <v>273</v>
      </c>
      <c r="C39" s="134">
        <f t="shared" si="3"/>
        <v>0</v>
      </c>
      <c r="D39" s="138">
        <v>0.035</v>
      </c>
      <c r="E39" s="134">
        <f>C39*D39</f>
        <v>0</v>
      </c>
      <c r="F39" s="135"/>
    </row>
    <row r="40" spans="1:6" s="293" customFormat="1" ht="19.5" customHeight="1" hidden="1">
      <c r="A40" s="6">
        <v>12</v>
      </c>
      <c r="B40" s="133" t="str">
        <f>B22</f>
        <v>Av Belém</v>
      </c>
      <c r="C40" s="134">
        <f t="shared" si="3"/>
        <v>0</v>
      </c>
      <c r="D40" s="138">
        <v>0.035</v>
      </c>
      <c r="E40" s="134">
        <f>C40*D40</f>
        <v>0</v>
      </c>
      <c r="F40" s="135"/>
    </row>
    <row r="41" spans="1:6" s="294" customFormat="1" ht="19.5" customHeight="1" hidden="1">
      <c r="A41" s="6">
        <v>13</v>
      </c>
      <c r="B41" s="133" t="str">
        <f>B23</f>
        <v>Alameda Antares</v>
      </c>
      <c r="C41" s="134">
        <f t="shared" si="3"/>
        <v>0</v>
      </c>
      <c r="D41" s="138">
        <v>0.035</v>
      </c>
      <c r="E41" s="134">
        <f>C41*D41</f>
        <v>0</v>
      </c>
      <c r="F41" s="135"/>
    </row>
    <row r="42" spans="1:6" ht="19.5" customHeight="1">
      <c r="A42" s="534" t="s">
        <v>202</v>
      </c>
      <c r="B42" s="535"/>
      <c r="C42" s="535"/>
      <c r="D42" s="535"/>
      <c r="E42" s="136">
        <f>SUM(E29:E41)</f>
        <v>632.45</v>
      </c>
      <c r="F42" s="139"/>
    </row>
    <row r="43" spans="1:6" ht="9.75" customHeight="1">
      <c r="A43" s="2"/>
      <c r="B43" s="5"/>
      <c r="C43" s="5"/>
      <c r="D43" s="5"/>
      <c r="E43" s="5"/>
      <c r="F43" s="4"/>
    </row>
    <row r="44" spans="1:6" ht="19.5" customHeight="1">
      <c r="A44" s="131" t="str">
        <f>'ORÇAMENTO GERAL'!C19</f>
        <v>2.4</v>
      </c>
      <c r="B44" s="536" t="str">
        <f>'ORÇAMENTO GERAL'!F19</f>
        <v>Transporte com caminhão basculante de 14 m³, em via em revestimento primário.AF_07/2020</v>
      </c>
      <c r="C44" s="537"/>
      <c r="D44" s="538"/>
      <c r="E44" s="136" t="str">
        <f>'ORÇAMENTO GERAL'!H19</f>
        <v>Ton x Km</v>
      </c>
      <c r="F44" s="4"/>
    </row>
    <row r="45" spans="1:6" ht="19.5" customHeight="1">
      <c r="A45" s="530" t="s">
        <v>5</v>
      </c>
      <c r="B45" s="531" t="s">
        <v>193</v>
      </c>
      <c r="C45" s="132" t="s">
        <v>209</v>
      </c>
      <c r="D45" s="132" t="s">
        <v>205</v>
      </c>
      <c r="E45" s="132" t="s">
        <v>210</v>
      </c>
      <c r="F45" s="4"/>
    </row>
    <row r="46" spans="1:6" ht="19.5" customHeight="1">
      <c r="A46" s="530"/>
      <c r="B46" s="531"/>
      <c r="C46" s="132" t="s">
        <v>57</v>
      </c>
      <c r="D46" s="132" t="s">
        <v>206</v>
      </c>
      <c r="E46" s="132" t="s">
        <v>207</v>
      </c>
      <c r="F46" s="4"/>
    </row>
    <row r="47" spans="1:6" s="123" customFormat="1" ht="19.5" customHeight="1">
      <c r="A47" s="6">
        <v>1</v>
      </c>
      <c r="B47" s="133" t="str">
        <f aca="true" t="shared" si="5" ref="B47:B52">B29</f>
        <v>WE 67 (Entre Arterial 18 e SN24)</v>
      </c>
      <c r="C47" s="134">
        <f aca="true" t="shared" si="6" ref="C47:C53">E29</f>
        <v>173.38</v>
      </c>
      <c r="D47" s="134">
        <v>20</v>
      </c>
      <c r="E47" s="134">
        <f aca="true" t="shared" si="7" ref="E47:E55">C47*D47</f>
        <v>3467.6</v>
      </c>
      <c r="F47" s="135"/>
    </row>
    <row r="48" spans="1:6" s="123" customFormat="1" ht="19.5" customHeight="1">
      <c r="A48" s="6">
        <v>2</v>
      </c>
      <c r="B48" s="133" t="str">
        <f t="shared" si="5"/>
        <v>WE 66 (Entre Arterial 18 e SN24)</v>
      </c>
      <c r="C48" s="134">
        <f t="shared" si="6"/>
        <v>138.82</v>
      </c>
      <c r="D48" s="134">
        <v>20</v>
      </c>
      <c r="E48" s="134">
        <f t="shared" si="7"/>
        <v>2776.4</v>
      </c>
      <c r="F48" s="135"/>
    </row>
    <row r="49" spans="1:6" s="123" customFormat="1" ht="19.5" customHeight="1">
      <c r="A49" s="6">
        <v>3</v>
      </c>
      <c r="B49" s="133" t="str">
        <f t="shared" si="5"/>
        <v>WE 70 (Da SN24 até o Fim)</v>
      </c>
      <c r="C49" s="134">
        <f t="shared" si="6"/>
        <v>88.7</v>
      </c>
      <c r="D49" s="134">
        <v>20</v>
      </c>
      <c r="E49" s="134">
        <f t="shared" si="7"/>
        <v>1774</v>
      </c>
      <c r="F49" s="135"/>
    </row>
    <row r="50" spans="1:6" s="123" customFormat="1" ht="19.5" customHeight="1">
      <c r="A50" s="6">
        <v>4</v>
      </c>
      <c r="B50" s="133" t="str">
        <f t="shared" si="5"/>
        <v>Passagem Providência (Da Rua da Providência até a Pass São José)</v>
      </c>
      <c r="C50" s="134">
        <f t="shared" si="6"/>
        <v>231.55</v>
      </c>
      <c r="D50" s="134">
        <v>20</v>
      </c>
      <c r="E50" s="134">
        <f t="shared" si="7"/>
        <v>4631</v>
      </c>
      <c r="F50" s="135"/>
    </row>
    <row r="51" spans="1:6" s="123" customFormat="1" ht="19.5" customHeight="1" hidden="1">
      <c r="A51" s="6">
        <v>5</v>
      </c>
      <c r="B51" s="133" t="str">
        <f t="shared" si="5"/>
        <v>Rua Acará</v>
      </c>
      <c r="C51" s="134">
        <f t="shared" si="6"/>
        <v>0</v>
      </c>
      <c r="D51" s="134">
        <v>25</v>
      </c>
      <c r="E51" s="134">
        <f t="shared" si="7"/>
        <v>0</v>
      </c>
      <c r="F51" s="135"/>
    </row>
    <row r="52" spans="1:6" s="123" customFormat="1" ht="19.5" customHeight="1" hidden="1">
      <c r="A52" s="6">
        <v>6</v>
      </c>
      <c r="B52" s="133" t="str">
        <f t="shared" si="5"/>
        <v>Rua Aveiro</v>
      </c>
      <c r="C52" s="134">
        <f t="shared" si="6"/>
        <v>0</v>
      </c>
      <c r="D52" s="134">
        <v>25</v>
      </c>
      <c r="E52" s="134">
        <f t="shared" si="7"/>
        <v>0</v>
      </c>
      <c r="F52" s="135"/>
    </row>
    <row r="53" spans="1:6" s="283" customFormat="1" ht="19.5" customHeight="1" hidden="1">
      <c r="A53" s="6">
        <v>7</v>
      </c>
      <c r="B53" s="133" t="s">
        <v>268</v>
      </c>
      <c r="C53" s="134">
        <f t="shared" si="6"/>
        <v>0</v>
      </c>
      <c r="D53" s="134">
        <v>25</v>
      </c>
      <c r="E53" s="134">
        <f t="shared" si="7"/>
        <v>0</v>
      </c>
      <c r="F53" s="135"/>
    </row>
    <row r="54" spans="1:6" s="283" customFormat="1" ht="19.5" customHeight="1" hidden="1">
      <c r="A54" s="6">
        <v>8</v>
      </c>
      <c r="B54" s="133" t="s">
        <v>270</v>
      </c>
      <c r="C54" s="134">
        <f>C36</f>
        <v>0</v>
      </c>
      <c r="D54" s="134">
        <v>25</v>
      </c>
      <c r="E54" s="134">
        <f t="shared" si="7"/>
        <v>0</v>
      </c>
      <c r="F54" s="135"/>
    </row>
    <row r="55" spans="1:6" s="283" customFormat="1" ht="19.5" customHeight="1" hidden="1">
      <c r="A55" s="6">
        <v>9</v>
      </c>
      <c r="B55" s="133" t="s">
        <v>269</v>
      </c>
      <c r="C55" s="134">
        <f>C37</f>
        <v>0</v>
      </c>
      <c r="D55" s="134">
        <v>25</v>
      </c>
      <c r="E55" s="134">
        <f t="shared" si="7"/>
        <v>0</v>
      </c>
      <c r="F55" s="135"/>
    </row>
    <row r="56" spans="1:6" s="289" customFormat="1" ht="19.5" customHeight="1" hidden="1">
      <c r="A56" s="6">
        <v>10</v>
      </c>
      <c r="B56" s="133" t="s">
        <v>272</v>
      </c>
      <c r="C56" s="134">
        <f>E38</f>
        <v>0</v>
      </c>
      <c r="D56" s="134">
        <v>25</v>
      </c>
      <c r="E56" s="134">
        <f>C56*D56</f>
        <v>0</v>
      </c>
      <c r="F56" s="135"/>
    </row>
    <row r="57" spans="1:6" s="293" customFormat="1" ht="19.5" customHeight="1" hidden="1">
      <c r="A57" s="6">
        <v>11</v>
      </c>
      <c r="B57" s="133" t="str">
        <f>B21</f>
        <v>Rua Capanema</v>
      </c>
      <c r="C57" s="134">
        <f>E39</f>
        <v>0</v>
      </c>
      <c r="D57" s="134">
        <v>25</v>
      </c>
      <c r="E57" s="134">
        <f>C57*D57</f>
        <v>0</v>
      </c>
      <c r="F57" s="135"/>
    </row>
    <row r="58" spans="1:6" s="293" customFormat="1" ht="19.5" customHeight="1" hidden="1">
      <c r="A58" s="6">
        <v>12</v>
      </c>
      <c r="B58" s="133" t="str">
        <f>B22</f>
        <v>Av Belém</v>
      </c>
      <c r="C58" s="134">
        <f>E40</f>
        <v>0</v>
      </c>
      <c r="D58" s="134">
        <v>25</v>
      </c>
      <c r="E58" s="134">
        <f>C58*D58</f>
        <v>0</v>
      </c>
      <c r="F58" s="135"/>
    </row>
    <row r="59" spans="1:6" s="294" customFormat="1" ht="19.5" customHeight="1" hidden="1">
      <c r="A59" s="6">
        <v>13</v>
      </c>
      <c r="B59" s="133" t="str">
        <f>B23</f>
        <v>Alameda Antares</v>
      </c>
      <c r="C59" s="134">
        <f>E41</f>
        <v>0</v>
      </c>
      <c r="D59" s="134">
        <v>25</v>
      </c>
      <c r="E59" s="134">
        <f>C59*D59</f>
        <v>0</v>
      </c>
      <c r="F59" s="135"/>
    </row>
    <row r="60" spans="1:6" ht="19.5" customHeight="1">
      <c r="A60" s="534" t="s">
        <v>203</v>
      </c>
      <c r="B60" s="535"/>
      <c r="C60" s="535"/>
      <c r="D60" s="535"/>
      <c r="E60" s="136">
        <f>SUM(E47:E59)</f>
        <v>12649</v>
      </c>
      <c r="F60" s="4"/>
    </row>
    <row r="61" spans="1:6" ht="9.75" customHeight="1">
      <c r="A61" s="2"/>
      <c r="B61" s="5"/>
      <c r="C61" s="5"/>
      <c r="D61" s="5"/>
      <c r="E61" s="5"/>
      <c r="F61" s="4"/>
    </row>
    <row r="62" spans="1:6" ht="19.5" customHeight="1">
      <c r="A62" s="131" t="str">
        <f>'ORÇAMENTO GERAL'!C22</f>
        <v>3.1</v>
      </c>
      <c r="B62" s="536" t="str">
        <f>'ORÇAMENTO GERAL'!F22</f>
        <v>Limpeza geral e entrega da obra</v>
      </c>
      <c r="C62" s="537"/>
      <c r="D62" s="538"/>
      <c r="E62" s="136" t="str">
        <f>'ORÇAMENTO GERAL'!H22</f>
        <v>m²</v>
      </c>
      <c r="F62" s="4"/>
    </row>
    <row r="63" spans="1:6" ht="19.5" customHeight="1">
      <c r="A63" s="530" t="s">
        <v>5</v>
      </c>
      <c r="B63" s="531" t="s">
        <v>193</v>
      </c>
      <c r="C63" s="132" t="s">
        <v>197</v>
      </c>
      <c r="D63" s="137" t="s">
        <v>211</v>
      </c>
      <c r="E63" s="132" t="s">
        <v>199</v>
      </c>
      <c r="F63" s="4"/>
    </row>
    <row r="64" spans="1:6" ht="19.5" customHeight="1">
      <c r="A64" s="530"/>
      <c r="B64" s="531"/>
      <c r="C64" s="132" t="s">
        <v>47</v>
      </c>
      <c r="D64" s="132" t="s">
        <v>50</v>
      </c>
      <c r="E64" s="132" t="s">
        <v>208</v>
      </c>
      <c r="F64" s="4"/>
    </row>
    <row r="65" spans="1:6" s="123" customFormat="1" ht="19.5" customHeight="1">
      <c r="A65" s="6">
        <v>1</v>
      </c>
      <c r="B65" s="133" t="str">
        <f aca="true" t="shared" si="8" ref="B65:B70">B47</f>
        <v>WE 67 (Entre Arterial 18 e SN24)</v>
      </c>
      <c r="C65" s="134">
        <f aca="true" t="shared" si="9" ref="C65:C77">C11</f>
        <v>301</v>
      </c>
      <c r="D65" s="134">
        <v>1.8</v>
      </c>
      <c r="E65" s="134">
        <f aca="true" t="shared" si="10" ref="E65:E77">C65*D65</f>
        <v>541.8</v>
      </c>
      <c r="F65" s="135"/>
    </row>
    <row r="66" spans="1:6" s="123" customFormat="1" ht="19.5" customHeight="1">
      <c r="A66" s="6">
        <v>2</v>
      </c>
      <c r="B66" s="133" t="str">
        <f t="shared" si="8"/>
        <v>WE 66 (Entre Arterial 18 e SN24)</v>
      </c>
      <c r="C66" s="134">
        <f t="shared" si="9"/>
        <v>241</v>
      </c>
      <c r="D66" s="134">
        <v>1.8</v>
      </c>
      <c r="E66" s="134">
        <f t="shared" si="10"/>
        <v>433.8</v>
      </c>
      <c r="F66" s="135"/>
    </row>
    <row r="67" spans="1:6" s="123" customFormat="1" ht="19.5" customHeight="1">
      <c r="A67" s="6">
        <v>3</v>
      </c>
      <c r="B67" s="133" t="str">
        <f t="shared" si="8"/>
        <v>WE 70 (Da SN24 até o Fim)</v>
      </c>
      <c r="C67" s="134">
        <f t="shared" si="9"/>
        <v>154</v>
      </c>
      <c r="D67" s="134">
        <v>1.8</v>
      </c>
      <c r="E67" s="134">
        <f t="shared" si="10"/>
        <v>277.2</v>
      </c>
      <c r="F67" s="135"/>
    </row>
    <row r="68" spans="1:6" s="123" customFormat="1" ht="19.5" customHeight="1">
      <c r="A68" s="6">
        <v>4</v>
      </c>
      <c r="B68" s="133" t="str">
        <f t="shared" si="8"/>
        <v>Passagem Providência (Da Rua da Providência até a Pass São José)</v>
      </c>
      <c r="C68" s="134">
        <f t="shared" si="9"/>
        <v>402</v>
      </c>
      <c r="D68" s="134">
        <v>1.8</v>
      </c>
      <c r="E68" s="134">
        <f t="shared" si="10"/>
        <v>723.6</v>
      </c>
      <c r="F68" s="135"/>
    </row>
    <row r="69" spans="1:6" s="123" customFormat="1" ht="19.5" customHeight="1" hidden="1">
      <c r="A69" s="6">
        <v>5</v>
      </c>
      <c r="B69" s="133" t="str">
        <f t="shared" si="8"/>
        <v>Rua Acará</v>
      </c>
      <c r="C69" s="134">
        <f t="shared" si="9"/>
        <v>0</v>
      </c>
      <c r="D69" s="134">
        <v>1.8</v>
      </c>
      <c r="E69" s="134">
        <f t="shared" si="10"/>
        <v>0</v>
      </c>
      <c r="F69" s="135"/>
    </row>
    <row r="70" spans="1:6" s="123" customFormat="1" ht="19.5" customHeight="1" hidden="1">
      <c r="A70" s="6">
        <v>6</v>
      </c>
      <c r="B70" s="133" t="str">
        <f t="shared" si="8"/>
        <v>Rua Aveiro</v>
      </c>
      <c r="C70" s="134">
        <f t="shared" si="9"/>
        <v>0</v>
      </c>
      <c r="D70" s="134">
        <v>1.8</v>
      </c>
      <c r="E70" s="134">
        <f t="shared" si="10"/>
        <v>0</v>
      </c>
      <c r="F70" s="135"/>
    </row>
    <row r="71" spans="1:6" s="283" customFormat="1" ht="19.5" customHeight="1" hidden="1">
      <c r="A71" s="6">
        <v>7</v>
      </c>
      <c r="B71" s="133" t="s">
        <v>268</v>
      </c>
      <c r="C71" s="134">
        <f t="shared" si="9"/>
        <v>0</v>
      </c>
      <c r="D71" s="134">
        <v>1.8</v>
      </c>
      <c r="E71" s="134">
        <f t="shared" si="10"/>
        <v>0</v>
      </c>
      <c r="F71" s="135"/>
    </row>
    <row r="72" spans="1:6" s="283" customFormat="1" ht="19.5" customHeight="1" hidden="1">
      <c r="A72" s="6">
        <v>8</v>
      </c>
      <c r="B72" s="133" t="s">
        <v>270</v>
      </c>
      <c r="C72" s="134">
        <f t="shared" si="9"/>
        <v>0</v>
      </c>
      <c r="D72" s="134">
        <v>1.8</v>
      </c>
      <c r="E72" s="134">
        <f t="shared" si="10"/>
        <v>0</v>
      </c>
      <c r="F72" s="135"/>
    </row>
    <row r="73" spans="1:6" s="283" customFormat="1" ht="19.5" customHeight="1" hidden="1">
      <c r="A73" s="6">
        <v>9</v>
      </c>
      <c r="B73" s="133" t="s">
        <v>269</v>
      </c>
      <c r="C73" s="134">
        <f t="shared" si="9"/>
        <v>0</v>
      </c>
      <c r="D73" s="134">
        <v>1.8</v>
      </c>
      <c r="E73" s="134">
        <f t="shared" si="10"/>
        <v>0</v>
      </c>
      <c r="F73" s="135"/>
    </row>
    <row r="74" spans="1:6" s="289" customFormat="1" ht="19.5" customHeight="1" hidden="1">
      <c r="A74" s="6">
        <v>10</v>
      </c>
      <c r="B74" s="133" t="s">
        <v>272</v>
      </c>
      <c r="C74" s="134">
        <f t="shared" si="9"/>
        <v>0</v>
      </c>
      <c r="D74" s="134">
        <v>1.8</v>
      </c>
      <c r="E74" s="134">
        <f t="shared" si="10"/>
        <v>0</v>
      </c>
      <c r="F74" s="135"/>
    </row>
    <row r="75" spans="1:6" s="293" customFormat="1" ht="19.5" customHeight="1" hidden="1">
      <c r="A75" s="6">
        <v>11</v>
      </c>
      <c r="B75" s="296" t="str">
        <f>B21</f>
        <v>Rua Capanema</v>
      </c>
      <c r="C75" s="134">
        <f t="shared" si="9"/>
        <v>0</v>
      </c>
      <c r="D75" s="134">
        <v>1.8</v>
      </c>
      <c r="E75" s="134">
        <f t="shared" si="10"/>
        <v>0</v>
      </c>
      <c r="F75" s="135"/>
    </row>
    <row r="76" spans="1:6" s="293" customFormat="1" ht="19.5" customHeight="1" hidden="1">
      <c r="A76" s="295">
        <v>12</v>
      </c>
      <c r="B76" s="296" t="s">
        <v>274</v>
      </c>
      <c r="C76" s="134">
        <f t="shared" si="9"/>
        <v>0</v>
      </c>
      <c r="D76" s="297">
        <v>1.8</v>
      </c>
      <c r="E76" s="134">
        <f t="shared" si="10"/>
        <v>0</v>
      </c>
      <c r="F76" s="135"/>
    </row>
    <row r="77" spans="1:6" s="294" customFormat="1" ht="19.5" customHeight="1" hidden="1">
      <c r="A77" s="6">
        <v>13</v>
      </c>
      <c r="B77" s="296" t="str">
        <f>B23</f>
        <v>Alameda Antares</v>
      </c>
      <c r="C77" s="134">
        <f t="shared" si="9"/>
        <v>0</v>
      </c>
      <c r="D77" s="297">
        <v>1.8</v>
      </c>
      <c r="E77" s="134">
        <f t="shared" si="10"/>
        <v>0</v>
      </c>
      <c r="F77" s="135"/>
    </row>
    <row r="78" spans="1:6" ht="19.5" customHeight="1" thickBot="1">
      <c r="A78" s="532" t="s">
        <v>264</v>
      </c>
      <c r="B78" s="533"/>
      <c r="C78" s="533"/>
      <c r="D78" s="533"/>
      <c r="E78" s="140">
        <f>SUM(E65:E77)</f>
        <v>1976.4</v>
      </c>
      <c r="F78" s="127"/>
    </row>
    <row r="79" ht="9.75" customHeight="1">
      <c r="A79" s="1" t="s">
        <v>212</v>
      </c>
    </row>
  </sheetData>
  <sheetProtection/>
  <mergeCells count="22">
    <mergeCell ref="A1:F1"/>
    <mergeCell ref="A2:F2"/>
    <mergeCell ref="A3:F3"/>
    <mergeCell ref="A4:F4"/>
    <mergeCell ref="A6:F6"/>
    <mergeCell ref="A7:F7"/>
    <mergeCell ref="B8:D8"/>
    <mergeCell ref="A9:A10"/>
    <mergeCell ref="B9:B10"/>
    <mergeCell ref="A24:D24"/>
    <mergeCell ref="B26:D26"/>
    <mergeCell ref="A27:A28"/>
    <mergeCell ref="B27:B28"/>
    <mergeCell ref="A63:A64"/>
    <mergeCell ref="B63:B64"/>
    <mergeCell ref="A78:D78"/>
    <mergeCell ref="A42:D42"/>
    <mergeCell ref="B44:D44"/>
    <mergeCell ref="A45:A46"/>
    <mergeCell ref="B45:B46"/>
    <mergeCell ref="A60:D60"/>
    <mergeCell ref="B62:D62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29"/>
    </sheetView>
  </sheetViews>
  <sheetFormatPr defaultColWidth="9.140625" defaultRowHeight="12.75"/>
  <cols>
    <col min="1" max="1" width="5.421875" style="1" bestFit="1" customWidth="1"/>
    <col min="2" max="2" width="21.7109375" style="1" customWidth="1"/>
    <col min="3" max="3" width="23.28125" style="1" customWidth="1"/>
    <col min="4" max="4" width="16.140625" style="1" bestFit="1" customWidth="1"/>
    <col min="5" max="5" width="23.00390625" style="1" bestFit="1" customWidth="1"/>
    <col min="6" max="6" width="16.140625" style="1" customWidth="1"/>
    <col min="7" max="8" width="23.00390625" style="1" hidden="1" customWidth="1"/>
    <col min="9" max="9" width="20.7109375" style="1" hidden="1" customWidth="1"/>
    <col min="10" max="16384" width="9.140625" style="1" customWidth="1"/>
  </cols>
  <sheetData>
    <row r="1" spans="1:9" s="63" customFormat="1" ht="15" customHeight="1">
      <c r="A1" s="539"/>
      <c r="B1" s="540"/>
      <c r="C1" s="540"/>
      <c r="D1" s="540"/>
      <c r="E1" s="540"/>
      <c r="F1" s="540"/>
      <c r="G1" s="540"/>
      <c r="H1" s="540"/>
      <c r="I1" s="541"/>
    </row>
    <row r="2" spans="1:9" s="63" customFormat="1" ht="15" customHeight="1">
      <c r="A2" s="542" t="s">
        <v>16</v>
      </c>
      <c r="B2" s="543"/>
      <c r="C2" s="543"/>
      <c r="D2" s="543"/>
      <c r="E2" s="543"/>
      <c r="F2" s="543"/>
      <c r="G2" s="543"/>
      <c r="H2" s="543"/>
      <c r="I2" s="544"/>
    </row>
    <row r="3" spans="1:9" s="63" customFormat="1" ht="15" customHeight="1">
      <c r="A3" s="545" t="s">
        <v>179</v>
      </c>
      <c r="B3" s="546"/>
      <c r="C3" s="546"/>
      <c r="D3" s="546"/>
      <c r="E3" s="546"/>
      <c r="F3" s="546"/>
      <c r="G3" s="546"/>
      <c r="H3" s="546"/>
      <c r="I3" s="547"/>
    </row>
    <row r="4" spans="1:9" s="63" customFormat="1" ht="15" customHeight="1">
      <c r="A4" s="545" t="s">
        <v>15</v>
      </c>
      <c r="B4" s="546"/>
      <c r="C4" s="546"/>
      <c r="D4" s="546"/>
      <c r="E4" s="546"/>
      <c r="F4" s="546"/>
      <c r="G4" s="546"/>
      <c r="H4" s="546"/>
      <c r="I4" s="547"/>
    </row>
    <row r="5" spans="1:9" s="63" customFormat="1" ht="15" customHeight="1" thickBot="1">
      <c r="A5" s="307"/>
      <c r="B5" s="308"/>
      <c r="C5" s="308"/>
      <c r="D5" s="308"/>
      <c r="E5" s="308"/>
      <c r="F5" s="308"/>
      <c r="G5" s="308"/>
      <c r="H5" s="308"/>
      <c r="I5" s="309"/>
    </row>
    <row r="6" spans="1:9" s="63" customFormat="1" ht="15" customHeight="1" thickBot="1">
      <c r="A6" s="548" t="s">
        <v>281</v>
      </c>
      <c r="B6" s="549"/>
      <c r="C6" s="549"/>
      <c r="D6" s="549"/>
      <c r="E6" s="549"/>
      <c r="F6" s="549"/>
      <c r="G6" s="549"/>
      <c r="H6" s="549"/>
      <c r="I6" s="555"/>
    </row>
    <row r="7" spans="1:9" s="63" customFormat="1" ht="35.25" customHeight="1" thickBot="1" thickTop="1">
      <c r="A7" s="551" t="str">
        <f>'ORÇAMENTO GERAL'!C6</f>
        <v>EXECUÇÃO DOS SERVIÇOS DE PAVIMENTAÇÃO (RECAPEAMENTO) NA WE 66, WE 67, WE 70 e Passagem da Providência  - NO MUNICÍPIO DE ANANINDEUA - PA.</v>
      </c>
      <c r="B7" s="552"/>
      <c r="C7" s="552"/>
      <c r="D7" s="552"/>
      <c r="E7" s="552"/>
      <c r="F7" s="552"/>
      <c r="G7" s="552"/>
      <c r="H7" s="552"/>
      <c r="I7" s="553"/>
    </row>
    <row r="8" spans="1:9" ht="19.5" customHeight="1">
      <c r="A8" s="303" t="s">
        <v>5</v>
      </c>
      <c r="B8" s="304" t="s">
        <v>193</v>
      </c>
      <c r="C8" s="304" t="s">
        <v>282</v>
      </c>
      <c r="D8" s="304" t="s">
        <v>283</v>
      </c>
      <c r="E8" s="304" t="s">
        <v>284</v>
      </c>
      <c r="F8" s="310" t="s">
        <v>285</v>
      </c>
      <c r="G8" s="311" t="s">
        <v>286</v>
      </c>
      <c r="H8" s="310" t="s">
        <v>287</v>
      </c>
      <c r="I8" s="310" t="s">
        <v>21</v>
      </c>
    </row>
    <row r="9" spans="1:9" s="302" customFormat="1" ht="19.5" customHeight="1">
      <c r="A9" s="6">
        <v>1</v>
      </c>
      <c r="B9" s="133" t="s">
        <v>288</v>
      </c>
      <c r="C9" s="134" t="s">
        <v>289</v>
      </c>
      <c r="D9" s="134" t="s">
        <v>294</v>
      </c>
      <c r="E9" s="134">
        <v>301</v>
      </c>
      <c r="F9" s="134">
        <v>6</v>
      </c>
      <c r="G9" s="312">
        <f>'[1]MC-DRE'!AI14+'[1]MC-DRE'!AI42+'[1]MC-DRE'!AI70+'[1]MC-DRE'!AI98+'[1]MC-DRE'!AI122+'[1]MC-DRE'!AI146</f>
        <v>219917.95</v>
      </c>
      <c r="H9" s="312">
        <f>'[1]MC-PAV'!BC13</f>
        <v>705696.13</v>
      </c>
      <c r="I9" s="313">
        <f>G9+H9</f>
        <v>925614.08</v>
      </c>
    </row>
    <row r="10" spans="1:9" s="302" customFormat="1" ht="19.5" customHeight="1">
      <c r="A10" s="6">
        <v>2</v>
      </c>
      <c r="B10" s="133" t="s">
        <v>290</v>
      </c>
      <c r="C10" s="134" t="s">
        <v>291</v>
      </c>
      <c r="D10" s="134" t="s">
        <v>294</v>
      </c>
      <c r="E10" s="134">
        <v>241</v>
      </c>
      <c r="F10" s="134">
        <v>6</v>
      </c>
      <c r="G10" s="312"/>
      <c r="H10" s="312"/>
      <c r="I10" s="313"/>
    </row>
    <row r="11" spans="1:9" s="302" customFormat="1" ht="19.5" customHeight="1">
      <c r="A11" s="6">
        <v>3</v>
      </c>
      <c r="B11" s="133" t="s">
        <v>292</v>
      </c>
      <c r="C11" s="134" t="s">
        <v>293</v>
      </c>
      <c r="D11" s="134" t="s">
        <v>294</v>
      </c>
      <c r="E11" s="134">
        <v>154</v>
      </c>
      <c r="F11" s="134">
        <v>6</v>
      </c>
      <c r="G11" s="312"/>
      <c r="H11" s="312"/>
      <c r="I11" s="313"/>
    </row>
    <row r="12" spans="1:9" s="302" customFormat="1" ht="24.75" customHeight="1" thickBot="1">
      <c r="A12" s="6">
        <v>4</v>
      </c>
      <c r="B12" s="133" t="s">
        <v>296</v>
      </c>
      <c r="C12" s="320" t="s">
        <v>295</v>
      </c>
      <c r="D12" s="134" t="s">
        <v>297</v>
      </c>
      <c r="E12" s="134">
        <v>402</v>
      </c>
      <c r="F12" s="134">
        <v>6</v>
      </c>
      <c r="G12" s="312">
        <f>'[1]MC-DRE'!AI18+'[1]MC-DRE'!AI46+'[1]MC-DRE'!AI74+'[1]MC-DRE'!AI102+'[1]MC-DRE'!AI126+'[1]MC-DRE'!AI150</f>
        <v>0</v>
      </c>
      <c r="H12" s="312">
        <f>'[1]MC-PAV'!BC17</f>
        <v>0</v>
      </c>
      <c r="I12" s="313">
        <f aca="true" t="shared" si="0" ref="I12:I28">G12+H12</f>
        <v>0</v>
      </c>
    </row>
    <row r="13" spans="1:9" s="302" customFormat="1" ht="19.5" customHeight="1" hidden="1">
      <c r="A13" s="6">
        <v>5</v>
      </c>
      <c r="B13" s="133"/>
      <c r="C13" s="134"/>
      <c r="D13" s="134"/>
      <c r="E13" s="134"/>
      <c r="F13" s="314"/>
      <c r="G13" s="312">
        <f>'[1]MC-DRE'!AI19+'[1]MC-DRE'!AI47+'[1]MC-DRE'!AI75+'[1]MC-DRE'!AI103+'[1]MC-DRE'!AI127+'[1]MC-DRE'!AI151</f>
        <v>0</v>
      </c>
      <c r="H13" s="312">
        <f>'[1]MC-PAV'!BC18</f>
        <v>0</v>
      </c>
      <c r="I13" s="313">
        <f t="shared" si="0"/>
        <v>0</v>
      </c>
    </row>
    <row r="14" spans="1:9" s="302" customFormat="1" ht="19.5" customHeight="1" hidden="1">
      <c r="A14" s="6">
        <v>6</v>
      </c>
      <c r="B14" s="133"/>
      <c r="C14" s="134"/>
      <c r="D14" s="134"/>
      <c r="E14" s="134"/>
      <c r="F14" s="314"/>
      <c r="G14" s="312">
        <f>'[1]MC-DRE'!AI20+'[1]MC-DRE'!AI48+'[1]MC-DRE'!AI76+'[1]MC-DRE'!AI104+'[1]MC-DRE'!AI128+'[1]MC-DRE'!AI152</f>
        <v>0</v>
      </c>
      <c r="H14" s="312">
        <f>'[1]MC-PAV'!BC19</f>
        <v>0</v>
      </c>
      <c r="I14" s="313">
        <f t="shared" si="0"/>
        <v>0</v>
      </c>
    </row>
    <row r="15" spans="1:9" s="302" customFormat="1" ht="19.5" customHeight="1" hidden="1">
      <c r="A15" s="6">
        <v>7</v>
      </c>
      <c r="B15" s="133"/>
      <c r="C15" s="134"/>
      <c r="D15" s="134"/>
      <c r="E15" s="134"/>
      <c r="F15" s="314"/>
      <c r="G15" s="312">
        <f>'[1]MC-DRE'!AI21+'[1]MC-DRE'!AI49+'[1]MC-DRE'!AI77+'[1]MC-DRE'!AI105+'[1]MC-DRE'!AI129+'[1]MC-DRE'!AI153</f>
        <v>0</v>
      </c>
      <c r="H15" s="312">
        <f>'[1]MC-PAV'!BC20</f>
        <v>0</v>
      </c>
      <c r="I15" s="313">
        <f t="shared" si="0"/>
        <v>0</v>
      </c>
    </row>
    <row r="16" spans="1:9" s="302" customFormat="1" ht="19.5" customHeight="1" hidden="1">
      <c r="A16" s="6">
        <v>8</v>
      </c>
      <c r="B16" s="133"/>
      <c r="C16" s="134"/>
      <c r="D16" s="134"/>
      <c r="E16" s="134"/>
      <c r="F16" s="314"/>
      <c r="G16" s="312">
        <f>'[1]MC-DRE'!AI22+'[1]MC-DRE'!AI50+'[1]MC-DRE'!AI78+'[1]MC-DRE'!AI106+'[1]MC-DRE'!AI130+'[1]MC-DRE'!AI154</f>
        <v>0</v>
      </c>
      <c r="H16" s="312">
        <f>'[1]MC-PAV'!BC21</f>
        <v>0</v>
      </c>
      <c r="I16" s="313">
        <f t="shared" si="0"/>
        <v>0</v>
      </c>
    </row>
    <row r="17" spans="1:9" s="302" customFormat="1" ht="19.5" customHeight="1" hidden="1">
      <c r="A17" s="6">
        <v>9</v>
      </c>
      <c r="B17" s="133"/>
      <c r="C17" s="134"/>
      <c r="D17" s="134"/>
      <c r="E17" s="134"/>
      <c r="F17" s="314"/>
      <c r="G17" s="312">
        <f>'[1]MC-DRE'!AI23+'[1]MC-DRE'!AI51+'[1]MC-DRE'!AI79+'[1]MC-DRE'!AI107+'[1]MC-DRE'!AI131+'[1]MC-DRE'!AI155</f>
        <v>0</v>
      </c>
      <c r="H17" s="312">
        <f>'[1]MC-PAV'!BC22</f>
        <v>0</v>
      </c>
      <c r="I17" s="313">
        <f t="shared" si="0"/>
        <v>0</v>
      </c>
    </row>
    <row r="18" spans="1:9" s="302" customFormat="1" ht="19.5" customHeight="1" hidden="1">
      <c r="A18" s="6">
        <v>10</v>
      </c>
      <c r="B18" s="133"/>
      <c r="C18" s="134"/>
      <c r="D18" s="134"/>
      <c r="E18" s="134"/>
      <c r="F18" s="314"/>
      <c r="G18" s="312">
        <f>'[1]MC-DRE'!AI24+'[1]MC-DRE'!AI52+'[1]MC-DRE'!AI80+'[1]MC-DRE'!AI108+'[1]MC-DRE'!AI132+'[1]MC-DRE'!AI156</f>
        <v>0</v>
      </c>
      <c r="H18" s="312">
        <f>'[1]MC-PAV'!BC23</f>
        <v>0</v>
      </c>
      <c r="I18" s="313">
        <f t="shared" si="0"/>
        <v>0</v>
      </c>
    </row>
    <row r="19" spans="1:9" s="302" customFormat="1" ht="19.5" customHeight="1" hidden="1">
      <c r="A19" s="6">
        <v>11</v>
      </c>
      <c r="B19" s="133"/>
      <c r="C19" s="134"/>
      <c r="D19" s="134"/>
      <c r="E19" s="134"/>
      <c r="F19" s="314"/>
      <c r="G19" s="312">
        <f>'[1]MC-DRE'!AI25+'[1]MC-DRE'!AI53+'[1]MC-DRE'!AI81+'[1]MC-DRE'!AI109+'[1]MC-DRE'!AI133+'[1]MC-DRE'!AI157</f>
        <v>0</v>
      </c>
      <c r="H19" s="312">
        <f>'[1]MC-PAV'!BC24</f>
        <v>0</v>
      </c>
      <c r="I19" s="313">
        <f t="shared" si="0"/>
        <v>0</v>
      </c>
    </row>
    <row r="20" spans="1:9" s="302" customFormat="1" ht="19.5" customHeight="1" hidden="1">
      <c r="A20" s="6">
        <v>12</v>
      </c>
      <c r="B20" s="133"/>
      <c r="C20" s="134"/>
      <c r="D20" s="134"/>
      <c r="E20" s="134"/>
      <c r="F20" s="314"/>
      <c r="G20" s="312">
        <f>'[1]MC-DRE'!AI26+'[1]MC-DRE'!AI54+'[1]MC-DRE'!AI82+'[1]MC-DRE'!AI110+'[1]MC-DRE'!AI134+'[1]MC-DRE'!AI158</f>
        <v>0</v>
      </c>
      <c r="H20" s="312">
        <f>'[1]MC-PAV'!BC25</f>
        <v>0</v>
      </c>
      <c r="I20" s="313">
        <f t="shared" si="0"/>
        <v>0</v>
      </c>
    </row>
    <row r="21" spans="1:9" s="302" customFormat="1" ht="19.5" customHeight="1" hidden="1">
      <c r="A21" s="6">
        <v>13</v>
      </c>
      <c r="B21" s="133"/>
      <c r="C21" s="134"/>
      <c r="D21" s="134"/>
      <c r="E21" s="134"/>
      <c r="F21" s="314"/>
      <c r="G21" s="312">
        <f>'[1]MC-DRE'!AI27+'[1]MC-DRE'!AI55+'[1]MC-DRE'!AI83+'[1]MC-DRE'!AI111+'[1]MC-DRE'!AI135+'[1]MC-DRE'!AI159</f>
        <v>0</v>
      </c>
      <c r="H21" s="312">
        <f>'[1]MC-PAV'!BC26</f>
        <v>0</v>
      </c>
      <c r="I21" s="313">
        <f t="shared" si="0"/>
        <v>0</v>
      </c>
    </row>
    <row r="22" spans="1:9" s="302" customFormat="1" ht="19.5" customHeight="1" hidden="1">
      <c r="A22" s="6">
        <v>14</v>
      </c>
      <c r="B22" s="133"/>
      <c r="C22" s="134"/>
      <c r="D22" s="134"/>
      <c r="E22" s="134"/>
      <c r="F22" s="314"/>
      <c r="G22" s="312">
        <f>'[1]MC-DRE'!AI28+'[1]MC-DRE'!AI56+'[1]MC-DRE'!AI84+'[1]MC-DRE'!AI112+'[1]MC-DRE'!AI136+'[1]MC-DRE'!AI160</f>
        <v>0</v>
      </c>
      <c r="H22" s="312">
        <f>'[1]MC-PAV'!BC27</f>
        <v>0</v>
      </c>
      <c r="I22" s="313">
        <f t="shared" si="0"/>
        <v>0</v>
      </c>
    </row>
    <row r="23" spans="1:9" s="302" customFormat="1" ht="19.5" customHeight="1" hidden="1">
      <c r="A23" s="6">
        <v>15</v>
      </c>
      <c r="B23" s="133"/>
      <c r="C23" s="134"/>
      <c r="D23" s="134"/>
      <c r="E23" s="134"/>
      <c r="F23" s="314"/>
      <c r="G23" s="312">
        <f>'[1]MC-DRE'!AI29+'[1]MC-DRE'!AI57+'[1]MC-DRE'!AI85+'[1]MC-DRE'!AI113+'[1]MC-DRE'!AI137+'[1]MC-DRE'!AI161</f>
        <v>0</v>
      </c>
      <c r="H23" s="312">
        <f>'[1]MC-PAV'!BC28</f>
        <v>0</v>
      </c>
      <c r="I23" s="313">
        <f t="shared" si="0"/>
        <v>0</v>
      </c>
    </row>
    <row r="24" spans="1:9" s="302" customFormat="1" ht="19.5" customHeight="1" hidden="1">
      <c r="A24" s="6">
        <v>16</v>
      </c>
      <c r="B24" s="133"/>
      <c r="C24" s="134"/>
      <c r="D24" s="134"/>
      <c r="E24" s="134"/>
      <c r="F24" s="314"/>
      <c r="G24" s="312">
        <f>'[1]MC-DRE'!AI30+'[1]MC-DRE'!AI58+'[1]MC-DRE'!AI86+'[1]MC-DRE'!AI114+'[1]MC-DRE'!AI138+'[1]MC-DRE'!AI162</f>
        <v>0</v>
      </c>
      <c r="H24" s="312">
        <f>'[1]MC-PAV'!BC29</f>
        <v>0</v>
      </c>
      <c r="I24" s="313">
        <f t="shared" si="0"/>
        <v>0</v>
      </c>
    </row>
    <row r="25" spans="1:9" s="302" customFormat="1" ht="19.5" customHeight="1" hidden="1">
      <c r="A25" s="6">
        <v>17</v>
      </c>
      <c r="B25" s="133"/>
      <c r="C25" s="134"/>
      <c r="D25" s="134"/>
      <c r="E25" s="134"/>
      <c r="F25" s="314"/>
      <c r="G25" s="312">
        <f>'[1]MC-DRE'!AI31+'[1]MC-DRE'!AI59+'[1]MC-DRE'!AI87+'[1]MC-DRE'!AI115+'[1]MC-DRE'!AI139+'[1]MC-DRE'!AI163</f>
        <v>0</v>
      </c>
      <c r="H25" s="312">
        <f>'[1]MC-PAV'!BC30</f>
        <v>0</v>
      </c>
      <c r="I25" s="313">
        <f t="shared" si="0"/>
        <v>0</v>
      </c>
    </row>
    <row r="26" spans="1:9" s="302" customFormat="1" ht="19.5" customHeight="1" hidden="1">
      <c r="A26" s="6">
        <v>18</v>
      </c>
      <c r="B26" s="133"/>
      <c r="C26" s="134"/>
      <c r="D26" s="134"/>
      <c r="E26" s="134"/>
      <c r="F26" s="314"/>
      <c r="G26" s="312">
        <f>'[1]MC-DRE'!AI32+'[1]MC-DRE'!AI60+'[1]MC-DRE'!AI88+'[1]MC-DRE'!AI116+'[1]MC-DRE'!AI140+'[1]MC-DRE'!AI164</f>
        <v>0</v>
      </c>
      <c r="H26" s="312">
        <f>'[1]MC-PAV'!BC31</f>
        <v>0</v>
      </c>
      <c r="I26" s="313">
        <f t="shared" si="0"/>
        <v>0</v>
      </c>
    </row>
    <row r="27" spans="1:9" s="302" customFormat="1" ht="19.5" customHeight="1" hidden="1">
      <c r="A27" s="6">
        <v>19</v>
      </c>
      <c r="B27" s="296"/>
      <c r="C27" s="297"/>
      <c r="D27" s="297"/>
      <c r="E27" s="297"/>
      <c r="F27" s="315"/>
      <c r="G27" s="316"/>
      <c r="H27" s="312"/>
      <c r="I27" s="317"/>
    </row>
    <row r="28" spans="1:9" s="302" customFormat="1" ht="19.5" customHeight="1" hidden="1" thickBot="1">
      <c r="A28" s="295">
        <v>20</v>
      </c>
      <c r="B28" s="296"/>
      <c r="C28" s="297"/>
      <c r="D28" s="297"/>
      <c r="E28" s="297"/>
      <c r="F28" s="315"/>
      <c r="G28" s="316">
        <f>'[1]MC-DRE'!AI33+'[1]MC-DRE'!AI61+'[1]MC-DRE'!AI89+'[1]MC-DRE'!AI117+'[1]MC-DRE'!AI141+'[1]MC-DRE'!AI165</f>
        <v>0</v>
      </c>
      <c r="H28" s="316">
        <f>'[1]MC-PAV'!BC32</f>
        <v>0</v>
      </c>
      <c r="I28" s="317">
        <f t="shared" si="0"/>
        <v>0</v>
      </c>
    </row>
    <row r="29" spans="1:9" s="319" customFormat="1" ht="30" customHeight="1" thickBot="1">
      <c r="A29" s="554"/>
      <c r="B29" s="554"/>
      <c r="C29" s="554"/>
      <c r="D29" s="554"/>
      <c r="E29" s="554"/>
      <c r="F29" s="554"/>
      <c r="G29" s="554"/>
      <c r="H29" s="554"/>
      <c r="I29" s="318">
        <f>SUM(I9:I28)</f>
        <v>925614.08</v>
      </c>
    </row>
  </sheetData>
  <sheetProtection/>
  <mergeCells count="7">
    <mergeCell ref="A29:H29"/>
    <mergeCell ref="A1:I1"/>
    <mergeCell ref="A2:I2"/>
    <mergeCell ref="A3:I3"/>
    <mergeCell ref="A4:I4"/>
    <mergeCell ref="A6:I6"/>
    <mergeCell ref="A7:I7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4">
      <selection activeCell="A8" sqref="A8:H8"/>
    </sheetView>
  </sheetViews>
  <sheetFormatPr defaultColWidth="9.140625" defaultRowHeight="12.75"/>
  <cols>
    <col min="1" max="1" width="5.7109375" style="59" bestFit="1" customWidth="1"/>
    <col min="2" max="2" width="9.7109375" style="59" bestFit="1" customWidth="1"/>
    <col min="3" max="4" width="13.7109375" style="59" customWidth="1"/>
    <col min="5" max="8" width="11.7109375" style="59" customWidth="1"/>
    <col min="9" max="16384" width="9.140625" style="59" customWidth="1"/>
  </cols>
  <sheetData>
    <row r="1" spans="1:8" ht="12.75">
      <c r="A1" s="55"/>
      <c r="B1" s="56"/>
      <c r="C1" s="56"/>
      <c r="D1" s="56"/>
      <c r="E1" s="56"/>
      <c r="F1" s="56"/>
      <c r="G1" s="56"/>
      <c r="H1" s="57"/>
    </row>
    <row r="2" spans="1:8" ht="12.75">
      <c r="A2" s="556" t="s">
        <v>16</v>
      </c>
      <c r="B2" s="557"/>
      <c r="C2" s="557"/>
      <c r="D2" s="557"/>
      <c r="E2" s="557"/>
      <c r="F2" s="557"/>
      <c r="G2" s="557"/>
      <c r="H2" s="558"/>
    </row>
    <row r="3" spans="1:8" ht="12.75">
      <c r="A3" s="559" t="s">
        <v>179</v>
      </c>
      <c r="B3" s="560"/>
      <c r="C3" s="560"/>
      <c r="D3" s="560"/>
      <c r="E3" s="560"/>
      <c r="F3" s="560"/>
      <c r="G3" s="560"/>
      <c r="H3" s="561"/>
    </row>
    <row r="4" spans="1:8" ht="12.75">
      <c r="A4" s="562" t="s">
        <v>15</v>
      </c>
      <c r="B4" s="563"/>
      <c r="C4" s="563"/>
      <c r="D4" s="563"/>
      <c r="E4" s="563"/>
      <c r="F4" s="563"/>
      <c r="G4" s="563"/>
      <c r="H4" s="564"/>
    </row>
    <row r="5" spans="1:8" ht="13.5" thickBot="1">
      <c r="A5" s="565"/>
      <c r="B5" s="566"/>
      <c r="C5" s="566"/>
      <c r="D5" s="566"/>
      <c r="E5" s="566"/>
      <c r="F5" s="566"/>
      <c r="G5" s="566"/>
      <c r="H5" s="567"/>
    </row>
    <row r="6" spans="1:8" ht="27" thickBot="1" thickTop="1">
      <c r="A6" s="106" t="s">
        <v>144</v>
      </c>
      <c r="B6" s="306" t="s">
        <v>349</v>
      </c>
      <c r="C6" s="568" t="str">
        <f>'ORÇAMENTO GERAL'!F13</f>
        <v>Locação de rede e nivelamento de emisario/rede coletora com auxílio de equipamento topográfico</v>
      </c>
      <c r="D6" s="568"/>
      <c r="E6" s="568"/>
      <c r="F6" s="568"/>
      <c r="G6" s="568"/>
      <c r="H6" s="107" t="s">
        <v>214</v>
      </c>
    </row>
    <row r="7" spans="1:8" ht="29.25" customHeight="1" thickTop="1">
      <c r="A7" s="569" t="str">
        <f>'ORÇAMENTO GERAL'!C6</f>
        <v>EXECUÇÃO DOS SERVIÇOS DE PAVIMENTAÇÃO (RECAPEAMENTO) NA WE 66, WE 67, WE 70 e Passagem da Providência  - NO MUNICÍPIO DE ANANINDEUA - PA.</v>
      </c>
      <c r="B7" s="570"/>
      <c r="C7" s="570"/>
      <c r="D7" s="570"/>
      <c r="E7" s="570"/>
      <c r="F7" s="570"/>
      <c r="G7" s="570"/>
      <c r="H7" s="571"/>
    </row>
    <row r="8" spans="1:8" s="61" customFormat="1" ht="19.5" customHeight="1">
      <c r="A8" s="572" t="s">
        <v>30</v>
      </c>
      <c r="B8" s="573"/>
      <c r="C8" s="573"/>
      <c r="D8" s="573"/>
      <c r="E8" s="573"/>
      <c r="F8" s="573"/>
      <c r="G8" s="573"/>
      <c r="H8" s="574"/>
    </row>
    <row r="9" spans="1:8" s="61" customFormat="1" ht="19.5" customHeight="1">
      <c r="A9" s="25" t="s">
        <v>31</v>
      </c>
      <c r="B9" s="46"/>
      <c r="C9" s="575" t="s">
        <v>32</v>
      </c>
      <c r="D9" s="576"/>
      <c r="E9" s="46" t="s">
        <v>33</v>
      </c>
      <c r="F9" s="7" t="s">
        <v>147</v>
      </c>
      <c r="G9" s="8" t="s">
        <v>34</v>
      </c>
      <c r="H9" s="26" t="s">
        <v>35</v>
      </c>
    </row>
    <row r="10" spans="1:8" s="61" customFormat="1" ht="19.5" customHeight="1">
      <c r="A10" s="27">
        <v>1</v>
      </c>
      <c r="B10" s="9" t="s">
        <v>36</v>
      </c>
      <c r="C10" s="577" t="s">
        <v>37</v>
      </c>
      <c r="D10" s="578"/>
      <c r="E10" s="47" t="s">
        <v>38</v>
      </c>
      <c r="F10" s="10">
        <f>H37</f>
        <v>240</v>
      </c>
      <c r="G10" s="11">
        <v>17.85</v>
      </c>
      <c r="H10" s="28">
        <f>ROUND(F10*G10,2)</f>
        <v>4284</v>
      </c>
    </row>
    <row r="11" spans="1:8" s="61" customFormat="1" ht="19.5" customHeight="1">
      <c r="A11" s="27">
        <v>2</v>
      </c>
      <c r="B11" s="9" t="s">
        <v>215</v>
      </c>
      <c r="C11" s="577" t="s">
        <v>216</v>
      </c>
      <c r="D11" s="578"/>
      <c r="E11" s="47" t="s">
        <v>38</v>
      </c>
      <c r="F11" s="10">
        <f>H38</f>
        <v>240</v>
      </c>
      <c r="G11" s="11">
        <v>8.19</v>
      </c>
      <c r="H11" s="28">
        <f>ROUND(F11*G11,2)</f>
        <v>1965.6</v>
      </c>
    </row>
    <row r="12" spans="1:8" s="61" customFormat="1" ht="19.5" customHeight="1" hidden="1">
      <c r="A12" s="27">
        <v>3</v>
      </c>
      <c r="B12" s="12"/>
      <c r="C12" s="13"/>
      <c r="D12" s="13"/>
      <c r="E12" s="47"/>
      <c r="F12" s="10"/>
      <c r="G12" s="11"/>
      <c r="H12" s="28"/>
    </row>
    <row r="13" spans="1:8" s="61" customFormat="1" ht="19.5" customHeight="1" hidden="1">
      <c r="A13" s="27">
        <v>4</v>
      </c>
      <c r="B13" s="12"/>
      <c r="C13" s="13"/>
      <c r="D13" s="13"/>
      <c r="E13" s="47"/>
      <c r="F13" s="10"/>
      <c r="G13" s="11"/>
      <c r="H13" s="28"/>
    </row>
    <row r="14" spans="1:8" s="61" customFormat="1" ht="19.5" customHeight="1">
      <c r="A14" s="579" t="s">
        <v>40</v>
      </c>
      <c r="B14" s="580"/>
      <c r="C14" s="580"/>
      <c r="D14" s="580"/>
      <c r="E14" s="580"/>
      <c r="F14" s="581">
        <f>SUM(H10:H13)</f>
        <v>6249.6</v>
      </c>
      <c r="G14" s="581"/>
      <c r="H14" s="582"/>
    </row>
    <row r="15" spans="1:8" s="61" customFormat="1" ht="19.5" customHeight="1">
      <c r="A15" s="583" t="s">
        <v>41</v>
      </c>
      <c r="B15" s="584"/>
      <c r="C15" s="584"/>
      <c r="D15" s="584"/>
      <c r="E15" s="584"/>
      <c r="F15" s="584"/>
      <c r="G15" s="584"/>
      <c r="H15" s="585"/>
    </row>
    <row r="16" spans="1:8" s="61" customFormat="1" ht="19.5" customHeight="1">
      <c r="A16" s="29" t="s">
        <v>31</v>
      </c>
      <c r="B16" s="47"/>
      <c r="C16" s="575" t="s">
        <v>32</v>
      </c>
      <c r="D16" s="576"/>
      <c r="E16" s="47" t="s">
        <v>33</v>
      </c>
      <c r="F16" s="7" t="s">
        <v>147</v>
      </c>
      <c r="G16" s="14" t="s">
        <v>34</v>
      </c>
      <c r="H16" s="30" t="s">
        <v>35</v>
      </c>
    </row>
    <row r="17" spans="1:8" s="61" customFormat="1" ht="19.5" customHeight="1">
      <c r="A17" s="27">
        <v>1</v>
      </c>
      <c r="B17" s="12"/>
      <c r="C17" s="586"/>
      <c r="D17" s="587"/>
      <c r="E17" s="47"/>
      <c r="F17" s="10"/>
      <c r="G17" s="11"/>
      <c r="H17" s="28">
        <f>ROUND(F17*G17,2)</f>
        <v>0</v>
      </c>
    </row>
    <row r="18" spans="1:8" s="61" customFormat="1" ht="19.5" customHeight="1">
      <c r="A18" s="27">
        <v>2</v>
      </c>
      <c r="B18" s="12"/>
      <c r="C18" s="586"/>
      <c r="D18" s="587"/>
      <c r="E18" s="47"/>
      <c r="F18" s="10"/>
      <c r="G18" s="11"/>
      <c r="H18" s="28"/>
    </row>
    <row r="19" spans="1:8" s="61" customFormat="1" ht="19.5" customHeight="1">
      <c r="A19" s="579" t="s">
        <v>42</v>
      </c>
      <c r="B19" s="580"/>
      <c r="C19" s="580"/>
      <c r="D19" s="580"/>
      <c r="E19" s="580"/>
      <c r="F19" s="581">
        <f>SUM(H17:H18)</f>
        <v>0</v>
      </c>
      <c r="G19" s="581"/>
      <c r="H19" s="582"/>
    </row>
    <row r="20" spans="1:8" s="61" customFormat="1" ht="19.5" customHeight="1">
      <c r="A20" s="583" t="s">
        <v>43</v>
      </c>
      <c r="B20" s="584"/>
      <c r="C20" s="584"/>
      <c r="D20" s="584"/>
      <c r="E20" s="584"/>
      <c r="F20" s="584"/>
      <c r="G20" s="584"/>
      <c r="H20" s="585"/>
    </row>
    <row r="21" spans="1:8" s="61" customFormat="1" ht="19.5" customHeight="1">
      <c r="A21" s="25" t="s">
        <v>31</v>
      </c>
      <c r="B21" s="46"/>
      <c r="C21" s="575" t="s">
        <v>32</v>
      </c>
      <c r="D21" s="576"/>
      <c r="E21" s="46" t="s">
        <v>33</v>
      </c>
      <c r="F21" s="7" t="s">
        <v>147</v>
      </c>
      <c r="G21" s="8" t="s">
        <v>34</v>
      </c>
      <c r="H21" s="26" t="s">
        <v>35</v>
      </c>
    </row>
    <row r="22" spans="1:8" s="61" customFormat="1" ht="19.5" customHeight="1">
      <c r="A22" s="31">
        <v>1</v>
      </c>
      <c r="B22" s="15"/>
      <c r="C22" s="586"/>
      <c r="D22" s="587"/>
      <c r="E22" s="46"/>
      <c r="F22" s="16"/>
      <c r="G22" s="17"/>
      <c r="H22" s="28"/>
    </row>
    <row r="23" spans="1:8" s="61" customFormat="1" ht="19.5" customHeight="1">
      <c r="A23" s="31">
        <v>2</v>
      </c>
      <c r="B23" s="15"/>
      <c r="C23" s="586"/>
      <c r="D23" s="587"/>
      <c r="E23" s="46"/>
      <c r="F23" s="16"/>
      <c r="G23" s="17"/>
      <c r="H23" s="28"/>
    </row>
    <row r="24" spans="1:8" s="61" customFormat="1" ht="19.5" customHeight="1">
      <c r="A24" s="589" t="s">
        <v>44</v>
      </c>
      <c r="B24" s="590"/>
      <c r="C24" s="590"/>
      <c r="D24" s="590"/>
      <c r="E24" s="591"/>
      <c r="F24" s="581">
        <f>SUM(H22:H23)</f>
        <v>0</v>
      </c>
      <c r="G24" s="581"/>
      <c r="H24" s="582"/>
    </row>
    <row r="25" spans="1:8" s="61" customFormat="1" ht="19.5" customHeight="1">
      <c r="A25" s="603" t="s">
        <v>45</v>
      </c>
      <c r="B25" s="604"/>
      <c r="C25" s="604"/>
      <c r="D25" s="604"/>
      <c r="E25" s="604"/>
      <c r="F25" s="604"/>
      <c r="G25" s="604"/>
      <c r="H25" s="605"/>
    </row>
    <row r="26" spans="1:8" s="61" customFormat="1" ht="19.5" customHeight="1">
      <c r="A26" s="25" t="s">
        <v>31</v>
      </c>
      <c r="B26" s="46"/>
      <c r="C26" s="46" t="s">
        <v>46</v>
      </c>
      <c r="D26" s="46"/>
      <c r="E26" s="46" t="s">
        <v>35</v>
      </c>
      <c r="F26" s="46"/>
      <c r="G26" s="18"/>
      <c r="H26" s="26"/>
    </row>
    <row r="27" spans="1:8" s="61" customFormat="1" ht="19.5" customHeight="1">
      <c r="A27" s="25" t="s">
        <v>47</v>
      </c>
      <c r="B27" s="46"/>
      <c r="C27" s="47" t="s">
        <v>48</v>
      </c>
      <c r="D27" s="47"/>
      <c r="E27" s="606" t="s">
        <v>49</v>
      </c>
      <c r="F27" s="606"/>
      <c r="G27" s="606"/>
      <c r="H27" s="26">
        <f>F14</f>
        <v>6249.6</v>
      </c>
    </row>
    <row r="28" spans="1:8" s="61" customFormat="1" ht="19.5" customHeight="1">
      <c r="A28" s="25" t="s">
        <v>50</v>
      </c>
      <c r="B28" s="46"/>
      <c r="C28" s="47" t="s">
        <v>51</v>
      </c>
      <c r="D28" s="47"/>
      <c r="E28" s="606" t="s">
        <v>52</v>
      </c>
      <c r="F28" s="606"/>
      <c r="G28" s="606"/>
      <c r="H28" s="26">
        <f>F19</f>
        <v>0</v>
      </c>
    </row>
    <row r="29" spans="1:8" s="61" customFormat="1" ht="19.5" customHeight="1">
      <c r="A29" s="25" t="s">
        <v>14</v>
      </c>
      <c r="B29" s="46"/>
      <c r="C29" s="47" t="s">
        <v>53</v>
      </c>
      <c r="D29" s="47"/>
      <c r="E29" s="606" t="s">
        <v>54</v>
      </c>
      <c r="F29" s="606"/>
      <c r="G29" s="606"/>
      <c r="H29" s="26">
        <f>F24</f>
        <v>0</v>
      </c>
    </row>
    <row r="30" spans="1:8" s="61" customFormat="1" ht="19.5" customHeight="1">
      <c r="A30" s="25" t="s">
        <v>9</v>
      </c>
      <c r="B30" s="46"/>
      <c r="C30" s="19" t="s">
        <v>55</v>
      </c>
      <c r="D30" s="19"/>
      <c r="E30" s="607" t="s">
        <v>56</v>
      </c>
      <c r="F30" s="607"/>
      <c r="G30" s="607"/>
      <c r="H30" s="48">
        <f>H27+H28+H29</f>
        <v>6249.6</v>
      </c>
    </row>
    <row r="31" spans="1:8" s="61" customFormat="1" ht="19.5" customHeight="1">
      <c r="A31" s="25" t="s">
        <v>57</v>
      </c>
      <c r="B31" s="46"/>
      <c r="C31" s="19" t="s">
        <v>58</v>
      </c>
      <c r="D31" s="143"/>
      <c r="E31" s="20" t="s">
        <v>180</v>
      </c>
      <c r="F31" s="21"/>
      <c r="G31" s="282">
        <v>0.2746</v>
      </c>
      <c r="H31" s="32">
        <f>G31*H30</f>
        <v>1716.14</v>
      </c>
    </row>
    <row r="32" spans="1:8" s="61" customFormat="1" ht="19.5" customHeight="1">
      <c r="A32" s="148"/>
      <c r="B32" s="52"/>
      <c r="C32" s="52"/>
      <c r="D32" s="52"/>
      <c r="E32" s="588" t="s">
        <v>59</v>
      </c>
      <c r="F32" s="588"/>
      <c r="G32" s="588"/>
      <c r="H32" s="149">
        <f>H30+H31</f>
        <v>7965.74</v>
      </c>
    </row>
    <row r="33" spans="1:8" ht="12.75">
      <c r="A33" s="150"/>
      <c r="B33" s="22"/>
      <c r="C33" s="22"/>
      <c r="D33" s="22"/>
      <c r="E33" s="23"/>
      <c r="F33" s="23"/>
      <c r="G33" s="23"/>
      <c r="H33" s="151"/>
    </row>
    <row r="34" spans="1:8" ht="12.75">
      <c r="A34" s="152"/>
      <c r="B34" s="92"/>
      <c r="C34" s="92"/>
      <c r="D34" s="92"/>
      <c r="E34" s="92"/>
      <c r="F34" s="92"/>
      <c r="G34" s="92"/>
      <c r="H34" s="153"/>
    </row>
    <row r="35" spans="1:8" ht="12.75">
      <c r="A35" s="592" t="s">
        <v>217</v>
      </c>
      <c r="B35" s="593"/>
      <c r="C35" s="593"/>
      <c r="D35" s="593"/>
      <c r="E35" s="593"/>
      <c r="F35" s="593"/>
      <c r="G35" s="593"/>
      <c r="H35" s="594"/>
    </row>
    <row r="36" spans="1:8" ht="12.75">
      <c r="A36" s="595" t="s">
        <v>218</v>
      </c>
      <c r="B36" s="596"/>
      <c r="C36" s="144" t="s">
        <v>219</v>
      </c>
      <c r="D36" s="144" t="s">
        <v>220</v>
      </c>
      <c r="E36" s="145" t="s">
        <v>221</v>
      </c>
      <c r="F36" s="597" t="s">
        <v>222</v>
      </c>
      <c r="G36" s="598"/>
      <c r="H36" s="154"/>
    </row>
    <row r="37" spans="1:8" ht="12.75">
      <c r="A37" s="599" t="s">
        <v>223</v>
      </c>
      <c r="B37" s="600"/>
      <c r="C37" s="146">
        <v>1</v>
      </c>
      <c r="D37" s="146">
        <v>4</v>
      </c>
      <c r="E37" s="145">
        <v>20</v>
      </c>
      <c r="F37" s="145">
        <v>3</v>
      </c>
      <c r="G37" s="147" t="s">
        <v>194</v>
      </c>
      <c r="H37" s="155">
        <f>ROUND((C37*D37*E37*F37),2)</f>
        <v>240</v>
      </c>
    </row>
    <row r="38" spans="1:8" ht="27.75" customHeight="1" thickBot="1">
      <c r="A38" s="601" t="s">
        <v>224</v>
      </c>
      <c r="B38" s="602"/>
      <c r="C38" s="156">
        <v>1</v>
      </c>
      <c r="D38" s="156">
        <v>4</v>
      </c>
      <c r="E38" s="157">
        <v>20</v>
      </c>
      <c r="F38" s="157">
        <v>3</v>
      </c>
      <c r="G38" s="158" t="s">
        <v>194</v>
      </c>
      <c r="H38" s="159">
        <f>ROUND((C38*D38*E38*F38),2)</f>
        <v>240</v>
      </c>
    </row>
  </sheetData>
  <sheetProtection/>
  <mergeCells count="35">
    <mergeCell ref="A35:H35"/>
    <mergeCell ref="A36:B36"/>
    <mergeCell ref="F36:G36"/>
    <mergeCell ref="A37:B37"/>
    <mergeCell ref="A38:B38"/>
    <mergeCell ref="A25:H25"/>
    <mergeCell ref="E27:G27"/>
    <mergeCell ref="E28:G28"/>
    <mergeCell ref="E29:G29"/>
    <mergeCell ref="E30:G30"/>
    <mergeCell ref="E32:G32"/>
    <mergeCell ref="A20:H20"/>
    <mergeCell ref="C21:D21"/>
    <mergeCell ref="C22:D22"/>
    <mergeCell ref="C23:D23"/>
    <mergeCell ref="A24:E24"/>
    <mergeCell ref="F24:H24"/>
    <mergeCell ref="A15:H15"/>
    <mergeCell ref="C16:D16"/>
    <mergeCell ref="C17:D17"/>
    <mergeCell ref="C18:D18"/>
    <mergeCell ref="A19:E19"/>
    <mergeCell ref="F19:H19"/>
    <mergeCell ref="A8:H8"/>
    <mergeCell ref="C9:D9"/>
    <mergeCell ref="C10:D10"/>
    <mergeCell ref="C11:D11"/>
    <mergeCell ref="A14:E14"/>
    <mergeCell ref="F14:H14"/>
    <mergeCell ref="A2:H2"/>
    <mergeCell ref="A3:H3"/>
    <mergeCell ref="A4:H4"/>
    <mergeCell ref="A5:H5"/>
    <mergeCell ref="C6:G6"/>
    <mergeCell ref="A7:H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55"/>
    </sheetView>
  </sheetViews>
  <sheetFormatPr defaultColWidth="9.140625" defaultRowHeight="12.75"/>
  <cols>
    <col min="1" max="1" width="9.140625" style="3" customWidth="1"/>
    <col min="2" max="2" width="9.28125" style="3" bestFit="1" customWidth="1"/>
    <col min="3" max="3" width="51.8515625" style="3" customWidth="1"/>
    <col min="4" max="4" width="9.140625" style="3" customWidth="1"/>
    <col min="5" max="5" width="16.28125" style="3" customWidth="1"/>
    <col min="6" max="6" width="11.421875" style="3" bestFit="1" customWidth="1"/>
    <col min="7" max="7" width="11.28125" style="3" customWidth="1"/>
    <col min="8" max="8" width="11.57421875" style="3" bestFit="1" customWidth="1"/>
    <col min="9" max="16384" width="9.140625" style="3" customWidth="1"/>
  </cols>
  <sheetData>
    <row r="1" spans="1:8" s="324" customFormat="1" ht="15" customHeight="1">
      <c r="A1" s="409"/>
      <c r="B1" s="644"/>
      <c r="C1" s="644"/>
      <c r="D1" s="644"/>
      <c r="E1" s="644"/>
      <c r="F1" s="644"/>
      <c r="G1" s="644"/>
      <c r="H1" s="645"/>
    </row>
    <row r="2" spans="1:8" s="324" customFormat="1" ht="15" customHeight="1">
      <c r="A2" s="646" t="s">
        <v>16</v>
      </c>
      <c r="B2" s="647"/>
      <c r="C2" s="647"/>
      <c r="D2" s="647"/>
      <c r="E2" s="647"/>
      <c r="F2" s="647"/>
      <c r="G2" s="647"/>
      <c r="H2" s="648"/>
    </row>
    <row r="3" spans="1:8" s="324" customFormat="1" ht="15" customHeight="1">
      <c r="A3" s="649" t="s">
        <v>179</v>
      </c>
      <c r="B3" s="650"/>
      <c r="C3" s="650"/>
      <c r="D3" s="650"/>
      <c r="E3" s="650"/>
      <c r="F3" s="650"/>
      <c r="G3" s="650"/>
      <c r="H3" s="651"/>
    </row>
    <row r="4" spans="1:8" s="324" customFormat="1" ht="15" customHeight="1">
      <c r="A4" s="649" t="s">
        <v>15</v>
      </c>
      <c r="B4" s="650"/>
      <c r="C4" s="650"/>
      <c r="D4" s="650"/>
      <c r="E4" s="650"/>
      <c r="F4" s="650"/>
      <c r="G4" s="650"/>
      <c r="H4" s="651"/>
    </row>
    <row r="5" spans="1:8" s="324" customFormat="1" ht="15" customHeight="1" thickBot="1">
      <c r="A5" s="410"/>
      <c r="B5" s="652"/>
      <c r="C5" s="652"/>
      <c r="D5" s="652"/>
      <c r="E5" s="652"/>
      <c r="F5" s="652"/>
      <c r="G5" s="652"/>
      <c r="H5" s="653"/>
    </row>
    <row r="6" spans="1:8" s="330" customFormat="1" ht="24.75" customHeight="1" thickBot="1" thickTop="1">
      <c r="A6" s="106" t="s">
        <v>348</v>
      </c>
      <c r="B6" s="323" t="s">
        <v>349</v>
      </c>
      <c r="C6" s="568" t="s">
        <v>350</v>
      </c>
      <c r="D6" s="568"/>
      <c r="E6" s="568"/>
      <c r="F6" s="568"/>
      <c r="G6" s="654" t="s">
        <v>351</v>
      </c>
      <c r="H6" s="655"/>
    </row>
    <row r="7" spans="1:8" s="330" customFormat="1" ht="40.5" customHeight="1" thickTop="1">
      <c r="A7" s="630" t="str">
        <f>'ORÇAMENTO GERAL'!C6</f>
        <v>EXECUÇÃO DOS SERVIÇOS DE PAVIMENTAÇÃO (RECAPEAMENTO) NA WE 66, WE 67, WE 70 e Passagem da Providência  - NO MUNICÍPIO DE ANANINDEUA - PA.</v>
      </c>
      <c r="B7" s="631"/>
      <c r="C7" s="631"/>
      <c r="D7" s="631"/>
      <c r="E7" s="631"/>
      <c r="F7" s="631"/>
      <c r="G7" s="631"/>
      <c r="H7" s="632"/>
    </row>
    <row r="8" spans="1:8" s="330" customFormat="1" ht="19.5" customHeight="1">
      <c r="A8" s="633" t="s">
        <v>302</v>
      </c>
      <c r="B8" s="634"/>
      <c r="C8" s="634"/>
      <c r="D8" s="634"/>
      <c r="E8" s="634"/>
      <c r="F8" s="634"/>
      <c r="G8" s="634"/>
      <c r="H8" s="635"/>
    </row>
    <row r="9" spans="1:8" s="330" customFormat="1" ht="19.5" customHeight="1">
      <c r="A9" s="411" t="s">
        <v>31</v>
      </c>
      <c r="B9" s="412" t="s">
        <v>262</v>
      </c>
      <c r="C9" s="413" t="s">
        <v>32</v>
      </c>
      <c r="D9" s="412" t="s">
        <v>33</v>
      </c>
      <c r="E9" s="413" t="s">
        <v>147</v>
      </c>
      <c r="F9" s="414" t="s">
        <v>34</v>
      </c>
      <c r="G9" s="636" t="s">
        <v>35</v>
      </c>
      <c r="H9" s="637"/>
    </row>
    <row r="10" spans="1:8" s="330" customFormat="1" ht="19.5" customHeight="1" thickBot="1">
      <c r="A10" s="415">
        <v>1</v>
      </c>
      <c r="B10" s="416" t="s">
        <v>39</v>
      </c>
      <c r="C10" s="336" t="s">
        <v>352</v>
      </c>
      <c r="D10" s="337" t="s">
        <v>353</v>
      </c>
      <c r="E10" s="417">
        <v>0.0058</v>
      </c>
      <c r="F10" s="339">
        <v>17.09</v>
      </c>
      <c r="G10" s="340"/>
      <c r="H10" s="341">
        <f>ROUND(E10*F10,2)</f>
        <v>0.1</v>
      </c>
    </row>
    <row r="11" spans="1:8" s="330" customFormat="1" ht="19.5" customHeight="1" thickBot="1">
      <c r="A11" s="418"/>
      <c r="B11" s="343"/>
      <c r="C11" s="340"/>
      <c r="D11" s="343"/>
      <c r="E11" s="344" t="s">
        <v>309</v>
      </c>
      <c r="F11" s="345"/>
      <c r="G11" s="346"/>
      <c r="H11" s="347">
        <f>SUM(H10:H10)</f>
        <v>0.1</v>
      </c>
    </row>
    <row r="12" spans="1:8" s="330" customFormat="1" ht="19.5" customHeight="1">
      <c r="A12" s="638" t="s">
        <v>310</v>
      </c>
      <c r="B12" s="639"/>
      <c r="C12" s="639"/>
      <c r="D12" s="639"/>
      <c r="E12" s="639"/>
      <c r="F12" s="639"/>
      <c r="G12" s="639"/>
      <c r="H12" s="640"/>
    </row>
    <row r="13" spans="1:8" s="330" customFormat="1" ht="19.5" customHeight="1">
      <c r="A13" s="411" t="s">
        <v>31</v>
      </c>
      <c r="B13" s="412" t="s">
        <v>262</v>
      </c>
      <c r="C13" s="413" t="s">
        <v>32</v>
      </c>
      <c r="D13" s="412" t="s">
        <v>33</v>
      </c>
      <c r="E13" s="413" t="s">
        <v>147</v>
      </c>
      <c r="F13" s="414" t="s">
        <v>34</v>
      </c>
      <c r="G13" s="619" t="s">
        <v>35</v>
      </c>
      <c r="H13" s="620"/>
    </row>
    <row r="14" spans="1:8" s="330" customFormat="1" ht="19.5" customHeight="1" thickBot="1">
      <c r="A14" s="415">
        <v>1</v>
      </c>
      <c r="B14" s="419" t="s">
        <v>354</v>
      </c>
      <c r="C14" s="420" t="s">
        <v>355</v>
      </c>
      <c r="D14" s="356" t="s">
        <v>171</v>
      </c>
      <c r="E14" s="421">
        <v>1.2</v>
      </c>
      <c r="F14" s="422">
        <v>3.94</v>
      </c>
      <c r="G14" s="355"/>
      <c r="H14" s="341">
        <f>ROUND(E14*F14,2)</f>
        <v>4.73</v>
      </c>
    </row>
    <row r="15" spans="1:8" s="330" customFormat="1" ht="19.5" customHeight="1" thickBot="1">
      <c r="A15" s="418"/>
      <c r="B15" s="343" t="s">
        <v>313</v>
      </c>
      <c r="C15" s="340"/>
      <c r="D15" s="343"/>
      <c r="E15" s="344" t="s">
        <v>314</v>
      </c>
      <c r="F15" s="359"/>
      <c r="G15" s="360"/>
      <c r="H15" s="347">
        <f>SUM(H14:H14)</f>
        <v>4.73</v>
      </c>
    </row>
    <row r="16" spans="1:8" s="330" customFormat="1" ht="19.5" customHeight="1">
      <c r="A16" s="641" t="s">
        <v>315</v>
      </c>
      <c r="B16" s="642"/>
      <c r="C16" s="642"/>
      <c r="D16" s="642"/>
      <c r="E16" s="642"/>
      <c r="F16" s="642"/>
      <c r="G16" s="642"/>
      <c r="H16" s="643"/>
    </row>
    <row r="17" spans="1:8" s="330" customFormat="1" ht="19.5" customHeight="1">
      <c r="A17" s="411" t="s">
        <v>31</v>
      </c>
      <c r="B17" s="412" t="s">
        <v>262</v>
      </c>
      <c r="C17" s="413" t="s">
        <v>32</v>
      </c>
      <c r="D17" s="412" t="s">
        <v>33</v>
      </c>
      <c r="E17" s="413" t="s">
        <v>147</v>
      </c>
      <c r="F17" s="414" t="s">
        <v>34</v>
      </c>
      <c r="G17" s="619" t="s">
        <v>35</v>
      </c>
      <c r="H17" s="620"/>
    </row>
    <row r="18" spans="1:8" s="330" customFormat="1" ht="29.25" customHeight="1">
      <c r="A18" s="415">
        <v>1</v>
      </c>
      <c r="B18" s="419">
        <v>5839</v>
      </c>
      <c r="C18" s="423" t="s">
        <v>356</v>
      </c>
      <c r="D18" s="356" t="s">
        <v>170</v>
      </c>
      <c r="E18" s="424" t="s">
        <v>357</v>
      </c>
      <c r="F18" s="422">
        <v>11.1</v>
      </c>
      <c r="G18" s="355"/>
      <c r="H18" s="341">
        <f aca="true" t="shared" si="0" ref="H18:H23">ROUND(E18*F18,2)</f>
        <v>0.02</v>
      </c>
    </row>
    <row r="19" spans="1:8" s="330" customFormat="1" ht="27.75" customHeight="1">
      <c r="A19" s="415">
        <v>2</v>
      </c>
      <c r="B19" s="419" t="s">
        <v>358</v>
      </c>
      <c r="C19" s="423" t="s">
        <v>359</v>
      </c>
      <c r="D19" s="356" t="s">
        <v>172</v>
      </c>
      <c r="E19" s="424" t="s">
        <v>360</v>
      </c>
      <c r="F19" s="422">
        <v>5.28</v>
      </c>
      <c r="G19" s="355"/>
      <c r="H19" s="341">
        <f t="shared" si="0"/>
        <v>0.02</v>
      </c>
    </row>
    <row r="20" spans="1:8" s="330" customFormat="1" ht="25.5" customHeight="1">
      <c r="A20" s="415">
        <v>3</v>
      </c>
      <c r="B20" s="419">
        <v>83362</v>
      </c>
      <c r="C20" s="423" t="s">
        <v>361</v>
      </c>
      <c r="D20" s="356" t="s">
        <v>170</v>
      </c>
      <c r="E20" s="424" t="s">
        <v>362</v>
      </c>
      <c r="F20" s="422">
        <v>257.91</v>
      </c>
      <c r="G20" s="355"/>
      <c r="H20" s="341">
        <f t="shared" si="0"/>
        <v>0.26</v>
      </c>
    </row>
    <row r="21" spans="1:8" s="330" customFormat="1" ht="28.5" customHeight="1">
      <c r="A21" s="415">
        <v>4</v>
      </c>
      <c r="B21" s="419" t="s">
        <v>363</v>
      </c>
      <c r="C21" s="423" t="s">
        <v>364</v>
      </c>
      <c r="D21" s="356" t="s">
        <v>170</v>
      </c>
      <c r="E21" s="424" t="s">
        <v>365</v>
      </c>
      <c r="F21" s="422">
        <v>123.4</v>
      </c>
      <c r="G21" s="355"/>
      <c r="H21" s="341">
        <f t="shared" si="0"/>
        <v>0.21</v>
      </c>
    </row>
    <row r="22" spans="1:8" s="330" customFormat="1" ht="24.75" customHeight="1">
      <c r="A22" s="415">
        <v>5</v>
      </c>
      <c r="B22" s="419" t="s">
        <v>366</v>
      </c>
      <c r="C22" s="423" t="s">
        <v>367</v>
      </c>
      <c r="D22" s="356" t="s">
        <v>172</v>
      </c>
      <c r="E22" s="424" t="s">
        <v>368</v>
      </c>
      <c r="F22" s="422">
        <v>34.29</v>
      </c>
      <c r="G22" s="355"/>
      <c r="H22" s="341">
        <f t="shared" si="0"/>
        <v>0.14</v>
      </c>
    </row>
    <row r="23" spans="1:8" s="330" customFormat="1" ht="56.25" customHeight="1" thickBot="1">
      <c r="A23" s="415">
        <v>6</v>
      </c>
      <c r="B23" s="419">
        <v>91486</v>
      </c>
      <c r="C23" s="423" t="s">
        <v>369</v>
      </c>
      <c r="D23" s="356" t="s">
        <v>172</v>
      </c>
      <c r="E23" s="424" t="s">
        <v>370</v>
      </c>
      <c r="F23" s="422">
        <v>49.12</v>
      </c>
      <c r="G23" s="355"/>
      <c r="H23" s="341">
        <f t="shared" si="0"/>
        <v>0.24</v>
      </c>
    </row>
    <row r="24" spans="1:8" s="330" customFormat="1" ht="19.5" customHeight="1" thickBot="1">
      <c r="A24" s="418"/>
      <c r="B24" s="340" t="s">
        <v>313</v>
      </c>
      <c r="C24" s="340"/>
      <c r="D24" s="343"/>
      <c r="E24" s="344" t="s">
        <v>316</v>
      </c>
      <c r="F24" s="359"/>
      <c r="G24" s="360"/>
      <c r="H24" s="347">
        <f>SUM(H18:H23)</f>
        <v>0.89</v>
      </c>
    </row>
    <row r="25" spans="1:8" s="330" customFormat="1" ht="19.5" customHeight="1">
      <c r="A25" s="418"/>
      <c r="B25" s="621" t="s">
        <v>317</v>
      </c>
      <c r="C25" s="621"/>
      <c r="D25" s="621"/>
      <c r="E25" s="621"/>
      <c r="F25" s="621"/>
      <c r="G25" s="622"/>
      <c r="H25" s="362">
        <f>SUM(H11+H15+H24)</f>
        <v>5.72</v>
      </c>
    </row>
    <row r="26" spans="1:8" s="330" customFormat="1" ht="19.5" customHeight="1" thickBot="1">
      <c r="A26" s="425"/>
      <c r="B26" s="623" t="s">
        <v>180</v>
      </c>
      <c r="C26" s="623"/>
      <c r="D26" s="623"/>
      <c r="E26" s="623"/>
      <c r="F26" s="623"/>
      <c r="G26" s="426">
        <v>0.2746</v>
      </c>
      <c r="H26" s="427">
        <f>H25*G26</f>
        <v>1.57</v>
      </c>
    </row>
    <row r="27" spans="1:8" s="330" customFormat="1" ht="19.5" customHeight="1" thickBot="1">
      <c r="A27" s="428"/>
      <c r="B27" s="429" t="s">
        <v>318</v>
      </c>
      <c r="C27" s="429"/>
      <c r="D27" s="430"/>
      <c r="E27" s="429"/>
      <c r="F27" s="429"/>
      <c r="G27" s="431"/>
      <c r="H27" s="432">
        <f>SUM(H25:H26)</f>
        <v>7.29</v>
      </c>
    </row>
    <row r="29" ht="13.5" thickBot="1"/>
    <row r="30" spans="1:8" ht="15">
      <c r="A30" s="624" t="s">
        <v>371</v>
      </c>
      <c r="B30" s="625"/>
      <c r="C30" s="625"/>
      <c r="D30" s="625"/>
      <c r="E30" s="625"/>
      <c r="F30" s="625"/>
      <c r="G30" s="625"/>
      <c r="H30" s="626"/>
    </row>
    <row r="31" spans="1:8" ht="15">
      <c r="A31" s="627" t="s">
        <v>372</v>
      </c>
      <c r="B31" s="628"/>
      <c r="C31" s="628"/>
      <c r="D31" s="628"/>
      <c r="E31" s="628"/>
      <c r="F31" s="628"/>
      <c r="G31" s="628"/>
      <c r="H31" s="629"/>
    </row>
    <row r="32" spans="1:8" ht="60">
      <c r="A32" s="627" t="s">
        <v>373</v>
      </c>
      <c r="B32" s="628"/>
      <c r="C32" s="628"/>
      <c r="D32" s="628"/>
      <c r="E32" s="628"/>
      <c r="F32" s="433" t="s">
        <v>374</v>
      </c>
      <c r="G32" s="433" t="s">
        <v>375</v>
      </c>
      <c r="H32" s="434" t="s">
        <v>376</v>
      </c>
    </row>
    <row r="33" spans="1:8" ht="30">
      <c r="A33" s="616" t="s">
        <v>377</v>
      </c>
      <c r="B33" s="617"/>
      <c r="C33" s="617"/>
      <c r="D33" s="617" t="s">
        <v>378</v>
      </c>
      <c r="E33" s="617"/>
      <c r="F33" s="435"/>
      <c r="G33" s="436"/>
      <c r="H33" s="437" t="s">
        <v>379</v>
      </c>
    </row>
    <row r="34" spans="1:8" ht="12.75">
      <c r="A34" s="618" t="s">
        <v>380</v>
      </c>
      <c r="B34" s="610"/>
      <c r="C34" s="610"/>
      <c r="D34" s="610"/>
      <c r="E34" s="610"/>
      <c r="F34" s="438"/>
      <c r="G34" s="436"/>
      <c r="H34" s="439"/>
    </row>
    <row r="35" spans="1:8" ht="12.75">
      <c r="A35" s="608" t="s">
        <v>381</v>
      </c>
      <c r="B35" s="609"/>
      <c r="C35" s="609"/>
      <c r="D35" s="609"/>
      <c r="E35" s="609"/>
      <c r="F35" s="440"/>
      <c r="G35" s="436"/>
      <c r="H35" s="441"/>
    </row>
    <row r="36" spans="1:8" ht="12.75">
      <c r="A36" s="608" t="s">
        <v>382</v>
      </c>
      <c r="B36" s="609"/>
      <c r="C36" s="609"/>
      <c r="D36" s="609"/>
      <c r="E36" s="609"/>
      <c r="F36" s="440"/>
      <c r="G36" s="436"/>
      <c r="H36" s="441"/>
    </row>
    <row r="37" spans="1:8" ht="15">
      <c r="A37" s="614" t="s">
        <v>383</v>
      </c>
      <c r="B37" s="615"/>
      <c r="C37" s="615"/>
      <c r="D37" s="615"/>
      <c r="E37" s="615"/>
      <c r="F37" s="442"/>
      <c r="G37" s="436"/>
      <c r="H37" s="443"/>
    </row>
    <row r="38" spans="1:8" ht="15">
      <c r="A38" s="608" t="s">
        <v>384</v>
      </c>
      <c r="B38" s="609"/>
      <c r="C38" s="609"/>
      <c r="D38" s="609"/>
      <c r="E38" s="609"/>
      <c r="F38" s="444">
        <v>7035</v>
      </c>
      <c r="G38" s="444">
        <v>7035</v>
      </c>
      <c r="H38" s="445"/>
    </row>
    <row r="39" spans="1:8" ht="15">
      <c r="A39" s="608" t="s">
        <v>385</v>
      </c>
      <c r="B39" s="609"/>
      <c r="C39" s="609"/>
      <c r="D39" s="610" t="s">
        <v>386</v>
      </c>
      <c r="E39" s="610"/>
      <c r="F39" s="446">
        <v>6516</v>
      </c>
      <c r="G39" s="446">
        <v>6383</v>
      </c>
      <c r="H39" s="445"/>
    </row>
    <row r="40" spans="1:8" ht="15">
      <c r="A40" s="608" t="s">
        <v>387</v>
      </c>
      <c r="B40" s="609"/>
      <c r="C40" s="609"/>
      <c r="D40" s="609"/>
      <c r="E40" s="609"/>
      <c r="F40" s="447"/>
      <c r="G40" s="447"/>
      <c r="H40" s="445"/>
    </row>
    <row r="41" spans="1:8" ht="15">
      <c r="A41" s="608" t="s">
        <v>388</v>
      </c>
      <c r="B41" s="609"/>
      <c r="C41" s="609"/>
      <c r="D41" s="610" t="s">
        <v>386</v>
      </c>
      <c r="E41" s="610"/>
      <c r="F41" s="446">
        <v>6960</v>
      </c>
      <c r="G41" s="446">
        <v>7064</v>
      </c>
      <c r="H41" s="445"/>
    </row>
    <row r="42" spans="1:8" ht="15">
      <c r="A42" s="608" t="s">
        <v>389</v>
      </c>
      <c r="B42" s="609"/>
      <c r="C42" s="609"/>
      <c r="D42" s="609"/>
      <c r="E42" s="609"/>
      <c r="F42" s="447"/>
      <c r="G42" s="447"/>
      <c r="H42" s="445"/>
    </row>
    <row r="43" spans="1:8" ht="15">
      <c r="A43" s="614" t="s">
        <v>390</v>
      </c>
      <c r="B43" s="615"/>
      <c r="C43" s="615"/>
      <c r="D43" s="609"/>
      <c r="E43" s="609"/>
      <c r="F43" s="448"/>
      <c r="G43" s="448"/>
      <c r="H43" s="449"/>
    </row>
    <row r="44" spans="1:8" ht="15">
      <c r="A44" s="608" t="s">
        <v>391</v>
      </c>
      <c r="B44" s="609"/>
      <c r="C44" s="609"/>
      <c r="D44" s="610" t="s">
        <v>386</v>
      </c>
      <c r="E44" s="610"/>
      <c r="F44" s="447">
        <v>7182</v>
      </c>
      <c r="G44" s="447">
        <v>7064</v>
      </c>
      <c r="H44" s="445">
        <f>F44/1000</f>
        <v>7.18</v>
      </c>
    </row>
    <row r="45" spans="1:8" ht="15">
      <c r="A45" s="608" t="s">
        <v>392</v>
      </c>
      <c r="B45" s="609"/>
      <c r="C45" s="609"/>
      <c r="D45" s="609"/>
      <c r="E45" s="609"/>
      <c r="F45" s="446"/>
      <c r="G45" s="446"/>
      <c r="H45" s="445"/>
    </row>
    <row r="46" spans="1:8" ht="15">
      <c r="A46" s="608" t="s">
        <v>393</v>
      </c>
      <c r="B46" s="609"/>
      <c r="C46" s="609"/>
      <c r="D46" s="610" t="s">
        <v>386</v>
      </c>
      <c r="E46" s="610"/>
      <c r="F46" s="447">
        <v>3938</v>
      </c>
      <c r="G46" s="447">
        <v>3820</v>
      </c>
      <c r="H46" s="450">
        <f>F46/1000</f>
        <v>3.94</v>
      </c>
    </row>
    <row r="47" spans="1:8" ht="15">
      <c r="A47" s="608" t="s">
        <v>394</v>
      </c>
      <c r="B47" s="609"/>
      <c r="C47" s="609"/>
      <c r="D47" s="609"/>
      <c r="E47" s="609"/>
      <c r="F47" s="446"/>
      <c r="G47" s="446"/>
      <c r="H47" s="445"/>
    </row>
    <row r="48" spans="1:8" ht="15">
      <c r="A48" s="608" t="s">
        <v>395</v>
      </c>
      <c r="B48" s="609"/>
      <c r="C48" s="609"/>
      <c r="D48" s="610" t="s">
        <v>386</v>
      </c>
      <c r="E48" s="610"/>
      <c r="F48" s="447">
        <v>8733</v>
      </c>
      <c r="G48" s="447">
        <v>8141</v>
      </c>
      <c r="H48" s="445">
        <f>F48/1000</f>
        <v>8.73</v>
      </c>
    </row>
    <row r="49" spans="1:8" ht="15">
      <c r="A49" s="608" t="s">
        <v>396</v>
      </c>
      <c r="B49" s="609"/>
      <c r="C49" s="609"/>
      <c r="D49" s="609"/>
      <c r="E49" s="609"/>
      <c r="F49" s="446"/>
      <c r="G49" s="446"/>
      <c r="H49" s="445"/>
    </row>
    <row r="50" spans="1:8" ht="15">
      <c r="A50" s="608" t="s">
        <v>397</v>
      </c>
      <c r="B50" s="609"/>
      <c r="C50" s="609"/>
      <c r="D50" s="609"/>
      <c r="E50" s="609"/>
      <c r="F50" s="447"/>
      <c r="G50" s="447"/>
      <c r="H50" s="445"/>
    </row>
    <row r="51" spans="1:8" ht="15">
      <c r="A51" s="608" t="s">
        <v>398</v>
      </c>
      <c r="B51" s="609"/>
      <c r="C51" s="609"/>
      <c r="D51" s="609"/>
      <c r="E51" s="609"/>
      <c r="F51" s="446"/>
      <c r="G51" s="451"/>
      <c r="H51" s="452"/>
    </row>
    <row r="52" spans="1:8" ht="15">
      <c r="A52" s="614" t="s">
        <v>399</v>
      </c>
      <c r="B52" s="615"/>
      <c r="C52" s="615"/>
      <c r="D52" s="609"/>
      <c r="E52" s="609"/>
      <c r="F52" s="453"/>
      <c r="G52" s="436"/>
      <c r="H52" s="449"/>
    </row>
    <row r="53" spans="1:8" ht="15">
      <c r="A53" s="608" t="s">
        <v>400</v>
      </c>
      <c r="B53" s="609"/>
      <c r="C53" s="609"/>
      <c r="D53" s="610" t="s">
        <v>386</v>
      </c>
      <c r="E53" s="610"/>
      <c r="F53" s="447">
        <v>4183</v>
      </c>
      <c r="G53" s="447">
        <v>4065</v>
      </c>
      <c r="H53" s="445"/>
    </row>
    <row r="54" spans="1:8" ht="15">
      <c r="A54" s="608" t="s">
        <v>401</v>
      </c>
      <c r="B54" s="609"/>
      <c r="C54" s="609"/>
      <c r="D54" s="610" t="s">
        <v>386</v>
      </c>
      <c r="E54" s="610"/>
      <c r="F54" s="454">
        <v>4534</v>
      </c>
      <c r="G54" s="454">
        <v>4417</v>
      </c>
      <c r="H54" s="445"/>
    </row>
    <row r="55" spans="1:8" ht="15.75" thickBot="1">
      <c r="A55" s="611" t="s">
        <v>402</v>
      </c>
      <c r="B55" s="612"/>
      <c r="C55" s="612"/>
      <c r="D55" s="613" t="s">
        <v>386</v>
      </c>
      <c r="E55" s="613"/>
      <c r="F55" s="455">
        <v>4237</v>
      </c>
      <c r="G55" s="455">
        <v>4208</v>
      </c>
      <c r="H55" s="456"/>
    </row>
  </sheetData>
  <sheetProtection/>
  <mergeCells count="65">
    <mergeCell ref="B1:H1"/>
    <mergeCell ref="A2:H2"/>
    <mergeCell ref="A3:H3"/>
    <mergeCell ref="A4:H4"/>
    <mergeCell ref="B5:H5"/>
    <mergeCell ref="C6:F6"/>
    <mergeCell ref="G6:H6"/>
    <mergeCell ref="A7:H7"/>
    <mergeCell ref="A8:H8"/>
    <mergeCell ref="G9:H9"/>
    <mergeCell ref="A12:H12"/>
    <mergeCell ref="G13:H13"/>
    <mergeCell ref="A16:H16"/>
    <mergeCell ref="G17:H17"/>
    <mergeCell ref="B25:G25"/>
    <mergeCell ref="B26:F26"/>
    <mergeCell ref="A30:H30"/>
    <mergeCell ref="A31:H31"/>
    <mergeCell ref="A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4:C54"/>
    <mergeCell ref="D54:E54"/>
    <mergeCell ref="A55:C55"/>
    <mergeCell ref="D55:E55"/>
    <mergeCell ref="A51:C51"/>
    <mergeCell ref="D51:E51"/>
    <mergeCell ref="A52:C52"/>
    <mergeCell ref="D52:E52"/>
    <mergeCell ref="A53:C53"/>
    <mergeCell ref="D53:E5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2">
      <selection activeCell="A8" sqref="A8:G8"/>
    </sheetView>
  </sheetViews>
  <sheetFormatPr defaultColWidth="9.140625" defaultRowHeight="12.75"/>
  <cols>
    <col min="1" max="1" width="7.7109375" style="59" customWidth="1"/>
    <col min="2" max="2" width="10.7109375" style="59" customWidth="1"/>
    <col min="3" max="3" width="36.421875" style="59" bestFit="1" customWidth="1"/>
    <col min="4" max="7" width="11.7109375" style="59" customWidth="1"/>
    <col min="8" max="8" width="11.7109375" style="58" customWidth="1"/>
    <col min="9" max="9" width="9.140625" style="58" customWidth="1"/>
    <col min="10" max="16384" width="9.140625" style="59" customWidth="1"/>
  </cols>
  <sheetData>
    <row r="1" spans="1:8" ht="12.75">
      <c r="A1" s="55"/>
      <c r="B1" s="56"/>
      <c r="C1" s="56"/>
      <c r="D1" s="56"/>
      <c r="E1" s="56"/>
      <c r="F1" s="56"/>
      <c r="G1" s="57"/>
      <c r="H1" s="305"/>
    </row>
    <row r="2" spans="1:8" ht="12.75">
      <c r="A2" s="556" t="s">
        <v>16</v>
      </c>
      <c r="B2" s="557"/>
      <c r="C2" s="557"/>
      <c r="D2" s="557"/>
      <c r="E2" s="557"/>
      <c r="F2" s="557"/>
      <c r="G2" s="558"/>
      <c r="H2" s="77"/>
    </row>
    <row r="3" spans="1:8" ht="12.75">
      <c r="A3" s="559" t="s">
        <v>179</v>
      </c>
      <c r="B3" s="560"/>
      <c r="C3" s="560"/>
      <c r="D3" s="560"/>
      <c r="E3" s="560"/>
      <c r="F3" s="560"/>
      <c r="G3" s="561"/>
      <c r="H3" s="77"/>
    </row>
    <row r="4" spans="1:8" ht="12.75">
      <c r="A4" s="562" t="s">
        <v>15</v>
      </c>
      <c r="B4" s="563"/>
      <c r="C4" s="563"/>
      <c r="D4" s="563"/>
      <c r="E4" s="563"/>
      <c r="F4" s="563"/>
      <c r="G4" s="564"/>
      <c r="H4" s="77"/>
    </row>
    <row r="5" spans="1:8" ht="13.5" thickBot="1">
      <c r="A5" s="565"/>
      <c r="B5" s="566"/>
      <c r="C5" s="566"/>
      <c r="D5" s="566"/>
      <c r="E5" s="566"/>
      <c r="F5" s="566"/>
      <c r="G5" s="567"/>
      <c r="H5" s="77"/>
    </row>
    <row r="6" spans="1:8" ht="27" thickBot="1" thickTop="1">
      <c r="A6" s="106" t="s">
        <v>261</v>
      </c>
      <c r="B6" s="306" t="s">
        <v>349</v>
      </c>
      <c r="C6" s="568" t="s">
        <v>271</v>
      </c>
      <c r="D6" s="568"/>
      <c r="E6" s="568"/>
      <c r="F6" s="568"/>
      <c r="G6" s="107" t="s">
        <v>146</v>
      </c>
      <c r="H6" s="36"/>
    </row>
    <row r="7" spans="1:8" ht="41.25" customHeight="1" thickTop="1">
      <c r="A7" s="656" t="str">
        <f>'ORÇAMENTO GERAL'!C6</f>
        <v>EXECUÇÃO DOS SERVIÇOS DE PAVIMENTAÇÃO (RECAPEAMENTO) NA WE 66, WE 67, WE 70 e Passagem da Providência  - NO MUNICÍPIO DE ANANINDEUA - PA.</v>
      </c>
      <c r="B7" s="657"/>
      <c r="C7" s="657"/>
      <c r="D7" s="657"/>
      <c r="E7" s="657"/>
      <c r="F7" s="657"/>
      <c r="G7" s="658"/>
      <c r="H7" s="36"/>
    </row>
    <row r="8" spans="1:10" s="61" customFormat="1" ht="19.5" customHeight="1">
      <c r="A8" s="583" t="s">
        <v>30</v>
      </c>
      <c r="B8" s="584"/>
      <c r="C8" s="584"/>
      <c r="D8" s="584"/>
      <c r="E8" s="584"/>
      <c r="F8" s="584"/>
      <c r="G8" s="585"/>
      <c r="H8" s="37"/>
      <c r="I8" s="58">
        <v>1.28</v>
      </c>
      <c r="J8" s="60">
        <f>G44</f>
        <v>729.73</v>
      </c>
    </row>
    <row r="9" spans="1:9" s="61" customFormat="1" ht="19.5" customHeight="1">
      <c r="A9" s="25" t="s">
        <v>31</v>
      </c>
      <c r="B9" s="46" t="s">
        <v>262</v>
      </c>
      <c r="C9" s="7" t="s">
        <v>32</v>
      </c>
      <c r="D9" s="46" t="s">
        <v>33</v>
      </c>
      <c r="E9" s="7" t="s">
        <v>147</v>
      </c>
      <c r="F9" s="8" t="s">
        <v>34</v>
      </c>
      <c r="G9" s="26" t="s">
        <v>35</v>
      </c>
      <c r="H9" s="38"/>
      <c r="I9" s="58"/>
    </row>
    <row r="10" spans="1:9" s="61" customFormat="1" ht="19.5" customHeight="1">
      <c r="A10" s="27">
        <v>1</v>
      </c>
      <c r="B10" s="9" t="s">
        <v>174</v>
      </c>
      <c r="C10" s="35" t="s">
        <v>157</v>
      </c>
      <c r="D10" s="47" t="s">
        <v>38</v>
      </c>
      <c r="E10" s="10">
        <v>0.0134</v>
      </c>
      <c r="F10" s="11">
        <v>18.78</v>
      </c>
      <c r="G10" s="28">
        <f>ROUND(E10*F10,2)</f>
        <v>0.25</v>
      </c>
      <c r="H10" s="45">
        <v>0.0134</v>
      </c>
      <c r="I10" s="58">
        <f>$I$8</f>
        <v>1.28</v>
      </c>
    </row>
    <row r="11" spans="1:9" s="61" customFormat="1" ht="19.5" customHeight="1">
      <c r="A11" s="27">
        <v>2</v>
      </c>
      <c r="B11" s="9" t="s">
        <v>173</v>
      </c>
      <c r="C11" s="35" t="s">
        <v>158</v>
      </c>
      <c r="D11" s="47" t="s">
        <v>38</v>
      </c>
      <c r="E11" s="10">
        <v>0.035</v>
      </c>
      <c r="F11" s="11">
        <v>19.38</v>
      </c>
      <c r="G11" s="28">
        <f>ROUND(E11*F11,2)</f>
        <v>0.68</v>
      </c>
      <c r="H11" s="45">
        <v>0.035</v>
      </c>
      <c r="I11" s="58">
        <f aca="true" t="shared" si="0" ref="I11:I37">$I$8</f>
        <v>1.28</v>
      </c>
    </row>
    <row r="12" spans="1:9" s="61" customFormat="1" ht="19.5" customHeight="1">
      <c r="A12" s="27">
        <v>3</v>
      </c>
      <c r="B12" s="9" t="s">
        <v>39</v>
      </c>
      <c r="C12" s="35" t="s">
        <v>159</v>
      </c>
      <c r="D12" s="47" t="s">
        <v>38</v>
      </c>
      <c r="E12" s="10">
        <v>0.1067</v>
      </c>
      <c r="F12" s="11">
        <v>17.09</v>
      </c>
      <c r="G12" s="28">
        <f>ROUND(E12*F12,2)</f>
        <v>1.82</v>
      </c>
      <c r="H12" s="45">
        <v>0.1067</v>
      </c>
      <c r="I12" s="58">
        <f t="shared" si="0"/>
        <v>1.28</v>
      </c>
    </row>
    <row r="13" spans="1:9" s="61" customFormat="1" ht="19.5" customHeight="1" thickBot="1">
      <c r="A13" s="269">
        <v>4</v>
      </c>
      <c r="B13" s="270">
        <v>88314</v>
      </c>
      <c r="C13" s="271" t="s">
        <v>162</v>
      </c>
      <c r="D13" s="272" t="s">
        <v>38</v>
      </c>
      <c r="E13" s="273">
        <v>1.1301</v>
      </c>
      <c r="F13" s="274">
        <v>15.91</v>
      </c>
      <c r="G13" s="275">
        <f>ROUND(E13*F13,2)</f>
        <v>17.98</v>
      </c>
      <c r="H13" s="45">
        <v>1.1301</v>
      </c>
      <c r="I13" s="58">
        <f t="shared" si="0"/>
        <v>1.28</v>
      </c>
    </row>
    <row r="14" spans="1:9" s="61" customFormat="1" ht="19.5" customHeight="1" thickBot="1">
      <c r="A14" s="659" t="s">
        <v>40</v>
      </c>
      <c r="B14" s="660"/>
      <c r="C14" s="660"/>
      <c r="D14" s="660"/>
      <c r="E14" s="661">
        <f>SUM(G10:G13)</f>
        <v>20.73</v>
      </c>
      <c r="F14" s="661"/>
      <c r="G14" s="662"/>
      <c r="H14" s="39"/>
      <c r="I14" s="58"/>
    </row>
    <row r="15" spans="1:9" s="61" customFormat="1" ht="19.5" customHeight="1">
      <c r="A15" s="583" t="s">
        <v>41</v>
      </c>
      <c r="B15" s="584"/>
      <c r="C15" s="584"/>
      <c r="D15" s="584"/>
      <c r="E15" s="584"/>
      <c r="F15" s="584"/>
      <c r="G15" s="585"/>
      <c r="H15" s="37"/>
      <c r="I15" s="58"/>
    </row>
    <row r="16" spans="1:9" s="61" customFormat="1" ht="19.5" customHeight="1">
      <c r="A16" s="29" t="s">
        <v>31</v>
      </c>
      <c r="B16" s="46" t="s">
        <v>262</v>
      </c>
      <c r="C16" s="13" t="s">
        <v>32</v>
      </c>
      <c r="D16" s="47" t="s">
        <v>33</v>
      </c>
      <c r="E16" s="7" t="s">
        <v>147</v>
      </c>
      <c r="F16" s="14" t="s">
        <v>34</v>
      </c>
      <c r="G16" s="30" t="s">
        <v>35</v>
      </c>
      <c r="H16" s="40"/>
      <c r="I16" s="58"/>
    </row>
    <row r="17" spans="1:9" s="61" customFormat="1" ht="19.5" customHeight="1">
      <c r="A17" s="27">
        <v>1</v>
      </c>
      <c r="B17" s="12">
        <v>5944</v>
      </c>
      <c r="C17" s="62" t="s">
        <v>150</v>
      </c>
      <c r="D17" s="47" t="s">
        <v>170</v>
      </c>
      <c r="E17" s="10">
        <v>0.035</v>
      </c>
      <c r="F17" s="11">
        <v>249.13</v>
      </c>
      <c r="G17" s="28">
        <f>ROUND(E17*F17,2)</f>
        <v>8.72</v>
      </c>
      <c r="H17" s="45">
        <v>0.035</v>
      </c>
      <c r="I17" s="58">
        <f t="shared" si="0"/>
        <v>1.28</v>
      </c>
    </row>
    <row r="18" spans="1:9" s="61" customFormat="1" ht="19.5" customHeight="1">
      <c r="A18" s="27">
        <v>2</v>
      </c>
      <c r="B18" s="12">
        <v>7030</v>
      </c>
      <c r="C18" s="62" t="s">
        <v>151</v>
      </c>
      <c r="D18" s="47" t="s">
        <v>170</v>
      </c>
      <c r="E18" s="10">
        <v>0.0134</v>
      </c>
      <c r="F18" s="11">
        <v>294.06</v>
      </c>
      <c r="G18" s="28">
        <f aca="true" t="shared" si="1" ref="G18:G29">ROUND(E18*F18,2)</f>
        <v>3.94</v>
      </c>
      <c r="H18" s="45">
        <v>0.0134</v>
      </c>
      <c r="I18" s="58">
        <f t="shared" si="0"/>
        <v>1.28</v>
      </c>
    </row>
    <row r="19" spans="1:9" s="61" customFormat="1" ht="19.5" customHeight="1">
      <c r="A19" s="27">
        <v>3</v>
      </c>
      <c r="B19" s="12">
        <v>93433</v>
      </c>
      <c r="C19" s="62" t="s">
        <v>153</v>
      </c>
      <c r="D19" s="47" t="s">
        <v>170</v>
      </c>
      <c r="E19" s="10">
        <v>0.0134</v>
      </c>
      <c r="F19" s="11">
        <v>3566.34</v>
      </c>
      <c r="G19" s="28">
        <f t="shared" si="1"/>
        <v>47.79</v>
      </c>
      <c r="H19" s="45">
        <v>0.0134</v>
      </c>
      <c r="I19" s="58">
        <f t="shared" si="0"/>
        <v>1.28</v>
      </c>
    </row>
    <row r="20" spans="1:9" s="61" customFormat="1" ht="19.5" customHeight="1">
      <c r="A20" s="27">
        <v>4</v>
      </c>
      <c r="B20" s="12">
        <v>95872</v>
      </c>
      <c r="C20" s="62" t="s">
        <v>154</v>
      </c>
      <c r="D20" s="47" t="s">
        <v>170</v>
      </c>
      <c r="E20" s="10">
        <v>0.0134</v>
      </c>
      <c r="F20" s="11">
        <v>318.48</v>
      </c>
      <c r="G20" s="28">
        <f t="shared" si="1"/>
        <v>4.27</v>
      </c>
      <c r="H20" s="45">
        <v>0.0134</v>
      </c>
      <c r="I20" s="58">
        <f t="shared" si="0"/>
        <v>1.28</v>
      </c>
    </row>
    <row r="21" spans="1:9" s="61" customFormat="1" ht="19.5" customHeight="1">
      <c r="A21" s="27">
        <v>5</v>
      </c>
      <c r="B21" s="12">
        <v>5835</v>
      </c>
      <c r="C21" s="62" t="s">
        <v>160</v>
      </c>
      <c r="D21" s="47" t="s">
        <v>170</v>
      </c>
      <c r="E21" s="10">
        <v>0.0464</v>
      </c>
      <c r="F21" s="11">
        <v>329.09</v>
      </c>
      <c r="G21" s="28">
        <f t="shared" si="1"/>
        <v>15.27</v>
      </c>
      <c r="H21" s="45">
        <v>0.0464</v>
      </c>
      <c r="I21" s="58">
        <f t="shared" si="0"/>
        <v>1.28</v>
      </c>
    </row>
    <row r="22" spans="1:9" s="61" customFormat="1" ht="19.5" customHeight="1">
      <c r="A22" s="27">
        <v>6</v>
      </c>
      <c r="B22" s="12">
        <v>5837</v>
      </c>
      <c r="C22" s="62" t="s">
        <v>161</v>
      </c>
      <c r="D22" s="47" t="s">
        <v>172</v>
      </c>
      <c r="E22" s="10">
        <v>0.0949</v>
      </c>
      <c r="F22" s="11">
        <v>136.39</v>
      </c>
      <c r="G22" s="28">
        <f t="shared" si="1"/>
        <v>12.94</v>
      </c>
      <c r="H22" s="45">
        <v>0.0949</v>
      </c>
      <c r="I22" s="58">
        <f t="shared" si="0"/>
        <v>1.28</v>
      </c>
    </row>
    <row r="23" spans="1:9" s="61" customFormat="1" ht="19.5" customHeight="1">
      <c r="A23" s="27">
        <v>7</v>
      </c>
      <c r="B23" s="12">
        <v>91386</v>
      </c>
      <c r="C23" s="62" t="s">
        <v>163</v>
      </c>
      <c r="D23" s="47" t="s">
        <v>170</v>
      </c>
      <c r="E23" s="10">
        <v>0.0464</v>
      </c>
      <c r="F23" s="11">
        <v>247.81</v>
      </c>
      <c r="G23" s="28">
        <f t="shared" si="1"/>
        <v>11.5</v>
      </c>
      <c r="H23" s="45">
        <v>0.0464</v>
      </c>
      <c r="I23" s="58">
        <f t="shared" si="0"/>
        <v>1.28</v>
      </c>
    </row>
    <row r="24" spans="1:9" s="61" customFormat="1" ht="19.5" customHeight="1">
      <c r="A24" s="27">
        <v>8</v>
      </c>
      <c r="B24" s="12">
        <v>95631</v>
      </c>
      <c r="C24" s="62" t="s">
        <v>164</v>
      </c>
      <c r="D24" s="47" t="s">
        <v>170</v>
      </c>
      <c r="E24" s="10">
        <v>0.0805</v>
      </c>
      <c r="F24" s="11">
        <v>231.94</v>
      </c>
      <c r="G24" s="28">
        <f t="shared" si="1"/>
        <v>18.67</v>
      </c>
      <c r="H24" s="45">
        <v>0.0805</v>
      </c>
      <c r="I24" s="58">
        <f t="shared" si="0"/>
        <v>1.28</v>
      </c>
    </row>
    <row r="25" spans="1:9" s="61" customFormat="1" ht="19.5" customHeight="1">
      <c r="A25" s="27">
        <v>9</v>
      </c>
      <c r="B25" s="12">
        <v>95632</v>
      </c>
      <c r="C25" s="62" t="s">
        <v>165</v>
      </c>
      <c r="D25" s="47" t="s">
        <v>172</v>
      </c>
      <c r="E25" s="10">
        <v>0.0607</v>
      </c>
      <c r="F25" s="11">
        <v>73.44</v>
      </c>
      <c r="G25" s="28">
        <f t="shared" si="1"/>
        <v>4.46</v>
      </c>
      <c r="H25" s="45">
        <v>0.0607</v>
      </c>
      <c r="I25" s="58">
        <f t="shared" si="0"/>
        <v>1.28</v>
      </c>
    </row>
    <row r="26" spans="1:9" s="61" customFormat="1" ht="19.5" customHeight="1">
      <c r="A26" s="27">
        <v>10</v>
      </c>
      <c r="B26" s="12">
        <v>96155</v>
      </c>
      <c r="C26" s="62" t="s">
        <v>166</v>
      </c>
      <c r="D26" s="47" t="s">
        <v>172</v>
      </c>
      <c r="E26" s="10">
        <v>0.1071</v>
      </c>
      <c r="F26" s="11">
        <v>39.33</v>
      </c>
      <c r="G26" s="28">
        <f t="shared" si="1"/>
        <v>4.21</v>
      </c>
      <c r="H26" s="45">
        <v>0.1071</v>
      </c>
      <c r="I26" s="58">
        <f t="shared" si="0"/>
        <v>1.28</v>
      </c>
    </row>
    <row r="27" spans="1:9" s="61" customFormat="1" ht="19.5" customHeight="1">
      <c r="A27" s="27">
        <v>11</v>
      </c>
      <c r="B27" s="12">
        <v>96157</v>
      </c>
      <c r="C27" s="62" t="s">
        <v>167</v>
      </c>
      <c r="D27" s="47" t="s">
        <v>170</v>
      </c>
      <c r="E27" s="10">
        <v>0.0341</v>
      </c>
      <c r="F27" s="11">
        <v>133.28</v>
      </c>
      <c r="G27" s="28">
        <f t="shared" si="1"/>
        <v>4.54</v>
      </c>
      <c r="H27" s="45">
        <v>0.0341</v>
      </c>
      <c r="I27" s="58">
        <f t="shared" si="0"/>
        <v>1.28</v>
      </c>
    </row>
    <row r="28" spans="1:9" s="61" customFormat="1" ht="19.5" customHeight="1">
      <c r="A28" s="27">
        <v>12</v>
      </c>
      <c r="B28" s="12">
        <v>96463</v>
      </c>
      <c r="C28" s="62" t="s">
        <v>168</v>
      </c>
      <c r="D28" s="47" t="s">
        <v>170</v>
      </c>
      <c r="E28" s="10">
        <v>0.0419</v>
      </c>
      <c r="F28" s="11">
        <v>216.26</v>
      </c>
      <c r="G28" s="28">
        <f t="shared" si="1"/>
        <v>9.06</v>
      </c>
      <c r="H28" s="45">
        <v>0.0419</v>
      </c>
      <c r="I28" s="58">
        <f t="shared" si="0"/>
        <v>1.28</v>
      </c>
    </row>
    <row r="29" spans="1:9" s="61" customFormat="1" ht="19.5" customHeight="1" thickBot="1">
      <c r="A29" s="269">
        <v>13</v>
      </c>
      <c r="B29" s="270">
        <v>96464</v>
      </c>
      <c r="C29" s="276" t="s">
        <v>169</v>
      </c>
      <c r="D29" s="272" t="s">
        <v>172</v>
      </c>
      <c r="E29" s="273">
        <v>0.099</v>
      </c>
      <c r="F29" s="274">
        <v>79.38</v>
      </c>
      <c r="G29" s="275">
        <f t="shared" si="1"/>
        <v>7.86</v>
      </c>
      <c r="H29" s="45">
        <v>0.099</v>
      </c>
      <c r="I29" s="58">
        <f t="shared" si="0"/>
        <v>1.28</v>
      </c>
    </row>
    <row r="30" spans="1:9" s="61" customFormat="1" ht="19.5" customHeight="1" thickBot="1">
      <c r="A30" s="659" t="s">
        <v>42</v>
      </c>
      <c r="B30" s="660"/>
      <c r="C30" s="660"/>
      <c r="D30" s="660"/>
      <c r="E30" s="661">
        <f>SUM(G17:G29)</f>
        <v>153.23</v>
      </c>
      <c r="F30" s="661"/>
      <c r="G30" s="662"/>
      <c r="H30" s="39"/>
      <c r="I30" s="58"/>
    </row>
    <row r="31" spans="1:9" s="61" customFormat="1" ht="19.5" customHeight="1">
      <c r="A31" s="583" t="s">
        <v>43</v>
      </c>
      <c r="B31" s="584"/>
      <c r="C31" s="584"/>
      <c r="D31" s="584"/>
      <c r="E31" s="584"/>
      <c r="F31" s="584"/>
      <c r="G31" s="585"/>
      <c r="H31" s="37"/>
      <c r="I31" s="58"/>
    </row>
    <row r="32" spans="1:9" s="61" customFormat="1" ht="19.5" customHeight="1">
      <c r="A32" s="25" t="s">
        <v>31</v>
      </c>
      <c r="B32" s="46" t="s">
        <v>262</v>
      </c>
      <c r="C32" s="7" t="s">
        <v>32</v>
      </c>
      <c r="D32" s="46" t="s">
        <v>33</v>
      </c>
      <c r="E32" s="7" t="s">
        <v>147</v>
      </c>
      <c r="F32" s="8" t="s">
        <v>34</v>
      </c>
      <c r="G32" s="26" t="s">
        <v>35</v>
      </c>
      <c r="H32" s="38"/>
      <c r="I32" s="58"/>
    </row>
    <row r="33" spans="1:9" s="61" customFormat="1" ht="19.5" customHeight="1">
      <c r="A33" s="31">
        <v>1</v>
      </c>
      <c r="B33" s="15">
        <v>370</v>
      </c>
      <c r="C33" s="33" t="s">
        <v>148</v>
      </c>
      <c r="D33" s="46" t="s">
        <v>0</v>
      </c>
      <c r="E33" s="10">
        <v>0.1875</v>
      </c>
      <c r="F33" s="17">
        <v>85.2</v>
      </c>
      <c r="G33" s="28">
        <f>ROUND(E33*F33,2)</f>
        <v>15.98</v>
      </c>
      <c r="H33" s="45">
        <v>0.1875</v>
      </c>
      <c r="I33" s="58">
        <f t="shared" si="0"/>
        <v>1.28</v>
      </c>
    </row>
    <row r="34" spans="1:9" s="61" customFormat="1" ht="19.5" customHeight="1">
      <c r="A34" s="31">
        <v>2</v>
      </c>
      <c r="B34" s="15">
        <v>4734</v>
      </c>
      <c r="C34" s="33" t="s">
        <v>149</v>
      </c>
      <c r="D34" s="46" t="s">
        <v>0</v>
      </c>
      <c r="E34" s="10">
        <v>0.252</v>
      </c>
      <c r="F34" s="17">
        <v>330.73</v>
      </c>
      <c r="G34" s="28">
        <f>ROUND(E34*F34,2)</f>
        <v>83.34</v>
      </c>
      <c r="H34" s="45">
        <v>0.252</v>
      </c>
      <c r="I34" s="58">
        <f t="shared" si="0"/>
        <v>1.28</v>
      </c>
    </row>
    <row r="35" spans="1:9" s="61" customFormat="1" ht="19.5" customHeight="1">
      <c r="A35" s="31">
        <v>3</v>
      </c>
      <c r="B35" s="15">
        <v>41899</v>
      </c>
      <c r="C35" s="34" t="s">
        <v>152</v>
      </c>
      <c r="D35" s="46" t="s">
        <v>28</v>
      </c>
      <c r="E35" s="10">
        <v>0.06</v>
      </c>
      <c r="F35" s="17">
        <v>5635.8</v>
      </c>
      <c r="G35" s="28">
        <f>ROUND(E35*F35,2)</f>
        <v>338.15</v>
      </c>
      <c r="H35" s="45">
        <v>0.06</v>
      </c>
      <c r="I35" s="58">
        <f t="shared" si="0"/>
        <v>1.28</v>
      </c>
    </row>
    <row r="36" spans="1:9" s="61" customFormat="1" ht="19.5" customHeight="1">
      <c r="A36" s="31">
        <v>4</v>
      </c>
      <c r="B36" s="15">
        <v>4221</v>
      </c>
      <c r="C36" s="33" t="s">
        <v>155</v>
      </c>
      <c r="D36" s="46" t="s">
        <v>171</v>
      </c>
      <c r="E36" s="10">
        <v>5</v>
      </c>
      <c r="F36" s="17">
        <v>6.62</v>
      </c>
      <c r="G36" s="28">
        <f>ROUND(E36*F36,2)</f>
        <v>33.1</v>
      </c>
      <c r="H36" s="45">
        <v>5</v>
      </c>
      <c r="I36" s="58">
        <f t="shared" si="0"/>
        <v>1.28</v>
      </c>
    </row>
    <row r="37" spans="1:9" s="61" customFormat="1" ht="19.5" customHeight="1" thickBot="1">
      <c r="A37" s="277">
        <v>5</v>
      </c>
      <c r="B37" s="278">
        <v>11138</v>
      </c>
      <c r="C37" s="279" t="s">
        <v>156</v>
      </c>
      <c r="D37" s="280" t="s">
        <v>171</v>
      </c>
      <c r="E37" s="273">
        <v>20</v>
      </c>
      <c r="F37" s="281">
        <v>4.26</v>
      </c>
      <c r="G37" s="275">
        <f>ROUND(E37*F37,2)</f>
        <v>85.2</v>
      </c>
      <c r="H37" s="45">
        <v>20</v>
      </c>
      <c r="I37" s="58">
        <f t="shared" si="0"/>
        <v>1.28</v>
      </c>
    </row>
    <row r="38" spans="1:9" s="61" customFormat="1" ht="19.5" customHeight="1" thickBot="1">
      <c r="A38" s="659" t="s">
        <v>44</v>
      </c>
      <c r="B38" s="660"/>
      <c r="C38" s="660"/>
      <c r="D38" s="660"/>
      <c r="E38" s="661">
        <f>SUM(G33:G37)</f>
        <v>555.77</v>
      </c>
      <c r="F38" s="661"/>
      <c r="G38" s="662"/>
      <c r="H38" s="39"/>
      <c r="I38" s="58"/>
    </row>
    <row r="39" spans="1:9" s="61" customFormat="1" ht="19.5" customHeight="1">
      <c r="A39" s="664" t="s">
        <v>45</v>
      </c>
      <c r="B39" s="665"/>
      <c r="C39" s="665"/>
      <c r="D39" s="665"/>
      <c r="E39" s="665"/>
      <c r="F39" s="665"/>
      <c r="G39" s="666"/>
      <c r="H39" s="41"/>
      <c r="I39" s="58"/>
    </row>
    <row r="40" spans="1:9" s="61" customFormat="1" ht="19.5" customHeight="1">
      <c r="A40" s="25" t="s">
        <v>31</v>
      </c>
      <c r="B40" s="46"/>
      <c r="C40" s="46" t="s">
        <v>46</v>
      </c>
      <c r="D40" s="46" t="s">
        <v>35</v>
      </c>
      <c r="E40" s="46"/>
      <c r="F40" s="18"/>
      <c r="G40" s="26"/>
      <c r="H40" s="38"/>
      <c r="I40" s="58"/>
    </row>
    <row r="41" spans="1:9" s="61" customFormat="1" ht="19.5" customHeight="1">
      <c r="A41" s="25" t="s">
        <v>47</v>
      </c>
      <c r="B41" s="46"/>
      <c r="C41" s="47" t="s">
        <v>48</v>
      </c>
      <c r="D41" s="606" t="s">
        <v>49</v>
      </c>
      <c r="E41" s="606"/>
      <c r="F41" s="606"/>
      <c r="G41" s="26">
        <f>E14</f>
        <v>20.73</v>
      </c>
      <c r="H41" s="38"/>
      <c r="I41" s="58"/>
    </row>
    <row r="42" spans="1:9" s="61" customFormat="1" ht="19.5" customHeight="1">
      <c r="A42" s="25" t="s">
        <v>50</v>
      </c>
      <c r="B42" s="46"/>
      <c r="C42" s="47" t="s">
        <v>51</v>
      </c>
      <c r="D42" s="606" t="s">
        <v>52</v>
      </c>
      <c r="E42" s="606"/>
      <c r="F42" s="606"/>
      <c r="G42" s="26">
        <f>E30</f>
        <v>153.23</v>
      </c>
      <c r="H42" s="38"/>
      <c r="I42" s="58"/>
    </row>
    <row r="43" spans="1:9" s="61" customFormat="1" ht="19.5" customHeight="1">
      <c r="A43" s="25" t="s">
        <v>14</v>
      </c>
      <c r="B43" s="46"/>
      <c r="C43" s="47" t="s">
        <v>53</v>
      </c>
      <c r="D43" s="606" t="s">
        <v>54</v>
      </c>
      <c r="E43" s="606"/>
      <c r="F43" s="606"/>
      <c r="G43" s="26">
        <f>E38</f>
        <v>555.77</v>
      </c>
      <c r="H43" s="38"/>
      <c r="I43" s="58"/>
    </row>
    <row r="44" spans="1:9" s="61" customFormat="1" ht="19.5" customHeight="1">
      <c r="A44" s="25" t="s">
        <v>9</v>
      </c>
      <c r="B44" s="46"/>
      <c r="C44" s="19" t="s">
        <v>55</v>
      </c>
      <c r="D44" s="607" t="s">
        <v>56</v>
      </c>
      <c r="E44" s="607"/>
      <c r="F44" s="607"/>
      <c r="G44" s="48">
        <f>G41+G42+G43</f>
        <v>729.73</v>
      </c>
      <c r="H44" s="42"/>
      <c r="I44" s="58"/>
    </row>
    <row r="45" spans="1:9" s="61" customFormat="1" ht="19.5" customHeight="1">
      <c r="A45" s="25" t="s">
        <v>57</v>
      </c>
      <c r="B45" s="46"/>
      <c r="C45" s="19" t="s">
        <v>58</v>
      </c>
      <c r="D45" s="20" t="s">
        <v>180</v>
      </c>
      <c r="E45" s="21"/>
      <c r="F45" s="282">
        <v>0.2746</v>
      </c>
      <c r="G45" s="32">
        <f>G44*F45</f>
        <v>200.38</v>
      </c>
      <c r="H45" s="43"/>
      <c r="I45" s="58"/>
    </row>
    <row r="46" spans="1:9" s="61" customFormat="1" ht="19.5" customHeight="1" thickBot="1">
      <c r="A46" s="49"/>
      <c r="B46" s="50"/>
      <c r="C46" s="50"/>
      <c r="D46" s="663" t="s">
        <v>59</v>
      </c>
      <c r="E46" s="663"/>
      <c r="F46" s="663"/>
      <c r="G46" s="51">
        <f>G44+G45</f>
        <v>930.11</v>
      </c>
      <c r="H46" s="44"/>
      <c r="I46" s="58"/>
    </row>
    <row r="47" spans="1:8" ht="12.75">
      <c r="A47" s="22"/>
      <c r="B47" s="22"/>
      <c r="C47" s="22"/>
      <c r="D47" s="23"/>
      <c r="E47" s="23"/>
      <c r="F47" s="23"/>
      <c r="G47" s="24"/>
      <c r="H47" s="24"/>
    </row>
  </sheetData>
  <sheetProtection/>
  <mergeCells count="21">
    <mergeCell ref="D43:F43"/>
    <mergeCell ref="D44:F44"/>
    <mergeCell ref="D46:F46"/>
    <mergeCell ref="A31:G31"/>
    <mergeCell ref="A38:D38"/>
    <mergeCell ref="E38:G38"/>
    <mergeCell ref="A39:G39"/>
    <mergeCell ref="D41:F41"/>
    <mergeCell ref="D42:F42"/>
    <mergeCell ref="A8:G8"/>
    <mergeCell ref="A14:D14"/>
    <mergeCell ref="E14:G14"/>
    <mergeCell ref="A15:G15"/>
    <mergeCell ref="A30:D30"/>
    <mergeCell ref="E30:G30"/>
    <mergeCell ref="A2:G2"/>
    <mergeCell ref="A3:G3"/>
    <mergeCell ref="A4:G4"/>
    <mergeCell ref="A5:G5"/>
    <mergeCell ref="C6:F6"/>
    <mergeCell ref="A7:G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3">
      <selection activeCell="E28" sqref="E28"/>
    </sheetView>
  </sheetViews>
  <sheetFormatPr defaultColWidth="9.140625" defaultRowHeight="12.75"/>
  <cols>
    <col min="1" max="1" width="9.28125" style="3" bestFit="1" customWidth="1"/>
    <col min="2" max="7" width="9.140625" style="3" customWidth="1"/>
    <col min="8" max="8" width="9.28125" style="3" bestFit="1" customWidth="1"/>
    <col min="9" max="9" width="11.421875" style="3" bestFit="1" customWidth="1"/>
    <col min="10" max="10" width="9.140625" style="3" customWidth="1"/>
    <col min="11" max="11" width="11.57421875" style="3" bestFit="1" customWidth="1"/>
    <col min="12" max="16384" width="9.140625" style="3" customWidth="1"/>
  </cols>
  <sheetData>
    <row r="1" spans="1:11" s="324" customFormat="1" ht="15" customHeight="1">
      <c r="A1" s="667"/>
      <c r="B1" s="644"/>
      <c r="C1" s="644"/>
      <c r="D1" s="644"/>
      <c r="E1" s="644"/>
      <c r="F1" s="644"/>
      <c r="G1" s="644"/>
      <c r="H1" s="644"/>
      <c r="I1" s="644"/>
      <c r="J1" s="644"/>
      <c r="K1" s="645"/>
    </row>
    <row r="2" spans="1:11" s="324" customFormat="1" ht="15" customHeight="1">
      <c r="A2" s="646" t="s">
        <v>16</v>
      </c>
      <c r="B2" s="647"/>
      <c r="C2" s="647"/>
      <c r="D2" s="647"/>
      <c r="E2" s="647"/>
      <c r="F2" s="647"/>
      <c r="G2" s="647"/>
      <c r="H2" s="647"/>
      <c r="I2" s="647"/>
      <c r="J2" s="647"/>
      <c r="K2" s="648"/>
    </row>
    <row r="3" spans="1:11" s="324" customFormat="1" ht="15" customHeight="1">
      <c r="A3" s="649" t="s">
        <v>179</v>
      </c>
      <c r="B3" s="650"/>
      <c r="C3" s="650"/>
      <c r="D3" s="650"/>
      <c r="E3" s="650"/>
      <c r="F3" s="650"/>
      <c r="G3" s="650"/>
      <c r="H3" s="650"/>
      <c r="I3" s="650"/>
      <c r="J3" s="650"/>
      <c r="K3" s="651"/>
    </row>
    <row r="4" spans="1:11" s="324" customFormat="1" ht="15" customHeight="1">
      <c r="A4" s="649" t="s">
        <v>15</v>
      </c>
      <c r="B4" s="650"/>
      <c r="C4" s="650"/>
      <c r="D4" s="650"/>
      <c r="E4" s="650"/>
      <c r="F4" s="650"/>
      <c r="G4" s="650"/>
      <c r="H4" s="650"/>
      <c r="I4" s="650"/>
      <c r="J4" s="650"/>
      <c r="K4" s="651"/>
    </row>
    <row r="5" spans="1:11" s="324" customFormat="1" ht="15" customHeight="1" thickBot="1">
      <c r="A5" s="668"/>
      <c r="B5" s="669"/>
      <c r="C5" s="669"/>
      <c r="D5" s="669"/>
      <c r="E5" s="669"/>
      <c r="F5" s="669"/>
      <c r="G5" s="669"/>
      <c r="H5" s="669"/>
      <c r="I5" s="669"/>
      <c r="J5" s="669"/>
      <c r="K5" s="670"/>
    </row>
    <row r="6" spans="1:11" s="330" customFormat="1" ht="19.5" customHeight="1" thickBot="1" thickTop="1">
      <c r="A6" s="325" t="s">
        <v>299</v>
      </c>
      <c r="B6" s="326" t="s">
        <v>300</v>
      </c>
      <c r="C6" s="327" t="str">
        <f>'ORÇAMENTO GERAL'!F11</f>
        <v>Administração da obra</v>
      </c>
      <c r="D6" s="328"/>
      <c r="E6" s="328"/>
      <c r="F6" s="328"/>
      <c r="G6" s="329"/>
      <c r="H6" s="328"/>
      <c r="I6" s="328"/>
      <c r="J6" s="671" t="s">
        <v>301</v>
      </c>
      <c r="K6" s="672"/>
    </row>
    <row r="7" spans="1:11" s="330" customFormat="1" ht="53.25" customHeight="1" thickTop="1">
      <c r="A7" s="673" t="str">
        <f>'ORÇAMENTO GERAL'!C6</f>
        <v>EXECUÇÃO DOS SERVIÇOS DE PAVIMENTAÇÃO (RECAPEAMENTO) NA WE 66, WE 67, WE 70 e Passagem da Providência  - NO MUNICÍPIO DE ANANINDEUA - PA.</v>
      </c>
      <c r="B7" s="674"/>
      <c r="C7" s="674"/>
      <c r="D7" s="674"/>
      <c r="E7" s="674"/>
      <c r="F7" s="674"/>
      <c r="G7" s="674"/>
      <c r="H7" s="674"/>
      <c r="I7" s="674"/>
      <c r="J7" s="674"/>
      <c r="K7" s="675"/>
    </row>
    <row r="8" spans="1:11" s="330" customFormat="1" ht="38.25">
      <c r="A8" s="331" t="s">
        <v>403</v>
      </c>
      <c r="B8" s="676" t="s">
        <v>302</v>
      </c>
      <c r="C8" s="677"/>
      <c r="D8" s="677"/>
      <c r="E8" s="677"/>
      <c r="F8" s="678"/>
      <c r="G8" s="332" t="s">
        <v>20</v>
      </c>
      <c r="H8" s="332" t="s">
        <v>303</v>
      </c>
      <c r="I8" s="332" t="s">
        <v>304</v>
      </c>
      <c r="J8" s="333" t="s">
        <v>305</v>
      </c>
      <c r="K8" s="334"/>
    </row>
    <row r="9" spans="1:11" s="330" customFormat="1" ht="24.75" customHeight="1">
      <c r="A9" s="335">
        <v>90778</v>
      </c>
      <c r="B9" s="679" t="s">
        <v>306</v>
      </c>
      <c r="C9" s="680"/>
      <c r="D9" s="680"/>
      <c r="E9" s="680"/>
      <c r="F9" s="681"/>
      <c r="G9" s="337" t="s">
        <v>38</v>
      </c>
      <c r="H9" s="338">
        <f>G25</f>
        <v>160</v>
      </c>
      <c r="I9" s="339">
        <v>93.3</v>
      </c>
      <c r="J9" s="340"/>
      <c r="K9" s="341">
        <f>ROUND(H9*I9,2)</f>
        <v>14928</v>
      </c>
    </row>
    <row r="10" spans="1:11" s="330" customFormat="1" ht="24.75" customHeight="1" thickBot="1">
      <c r="A10" s="335">
        <v>90776</v>
      </c>
      <c r="B10" s="679" t="s">
        <v>307</v>
      </c>
      <c r="C10" s="680"/>
      <c r="D10" s="680"/>
      <c r="E10" s="680"/>
      <c r="F10" s="681"/>
      <c r="G10" s="337" t="s">
        <v>38</v>
      </c>
      <c r="H10" s="338">
        <f>G26</f>
        <v>560</v>
      </c>
      <c r="I10" s="339">
        <v>18.51</v>
      </c>
      <c r="J10" s="340"/>
      <c r="K10" s="341">
        <f>ROUND(H10*I10,2)</f>
        <v>10365.6</v>
      </c>
    </row>
    <row r="11" spans="1:11" s="330" customFormat="1" ht="24.75" customHeight="1" hidden="1">
      <c r="A11" s="335">
        <v>88326</v>
      </c>
      <c r="B11" s="682" t="s">
        <v>308</v>
      </c>
      <c r="C11" s="683"/>
      <c r="D11" s="683"/>
      <c r="E11" s="683"/>
      <c r="F11" s="684"/>
      <c r="G11" s="337" t="s">
        <v>38</v>
      </c>
      <c r="H11" s="338">
        <f>G27</f>
        <v>0</v>
      </c>
      <c r="I11" s="339">
        <v>19.07</v>
      </c>
      <c r="J11" s="340"/>
      <c r="K11" s="341">
        <f>ROUND(H11*I11,2)</f>
        <v>0</v>
      </c>
    </row>
    <row r="12" spans="1:11" s="330" customFormat="1" ht="19.5" customHeight="1" thickBot="1">
      <c r="A12" s="342"/>
      <c r="B12" s="340"/>
      <c r="C12" s="340"/>
      <c r="D12" s="340"/>
      <c r="E12" s="340"/>
      <c r="F12" s="340"/>
      <c r="G12" s="343"/>
      <c r="H12" s="344" t="s">
        <v>309</v>
      </c>
      <c r="I12" s="345"/>
      <c r="J12" s="346"/>
      <c r="K12" s="347">
        <f>SUM(K9:K11)</f>
        <v>25293.6</v>
      </c>
    </row>
    <row r="13" spans="1:11" s="330" customFormat="1" ht="19.5" customHeight="1">
      <c r="A13" s="348"/>
      <c r="B13" s="685" t="s">
        <v>310</v>
      </c>
      <c r="C13" s="686"/>
      <c r="D13" s="686"/>
      <c r="E13" s="686"/>
      <c r="F13" s="687"/>
      <c r="G13" s="349" t="s">
        <v>20</v>
      </c>
      <c r="H13" s="350" t="s">
        <v>311</v>
      </c>
      <c r="I13" s="349" t="s">
        <v>312</v>
      </c>
      <c r="J13" s="351" t="s">
        <v>305</v>
      </c>
      <c r="K13" s="352"/>
    </row>
    <row r="14" spans="1:11" s="330" customFormat="1" ht="19.5" customHeight="1" thickBot="1">
      <c r="A14" s="353"/>
      <c r="B14" s="354"/>
      <c r="C14" s="355"/>
      <c r="D14" s="355"/>
      <c r="E14" s="355"/>
      <c r="F14" s="355"/>
      <c r="G14" s="356"/>
      <c r="H14" s="357"/>
      <c r="I14" s="358"/>
      <c r="J14" s="355"/>
      <c r="K14" s="341"/>
    </row>
    <row r="15" spans="1:11" s="330" customFormat="1" ht="19.5" customHeight="1" thickBot="1">
      <c r="A15" s="342" t="s">
        <v>313</v>
      </c>
      <c r="B15" s="340"/>
      <c r="C15" s="340"/>
      <c r="D15" s="340"/>
      <c r="E15" s="340"/>
      <c r="F15" s="340"/>
      <c r="G15" s="343"/>
      <c r="H15" s="344" t="s">
        <v>314</v>
      </c>
      <c r="I15" s="359"/>
      <c r="J15" s="360"/>
      <c r="K15" s="347">
        <f>SUM(K14:K14)</f>
        <v>0</v>
      </c>
    </row>
    <row r="16" spans="1:11" s="330" customFormat="1" ht="19.5" customHeight="1">
      <c r="A16" s="348"/>
      <c r="B16" s="691" t="s">
        <v>315</v>
      </c>
      <c r="C16" s="692"/>
      <c r="D16" s="692"/>
      <c r="E16" s="692"/>
      <c r="F16" s="693"/>
      <c r="G16" s="349" t="s">
        <v>20</v>
      </c>
      <c r="H16" s="350" t="s">
        <v>311</v>
      </c>
      <c r="I16" s="349" t="s">
        <v>312</v>
      </c>
      <c r="J16" s="351" t="s">
        <v>305</v>
      </c>
      <c r="K16" s="352"/>
    </row>
    <row r="17" spans="1:11" s="330" customFormat="1" ht="19.5" customHeight="1" thickBot="1">
      <c r="A17" s="353"/>
      <c r="B17" s="354"/>
      <c r="C17" s="355"/>
      <c r="D17" s="355"/>
      <c r="E17" s="355"/>
      <c r="F17" s="355"/>
      <c r="G17" s="356"/>
      <c r="H17" s="357"/>
      <c r="I17" s="358"/>
      <c r="J17" s="355"/>
      <c r="K17" s="341"/>
    </row>
    <row r="18" spans="1:11" s="330" customFormat="1" ht="19.5" customHeight="1" thickBot="1">
      <c r="A18" s="361" t="s">
        <v>313</v>
      </c>
      <c r="B18" s="340"/>
      <c r="C18" s="340"/>
      <c r="D18" s="340"/>
      <c r="E18" s="340"/>
      <c r="F18" s="340"/>
      <c r="G18" s="343"/>
      <c r="H18" s="344" t="s">
        <v>316</v>
      </c>
      <c r="I18" s="359"/>
      <c r="J18" s="360"/>
      <c r="K18" s="347">
        <f>SUM(K17:K17)</f>
        <v>0</v>
      </c>
    </row>
    <row r="19" spans="1:11" s="330" customFormat="1" ht="19.5" customHeight="1">
      <c r="A19" s="694" t="s">
        <v>317</v>
      </c>
      <c r="B19" s="621"/>
      <c r="C19" s="621"/>
      <c r="D19" s="621"/>
      <c r="E19" s="621"/>
      <c r="F19" s="621"/>
      <c r="G19" s="621"/>
      <c r="H19" s="621"/>
      <c r="I19" s="621"/>
      <c r="J19" s="622"/>
      <c r="K19" s="362">
        <f>SUM(K12+K15+K18)</f>
        <v>25293.6</v>
      </c>
    </row>
    <row r="20" spans="1:11" s="330" customFormat="1" ht="19.5" customHeight="1" thickBot="1">
      <c r="A20" s="695" t="s">
        <v>180</v>
      </c>
      <c r="B20" s="696"/>
      <c r="C20" s="696"/>
      <c r="D20" s="696"/>
      <c r="E20" s="696"/>
      <c r="F20" s="696"/>
      <c r="G20" s="696"/>
      <c r="H20" s="696"/>
      <c r="I20" s="696"/>
      <c r="J20" s="363">
        <v>0.2746</v>
      </c>
      <c r="K20" s="364">
        <f>J20*K19</f>
        <v>6945.62</v>
      </c>
    </row>
    <row r="21" spans="1:11" s="330" customFormat="1" ht="19.5" customHeight="1" thickBot="1">
      <c r="A21" s="365" t="s">
        <v>318</v>
      </c>
      <c r="B21" s="366"/>
      <c r="C21" s="366"/>
      <c r="D21" s="366"/>
      <c r="E21" s="366"/>
      <c r="F21" s="366"/>
      <c r="G21" s="367"/>
      <c r="H21" s="366"/>
      <c r="I21" s="366"/>
      <c r="J21" s="368"/>
      <c r="K21" s="369">
        <f>SUM(K19:K20)</f>
        <v>32239.22</v>
      </c>
    </row>
    <row r="23" spans="1:7" ht="12.75">
      <c r="A23" s="593" t="s">
        <v>217</v>
      </c>
      <c r="B23" s="593"/>
      <c r="C23" s="593"/>
      <c r="D23" s="593"/>
      <c r="E23" s="593"/>
      <c r="F23" s="593"/>
      <c r="G23" s="593"/>
    </row>
    <row r="24" spans="1:7" ht="15">
      <c r="A24" s="697" t="s">
        <v>218</v>
      </c>
      <c r="B24" s="698"/>
      <c r="C24" s="370" t="s">
        <v>220</v>
      </c>
      <c r="D24" s="371" t="s">
        <v>221</v>
      </c>
      <c r="E24" s="699" t="s">
        <v>222</v>
      </c>
      <c r="F24" s="700"/>
      <c r="G24" s="372"/>
    </row>
    <row r="25" spans="1:7" ht="15">
      <c r="A25" s="688" t="s">
        <v>319</v>
      </c>
      <c r="B25" s="688"/>
      <c r="C25" s="373">
        <v>2</v>
      </c>
      <c r="D25" s="370">
        <v>20</v>
      </c>
      <c r="E25" s="370">
        <v>4</v>
      </c>
      <c r="F25" s="372" t="s">
        <v>194</v>
      </c>
      <c r="G25" s="372">
        <f>ROUND((C25*D25*E25),2)</f>
        <v>160</v>
      </c>
    </row>
    <row r="26" spans="1:7" ht="15">
      <c r="A26" s="688" t="s">
        <v>320</v>
      </c>
      <c r="B26" s="688"/>
      <c r="C26" s="373">
        <v>7</v>
      </c>
      <c r="D26" s="370">
        <v>20</v>
      </c>
      <c r="E26" s="370">
        <v>4</v>
      </c>
      <c r="F26" s="372" t="s">
        <v>194</v>
      </c>
      <c r="G26" s="372">
        <f>ROUND((C26*D26*E26),2)</f>
        <v>560</v>
      </c>
    </row>
    <row r="27" spans="1:7" ht="15" hidden="1">
      <c r="A27" s="689" t="s">
        <v>321</v>
      </c>
      <c r="B27" s="690"/>
      <c r="C27" s="373"/>
      <c r="D27" s="370">
        <v>20</v>
      </c>
      <c r="E27" s="370">
        <v>3</v>
      </c>
      <c r="F27" s="372" t="s">
        <v>194</v>
      </c>
      <c r="G27" s="372">
        <f>ROUND((C27*D27*E27),2)</f>
        <v>0</v>
      </c>
    </row>
  </sheetData>
  <sheetProtection/>
  <mergeCells count="21">
    <mergeCell ref="A25:B25"/>
    <mergeCell ref="A26:B26"/>
    <mergeCell ref="A27:B27"/>
    <mergeCell ref="B16:F16"/>
    <mergeCell ref="A19:J19"/>
    <mergeCell ref="A20:I20"/>
    <mergeCell ref="A23:G23"/>
    <mergeCell ref="A24:B24"/>
    <mergeCell ref="E24:F24"/>
    <mergeCell ref="A7:K7"/>
    <mergeCell ref="B8:F8"/>
    <mergeCell ref="B9:F9"/>
    <mergeCell ref="B10:F10"/>
    <mergeCell ref="B11:F11"/>
    <mergeCell ref="B13:F13"/>
    <mergeCell ref="A1:K1"/>
    <mergeCell ref="A2:K2"/>
    <mergeCell ref="A3:K3"/>
    <mergeCell ref="A4:K4"/>
    <mergeCell ref="A5:K5"/>
    <mergeCell ref="J6:K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60" zoomScaleNormal="60" zoomScalePageLayoutView="0" workbookViewId="0" topLeftCell="A13">
      <selection activeCell="A1" sqref="A1:K15"/>
    </sheetView>
  </sheetViews>
  <sheetFormatPr defaultColWidth="9.140625" defaultRowHeight="12.75"/>
  <cols>
    <col min="1" max="1" width="23.421875" style="402" customWidth="1"/>
    <col min="2" max="2" width="14.8515625" style="402" customWidth="1"/>
    <col min="3" max="3" width="73.421875" style="402" bestFit="1" customWidth="1"/>
    <col min="4" max="4" width="9.421875" style="402" hidden="1" customWidth="1"/>
    <col min="5" max="5" width="13.421875" style="402" hidden="1" customWidth="1"/>
    <col min="6" max="8" width="15.7109375" style="402" customWidth="1"/>
    <col min="9" max="9" width="20.28125" style="402" bestFit="1" customWidth="1"/>
    <col min="10" max="10" width="15.7109375" style="402" customWidth="1"/>
    <col min="11" max="11" width="18.28125" style="402" bestFit="1" customWidth="1"/>
    <col min="12" max="12" width="11.8515625" style="402" bestFit="1" customWidth="1"/>
    <col min="13" max="13" width="9.8515625" style="402" bestFit="1" customWidth="1"/>
    <col min="14" max="14" width="11.8515625" style="402" bestFit="1" customWidth="1"/>
    <col min="15" max="15" width="12.140625" style="402" customWidth="1"/>
    <col min="16" max="16" width="11.8515625" style="402" bestFit="1" customWidth="1"/>
    <col min="17" max="17" width="13.57421875" style="402" customWidth="1"/>
    <col min="18" max="18" width="10.28125" style="402" bestFit="1" customWidth="1"/>
    <col min="19" max="19" width="15.421875" style="402" customWidth="1"/>
    <col min="20" max="16384" width="9.140625" style="402" customWidth="1"/>
  </cols>
  <sheetData>
    <row r="1" spans="1:11" s="376" customFormat="1" ht="19.5" customHeight="1">
      <c r="A1" s="707"/>
      <c r="B1" s="708"/>
      <c r="C1" s="708"/>
      <c r="D1" s="708"/>
      <c r="E1" s="708"/>
      <c r="F1" s="708"/>
      <c r="G1" s="708"/>
      <c r="H1" s="708"/>
      <c r="I1" s="708"/>
      <c r="J1" s="374"/>
      <c r="K1" s="375"/>
    </row>
    <row r="2" spans="1:11" s="376" customFormat="1" ht="19.5" customHeight="1">
      <c r="A2" s="709" t="s">
        <v>16</v>
      </c>
      <c r="B2" s="710"/>
      <c r="C2" s="710"/>
      <c r="D2" s="710"/>
      <c r="E2" s="710"/>
      <c r="F2" s="710"/>
      <c r="G2" s="710"/>
      <c r="H2" s="710"/>
      <c r="I2" s="710"/>
      <c r="J2" s="710"/>
      <c r="K2" s="711"/>
    </row>
    <row r="3" spans="1:11" s="376" customFormat="1" ht="19.5" customHeight="1">
      <c r="A3" s="712" t="s">
        <v>179</v>
      </c>
      <c r="B3" s="713"/>
      <c r="C3" s="713"/>
      <c r="D3" s="713"/>
      <c r="E3" s="713"/>
      <c r="F3" s="713"/>
      <c r="G3" s="713"/>
      <c r="H3" s="713"/>
      <c r="I3" s="713"/>
      <c r="J3" s="713"/>
      <c r="K3" s="714"/>
    </row>
    <row r="4" spans="1:11" s="376" customFormat="1" ht="19.5" customHeight="1">
      <c r="A4" s="712" t="s">
        <v>15</v>
      </c>
      <c r="B4" s="713"/>
      <c r="C4" s="713"/>
      <c r="D4" s="713"/>
      <c r="E4" s="713"/>
      <c r="F4" s="713"/>
      <c r="G4" s="713"/>
      <c r="H4" s="713"/>
      <c r="I4" s="713"/>
      <c r="J4" s="713"/>
      <c r="K4" s="714"/>
    </row>
    <row r="5" spans="1:11" s="376" customFormat="1" ht="19.5" customHeight="1" thickBot="1">
      <c r="A5" s="715"/>
      <c r="B5" s="716"/>
      <c r="C5" s="716"/>
      <c r="D5" s="716"/>
      <c r="E5" s="716"/>
      <c r="F5" s="716"/>
      <c r="G5" s="716"/>
      <c r="H5" s="716"/>
      <c r="I5" s="716"/>
      <c r="J5" s="377"/>
      <c r="K5" s="378"/>
    </row>
    <row r="6" spans="1:11" s="330" customFormat="1" ht="64.5" thickBot="1" thickTop="1">
      <c r="A6" s="379" t="s">
        <v>322</v>
      </c>
      <c r="B6" s="717" t="str">
        <f>'ORÇAMENTO GERAL'!F12</f>
        <v>Mobilização e Desmobilização de pessoal e equipamentos</v>
      </c>
      <c r="C6" s="718"/>
      <c r="D6" s="718"/>
      <c r="E6" s="718"/>
      <c r="F6" s="718"/>
      <c r="G6" s="718"/>
      <c r="H6" s="718"/>
      <c r="I6" s="718"/>
      <c r="J6" s="719" t="s">
        <v>323</v>
      </c>
      <c r="K6" s="720"/>
    </row>
    <row r="7" spans="1:11" s="380" customFormat="1" ht="54" customHeight="1" thickTop="1">
      <c r="A7" s="701" t="str">
        <f>'ORÇAMENTO GERAL'!C6</f>
        <v>EXECUÇÃO DOS SERVIÇOS DE PAVIMENTAÇÃO (RECAPEAMENTO) NA WE 66, WE 67, WE 70 e Passagem da Providência  - NO MUNICÍPIO DE ANANINDEUA - PA.</v>
      </c>
      <c r="B7" s="702"/>
      <c r="C7" s="702"/>
      <c r="D7" s="702"/>
      <c r="E7" s="702"/>
      <c r="F7" s="702"/>
      <c r="G7" s="702"/>
      <c r="H7" s="702"/>
      <c r="I7" s="702"/>
      <c r="J7" s="702"/>
      <c r="K7" s="703"/>
    </row>
    <row r="8" spans="1:11" s="380" customFormat="1" ht="56.25" customHeight="1">
      <c r="A8" s="381" t="s">
        <v>175</v>
      </c>
      <c r="B8" s="382" t="s">
        <v>60</v>
      </c>
      <c r="C8" s="383" t="s">
        <v>324</v>
      </c>
      <c r="D8" s="383" t="s">
        <v>325</v>
      </c>
      <c r="E8" s="383" t="s">
        <v>326</v>
      </c>
      <c r="F8" s="384" t="s">
        <v>327</v>
      </c>
      <c r="G8" s="383" t="s">
        <v>328</v>
      </c>
      <c r="H8" s="384" t="s">
        <v>329</v>
      </c>
      <c r="I8" s="385" t="s">
        <v>330</v>
      </c>
      <c r="J8" s="384" t="s">
        <v>331</v>
      </c>
      <c r="K8" s="386" t="s">
        <v>19</v>
      </c>
    </row>
    <row r="9" spans="1:15" s="394" customFormat="1" ht="50.25" customHeight="1">
      <c r="A9" s="387" t="s">
        <v>332</v>
      </c>
      <c r="B9" s="76" t="s">
        <v>333</v>
      </c>
      <c r="C9" s="114" t="s">
        <v>334</v>
      </c>
      <c r="D9" s="388" t="s">
        <v>335</v>
      </c>
      <c r="E9" s="389" t="s">
        <v>336</v>
      </c>
      <c r="F9" s="390">
        <v>1</v>
      </c>
      <c r="G9" s="390">
        <v>19</v>
      </c>
      <c r="H9" s="391">
        <v>40</v>
      </c>
      <c r="I9" s="391">
        <f>'[2]CPU-2'!J27</f>
        <v>22</v>
      </c>
      <c r="J9" s="392">
        <v>348.43</v>
      </c>
      <c r="K9" s="393">
        <f aca="true" t="shared" si="0" ref="K9:K14">ROUND((F9*G9*I9/H9)*J9,2)</f>
        <v>3641.09</v>
      </c>
      <c r="O9" s="395"/>
    </row>
    <row r="10" spans="1:23" s="395" customFormat="1" ht="99.75" customHeight="1">
      <c r="A10" s="387" t="s">
        <v>178</v>
      </c>
      <c r="B10" s="76">
        <v>5824</v>
      </c>
      <c r="C10" s="396" t="s">
        <v>337</v>
      </c>
      <c r="D10" s="388" t="str">
        <f aca="true" t="shared" si="1" ref="D10:E14">D9</f>
        <v>BELEM</v>
      </c>
      <c r="E10" s="388" t="str">
        <f t="shared" si="1"/>
        <v>REGIONAL</v>
      </c>
      <c r="F10" s="390">
        <v>1</v>
      </c>
      <c r="G10" s="390">
        <f aca="true" t="shared" si="2" ref="G10:H14">G9</f>
        <v>19</v>
      </c>
      <c r="H10" s="391">
        <f t="shared" si="2"/>
        <v>40</v>
      </c>
      <c r="I10" s="397">
        <f>'[2]CPU-2'!J36</f>
        <v>2</v>
      </c>
      <c r="J10" s="398">
        <v>194.86</v>
      </c>
      <c r="K10" s="393">
        <f t="shared" si="0"/>
        <v>185.12</v>
      </c>
      <c r="P10" s="395">
        <v>5</v>
      </c>
      <c r="Q10" s="395">
        <v>0.4</v>
      </c>
      <c r="R10" s="395">
        <f>P10/Q10</f>
        <v>12.5</v>
      </c>
      <c r="S10" s="395">
        <v>13</v>
      </c>
      <c r="T10" s="395">
        <f>S10/2</f>
        <v>6.5</v>
      </c>
      <c r="U10" s="395">
        <v>7</v>
      </c>
      <c r="V10" s="395">
        <v>1.6</v>
      </c>
      <c r="W10" s="395">
        <f>U10*V10</f>
        <v>11.2</v>
      </c>
    </row>
    <row r="11" spans="1:16" s="400" customFormat="1" ht="99.75" customHeight="1">
      <c r="A11" s="71" t="s">
        <v>178</v>
      </c>
      <c r="B11" s="399">
        <v>5811</v>
      </c>
      <c r="C11" s="396" t="s">
        <v>338</v>
      </c>
      <c r="D11" s="388" t="str">
        <f t="shared" si="1"/>
        <v>BELEM</v>
      </c>
      <c r="E11" s="388" t="str">
        <f t="shared" si="1"/>
        <v>REGIONAL</v>
      </c>
      <c r="F11" s="390">
        <v>1</v>
      </c>
      <c r="G11" s="390">
        <f t="shared" si="2"/>
        <v>19</v>
      </c>
      <c r="H11" s="391">
        <f t="shared" si="2"/>
        <v>40</v>
      </c>
      <c r="I11" s="397">
        <f>'[2]CPU-2'!J43</f>
        <v>10</v>
      </c>
      <c r="J11" s="398">
        <v>203.46</v>
      </c>
      <c r="K11" s="393">
        <f t="shared" si="0"/>
        <v>966.44</v>
      </c>
      <c r="O11" s="400">
        <f>7/0.4</f>
        <v>17.5</v>
      </c>
      <c r="P11" s="401"/>
    </row>
    <row r="12" spans="1:19" ht="99.75" customHeight="1">
      <c r="A12" s="71" t="s">
        <v>178</v>
      </c>
      <c r="B12" s="399">
        <v>91386</v>
      </c>
      <c r="C12" s="396" t="s">
        <v>339</v>
      </c>
      <c r="D12" s="388" t="str">
        <f t="shared" si="1"/>
        <v>BELEM</v>
      </c>
      <c r="E12" s="388" t="str">
        <f t="shared" si="1"/>
        <v>REGIONAL</v>
      </c>
      <c r="F12" s="390">
        <v>1</v>
      </c>
      <c r="G12" s="390">
        <f t="shared" si="2"/>
        <v>19</v>
      </c>
      <c r="H12" s="391">
        <f t="shared" si="2"/>
        <v>40</v>
      </c>
      <c r="I12" s="397">
        <f>'[2]CPU-2'!J50</f>
        <v>10</v>
      </c>
      <c r="J12" s="398">
        <v>247.81</v>
      </c>
      <c r="K12" s="393">
        <f t="shared" si="0"/>
        <v>1177.1</v>
      </c>
      <c r="N12" s="402">
        <f>4*0.4</f>
        <v>1.6</v>
      </c>
      <c r="O12" s="402">
        <f>N12*9</f>
        <v>14.4</v>
      </c>
      <c r="S12" s="402">
        <v>0.2363</v>
      </c>
    </row>
    <row r="13" spans="1:19" ht="99.75" customHeight="1">
      <c r="A13" s="71" t="s">
        <v>178</v>
      </c>
      <c r="B13" s="399">
        <v>5901</v>
      </c>
      <c r="C13" s="396" t="s">
        <v>340</v>
      </c>
      <c r="D13" s="388" t="str">
        <f t="shared" si="1"/>
        <v>BELEM</v>
      </c>
      <c r="E13" s="388" t="str">
        <f t="shared" si="1"/>
        <v>REGIONAL</v>
      </c>
      <c r="F13" s="390">
        <v>1</v>
      </c>
      <c r="G13" s="390">
        <f t="shared" si="2"/>
        <v>19</v>
      </c>
      <c r="H13" s="391">
        <f t="shared" si="2"/>
        <v>40</v>
      </c>
      <c r="I13" s="397">
        <f>'[2]CPU-2'!J57</f>
        <v>4</v>
      </c>
      <c r="J13" s="398">
        <v>304.82</v>
      </c>
      <c r="K13" s="393">
        <f t="shared" si="0"/>
        <v>579.16</v>
      </c>
      <c r="S13" s="402">
        <v>0.2801</v>
      </c>
    </row>
    <row r="14" spans="1:19" ht="99.75" customHeight="1">
      <c r="A14" s="71" t="s">
        <v>178</v>
      </c>
      <c r="B14" s="399">
        <v>83362</v>
      </c>
      <c r="C14" s="396" t="s">
        <v>341</v>
      </c>
      <c r="D14" s="388" t="str">
        <f t="shared" si="1"/>
        <v>BELEM</v>
      </c>
      <c r="E14" s="388" t="str">
        <f t="shared" si="1"/>
        <v>REGIONAL</v>
      </c>
      <c r="F14" s="390">
        <v>1</v>
      </c>
      <c r="G14" s="390">
        <f t="shared" si="2"/>
        <v>19</v>
      </c>
      <c r="H14" s="391">
        <f t="shared" si="2"/>
        <v>40</v>
      </c>
      <c r="I14" s="397">
        <f>'[2]CPU-2'!J64</f>
        <v>4</v>
      </c>
      <c r="J14" s="398">
        <v>257.91</v>
      </c>
      <c r="K14" s="393">
        <f t="shared" si="0"/>
        <v>490.03</v>
      </c>
      <c r="S14" s="402">
        <v>1</v>
      </c>
    </row>
    <row r="15" spans="1:19" s="404" customFormat="1" ht="45" customHeight="1" thickBot="1">
      <c r="A15" s="704" t="s">
        <v>21</v>
      </c>
      <c r="B15" s="705"/>
      <c r="C15" s="705"/>
      <c r="D15" s="705"/>
      <c r="E15" s="705"/>
      <c r="F15" s="705"/>
      <c r="G15" s="705"/>
      <c r="H15" s="705"/>
      <c r="I15" s="705"/>
      <c r="J15" s="706"/>
      <c r="K15" s="403">
        <f>ROUND(SUM(K9:K14),2)</f>
        <v>7038.94</v>
      </c>
      <c r="S15" s="404">
        <v>1</v>
      </c>
    </row>
    <row r="16" spans="1:19" ht="15.75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S16" s="402">
        <f>SUM(S12:S15)</f>
        <v>2.5164</v>
      </c>
    </row>
    <row r="20" spans="8:11" ht="15.75">
      <c r="H20" s="402">
        <v>500</v>
      </c>
      <c r="K20" s="405">
        <v>94511.42</v>
      </c>
    </row>
    <row r="21" spans="8:11" ht="15.75">
      <c r="H21" s="402">
        <f>H20/12</f>
        <v>41.6666666666667</v>
      </c>
      <c r="K21" s="406">
        <f>K20-K15</f>
        <v>87472.48</v>
      </c>
    </row>
    <row r="22" ht="15.75">
      <c r="H22" s="402">
        <f>H21*5</f>
        <v>208.333333333333</v>
      </c>
    </row>
    <row r="23" ht="15.75">
      <c r="H23" s="402">
        <v>291.666666666667</v>
      </c>
    </row>
    <row r="24" ht="15.75">
      <c r="H24" s="402">
        <f>H23+H22</f>
        <v>500</v>
      </c>
    </row>
  </sheetData>
  <sheetProtection/>
  <mergeCells count="9">
    <mergeCell ref="A7:K7"/>
    <mergeCell ref="A15:J15"/>
    <mergeCell ref="A1:I1"/>
    <mergeCell ref="A2:K2"/>
    <mergeCell ref="A3:K3"/>
    <mergeCell ref="A4:K4"/>
    <mergeCell ref="A5:I5"/>
    <mergeCell ref="B6:I6"/>
    <mergeCell ref="J6:K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Driely Ferreira</cp:lastModifiedBy>
  <cp:lastPrinted>2022-06-27T16:33:53Z</cp:lastPrinted>
  <dcterms:created xsi:type="dcterms:W3CDTF">2005-01-22T11:41:57Z</dcterms:created>
  <dcterms:modified xsi:type="dcterms:W3CDTF">2022-09-15T17:25:02Z</dcterms:modified>
  <cp:category/>
  <cp:version/>
  <cp:contentType/>
  <cp:contentStatus/>
</cp:coreProperties>
</file>