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_NICIANA NOURA\PMA 2022\LICITAÇÃO\13-22- MANUTENÇÕES PREDIAIS EM FEIRAS E MERCADOS MUNICIPAIS\LICITAÇÃO\TEXTO\"/>
    </mc:Choice>
  </mc:AlternateContent>
  <bookViews>
    <workbookView xWindow="0" yWindow="0" windowWidth="23040" windowHeight="8610" activeTab="2"/>
  </bookViews>
  <sheets>
    <sheet name="Orçamento Sintético (2)" sheetId="6" r:id="rId1"/>
    <sheet name="Orçamento Sintético" sheetId="1" state="hidden" r:id="rId2"/>
    <sheet name="CRONOGRAMA" sheetId="2" r:id="rId3"/>
    <sheet name="LS" sheetId="5" r:id="rId4"/>
    <sheet name="BDI" sheetId="3" r:id="rId5"/>
    <sheet name="CPU" sheetId="4" r:id="rId6"/>
  </sheets>
  <definedNames>
    <definedName name="_xlnm._FilterDatabase" localSheetId="0" hidden="1">'Orçamento Sintético (2)'!$A$1:$I$1</definedName>
    <definedName name="_xlnm.Print_Area" localSheetId="2">CRONOGRAMA!$A$1:$Q$32</definedName>
    <definedName name="_xlnm.Print_Area" localSheetId="0">'Orçamento Sintético (2)'!$A$1:$I$62</definedName>
    <definedName name="_xlnm.Print_Titles" localSheetId="1">'Orçamento Sintético'!$1:$7</definedName>
    <definedName name="_xlnm.Print_Titles" localSheetId="0">'Orçamento Sintético (2)'!$1:$7</definedName>
  </definedNames>
  <calcPr calcId="162913"/>
</workbook>
</file>

<file path=xl/calcChain.xml><?xml version="1.0" encoding="utf-8"?>
<calcChain xmlns="http://schemas.openxmlformats.org/spreadsheetml/2006/main">
  <c r="P24" i="2" l="1"/>
  <c r="N12" i="2"/>
  <c r="C3" i="4" l="1"/>
  <c r="A3" i="5"/>
  <c r="A3" i="2"/>
  <c r="P28" i="2"/>
  <c r="P26" i="2"/>
  <c r="P20" i="2"/>
  <c r="P18" i="2"/>
  <c r="P16" i="2"/>
  <c r="N14" i="2"/>
  <c r="P22" i="2"/>
  <c r="N18" i="2"/>
  <c r="O22" i="2"/>
  <c r="O18" i="2"/>
  <c r="N8" i="2"/>
  <c r="N22" i="2"/>
  <c r="M24" i="2"/>
  <c r="M22" i="2"/>
  <c r="M18" i="2"/>
  <c r="M14" i="2"/>
  <c r="M12" i="2"/>
  <c r="M8" i="2"/>
  <c r="L24" i="2"/>
  <c r="L22" i="2"/>
  <c r="L14" i="2"/>
  <c r="L12" i="2"/>
  <c r="K24" i="2"/>
  <c r="K22" i="2"/>
  <c r="K14" i="2"/>
  <c r="K12" i="2"/>
  <c r="J26" i="2"/>
  <c r="J24" i="2"/>
  <c r="J22" i="2"/>
  <c r="J12" i="2"/>
  <c r="I26" i="2"/>
  <c r="I24" i="2"/>
  <c r="I22" i="2"/>
  <c r="H26" i="2"/>
  <c r="H24" i="2"/>
  <c r="H22" i="2"/>
  <c r="G26" i="2"/>
  <c r="G24" i="2"/>
  <c r="G22" i="2"/>
  <c r="G18" i="2"/>
  <c r="F26" i="2"/>
  <c r="F24" i="2"/>
  <c r="F22" i="2"/>
  <c r="F20" i="2"/>
  <c r="F18" i="2"/>
  <c r="F16" i="2"/>
  <c r="E26" i="2"/>
  <c r="E24" i="2"/>
  <c r="E22" i="2"/>
  <c r="E20" i="2"/>
  <c r="E18" i="2"/>
  <c r="E16" i="2"/>
  <c r="E14" i="2"/>
  <c r="N28" i="2"/>
  <c r="M28" i="2"/>
  <c r="K28" i="2"/>
  <c r="J28" i="2"/>
  <c r="I28" i="2"/>
  <c r="G28" i="2"/>
  <c r="F28" i="2"/>
  <c r="E28" i="2"/>
  <c r="C27" i="2"/>
  <c r="B27" i="2"/>
  <c r="A27" i="2"/>
  <c r="C25" i="2"/>
  <c r="B25" i="2"/>
  <c r="A25" i="2"/>
  <c r="C23" i="2"/>
  <c r="B23" i="2"/>
  <c r="A23" i="2"/>
  <c r="C21" i="2"/>
  <c r="B21" i="2"/>
  <c r="A21" i="2"/>
  <c r="C19" i="2"/>
  <c r="B19" i="2"/>
  <c r="A19" i="2"/>
  <c r="C17" i="2"/>
  <c r="H18" i="2" s="1"/>
  <c r="B17" i="2"/>
  <c r="A17" i="2"/>
  <c r="C15" i="2"/>
  <c r="B15" i="2"/>
  <c r="A15" i="2"/>
  <c r="C13" i="2"/>
  <c r="B13" i="2"/>
  <c r="A13" i="2"/>
  <c r="C11" i="2"/>
  <c r="B11" i="2"/>
  <c r="A11" i="2"/>
  <c r="C9" i="2"/>
  <c r="N10" i="2" s="1"/>
  <c r="D35" i="2"/>
  <c r="C7" i="2"/>
  <c r="L8" i="2" s="1"/>
  <c r="B9" i="2"/>
  <c r="A9" i="2"/>
  <c r="B7" i="2"/>
  <c r="A7" i="2"/>
  <c r="J14" i="2"/>
  <c r="L18" i="2" l="1"/>
  <c r="O28" i="2"/>
  <c r="H28" i="2"/>
  <c r="L28" i="2"/>
  <c r="S21" i="2"/>
  <c r="G14" i="2"/>
  <c r="S13" i="2"/>
  <c r="H12" i="2"/>
  <c r="L10" i="2"/>
  <c r="S11" i="2" l="1"/>
  <c r="F10" i="2"/>
  <c r="S9" i="2"/>
  <c r="I10" i="2"/>
  <c r="E12" i="2"/>
  <c r="H14" i="2"/>
  <c r="N16" i="2"/>
  <c r="G20" i="2"/>
  <c r="Q21" i="2"/>
  <c r="T21" i="2" s="1"/>
  <c r="M26" i="2"/>
  <c r="K10" i="2"/>
  <c r="G10" i="2"/>
  <c r="M10" i="2"/>
  <c r="I12" i="2"/>
  <c r="I16" i="2"/>
  <c r="E10" i="2"/>
  <c r="J10" i="2"/>
  <c r="F12" i="2"/>
  <c r="O20" i="2"/>
  <c r="S27" i="2"/>
  <c r="G12" i="2"/>
  <c r="Q27" i="2"/>
  <c r="J8" i="2"/>
  <c r="F8" i="2"/>
  <c r="I8" i="2"/>
  <c r="E8" i="2"/>
  <c r="E29" i="2" s="1"/>
  <c r="G8" i="2"/>
  <c r="G29" i="2" s="1"/>
  <c r="M20" i="2"/>
  <c r="I20" i="2"/>
  <c r="S19" i="2"/>
  <c r="P29" i="2"/>
  <c r="L20" i="2"/>
  <c r="H20" i="2"/>
  <c r="J20" i="2"/>
  <c r="S7" i="2"/>
  <c r="H8" i="2"/>
  <c r="L16" i="2"/>
  <c r="H16" i="2"/>
  <c r="O16" i="2"/>
  <c r="G16" i="2"/>
  <c r="K16" i="2"/>
  <c r="J16" i="2"/>
  <c r="I18" i="2"/>
  <c r="S17" i="2"/>
  <c r="J18" i="2"/>
  <c r="K20" i="2"/>
  <c r="O24" i="2"/>
  <c r="N24" i="2"/>
  <c r="L26" i="2"/>
  <c r="O26" i="2"/>
  <c r="K26" i="2"/>
  <c r="N26" i="2"/>
  <c r="K8" i="2"/>
  <c r="S15" i="2"/>
  <c r="M16" i="2"/>
  <c r="K18" i="2"/>
  <c r="N20" i="2"/>
  <c r="S23" i="2"/>
  <c r="S25" i="2"/>
  <c r="C29" i="2"/>
  <c r="D13" i="2" s="1"/>
  <c r="I14" i="2"/>
  <c r="H10" i="2"/>
  <c r="F14" i="2"/>
  <c r="L29" i="2" l="1"/>
  <c r="N29" i="2"/>
  <c r="N31" i="2" s="1"/>
  <c r="O29" i="2"/>
  <c r="O31" i="2" s="1"/>
  <c r="M29" i="2"/>
  <c r="M31" i="2" s="1"/>
  <c r="J29" i="2"/>
  <c r="J31" i="2" s="1"/>
  <c r="I29" i="2"/>
  <c r="I31" i="2" s="1"/>
  <c r="H29" i="2"/>
  <c r="H31" i="2" s="1"/>
  <c r="K29" i="2"/>
  <c r="K31" i="2" s="1"/>
  <c r="F29" i="2"/>
  <c r="F31" i="2" s="1"/>
  <c r="D17" i="2"/>
  <c r="D37" i="2"/>
  <c r="Q9" i="2"/>
  <c r="T9" i="2" s="1"/>
  <c r="T27" i="2"/>
  <c r="Q19" i="2"/>
  <c r="T19" i="2" s="1"/>
  <c r="Q11" i="2"/>
  <c r="T11" i="2" s="1"/>
  <c r="D25" i="2"/>
  <c r="D23" i="2"/>
  <c r="D19" i="2"/>
  <c r="D15" i="2"/>
  <c r="Q17" i="2"/>
  <c r="T17" i="2" s="1"/>
  <c r="Q25" i="2"/>
  <c r="T25" i="2" s="1"/>
  <c r="Q23" i="2"/>
  <c r="T23" i="2" s="1"/>
  <c r="Q15" i="2"/>
  <c r="T15" i="2" s="1"/>
  <c r="P31" i="2"/>
  <c r="G31" i="2"/>
  <c r="D21" i="2"/>
  <c r="D9" i="2"/>
  <c r="D27" i="2"/>
  <c r="D11" i="2"/>
  <c r="D7" i="2"/>
  <c r="L31" i="2"/>
  <c r="Q13" i="2"/>
  <c r="T13" i="2" s="1"/>
  <c r="Q7" i="2"/>
  <c r="E31" i="2" l="1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1" i="2" s="1"/>
  <c r="E30" i="2"/>
  <c r="F30" i="2" s="1"/>
  <c r="G30" i="2" s="1"/>
  <c r="H30" i="2" s="1"/>
  <c r="I30" i="2" s="1"/>
  <c r="J30" i="2" s="1"/>
  <c r="K30" i="2" s="1"/>
  <c r="L30" i="2" s="1"/>
  <c r="M30" i="2" s="1"/>
  <c r="N30" i="2" s="1"/>
  <c r="O30" i="2" s="1"/>
  <c r="P30" i="2" s="1"/>
  <c r="Q29" i="2"/>
  <c r="T7" i="2"/>
  <c r="D29" i="2"/>
  <c r="H56" i="6" l="1"/>
  <c r="I56" i="6" s="1"/>
  <c r="H49" i="6"/>
  <c r="I49" i="6" s="1"/>
  <c r="H47" i="6"/>
  <c r="I47" i="6" s="1"/>
  <c r="H48" i="6"/>
  <c r="I48" i="6" s="1"/>
  <c r="H39" i="6"/>
  <c r="I39" i="6" s="1"/>
  <c r="H15" i="6"/>
  <c r="I15" i="6" s="1"/>
  <c r="H20" i="6"/>
  <c r="I20" i="6" s="1"/>
  <c r="H19" i="6"/>
  <c r="I19" i="6" s="1"/>
  <c r="H61" i="6"/>
  <c r="I61" i="6" s="1"/>
  <c r="I60" i="6" s="1"/>
  <c r="H59" i="6"/>
  <c r="I59" i="6" s="1"/>
  <c r="H58" i="6"/>
  <c r="I58" i="6" s="1"/>
  <c r="H55" i="6"/>
  <c r="I55" i="6" s="1"/>
  <c r="H54" i="6"/>
  <c r="I54" i="6" s="1"/>
  <c r="H53" i="6"/>
  <c r="I53" i="6" s="1"/>
  <c r="H52" i="6"/>
  <c r="I52" i="6" s="1"/>
  <c r="H51" i="6"/>
  <c r="I51" i="6" s="1"/>
  <c r="H46" i="6"/>
  <c r="I46" i="6" s="1"/>
  <c r="H45" i="6"/>
  <c r="I45" i="6" s="1"/>
  <c r="H44" i="6"/>
  <c r="I44" i="6" s="1"/>
  <c r="H43" i="6"/>
  <c r="I43" i="6" s="1"/>
  <c r="H42" i="6"/>
  <c r="I42" i="6" s="1"/>
  <c r="H41" i="6"/>
  <c r="I41" i="6" s="1"/>
  <c r="H38" i="6"/>
  <c r="I38" i="6" s="1"/>
  <c r="H37" i="6"/>
  <c r="I37" i="6" s="1"/>
  <c r="H36" i="6"/>
  <c r="I36" i="6" s="1"/>
  <c r="H35" i="6"/>
  <c r="I35" i="6" s="1"/>
  <c r="H34" i="6"/>
  <c r="I34" i="6" s="1"/>
  <c r="H33" i="6"/>
  <c r="I33" i="6" s="1"/>
  <c r="H32" i="6"/>
  <c r="I32" i="6" s="1"/>
  <c r="H31" i="6"/>
  <c r="I31" i="6" s="1"/>
  <c r="H30" i="6"/>
  <c r="I30" i="6" s="1"/>
  <c r="H28" i="6"/>
  <c r="I28" i="6" s="1"/>
  <c r="H27" i="6"/>
  <c r="I27" i="6" s="1"/>
  <c r="H26" i="6"/>
  <c r="I26" i="6" s="1"/>
  <c r="H24" i="6"/>
  <c r="I24" i="6" s="1"/>
  <c r="H23" i="6"/>
  <c r="I23" i="6" s="1"/>
  <c r="H22" i="6"/>
  <c r="I22" i="6" s="1"/>
  <c r="H18" i="6"/>
  <c r="I18" i="6" s="1"/>
  <c r="H17" i="6"/>
  <c r="I17" i="6" s="1"/>
  <c r="H14" i="6"/>
  <c r="I14" i="6" s="1"/>
  <c r="H12" i="6"/>
  <c r="I12" i="6" s="1"/>
  <c r="H10" i="6"/>
  <c r="I10" i="6" s="1"/>
  <c r="I9" i="6" s="1"/>
  <c r="I50" i="6" l="1"/>
  <c r="I40" i="6"/>
  <c r="H62" i="6" s="1"/>
  <c r="I11" i="6"/>
  <c r="I29" i="6"/>
  <c r="I57" i="6"/>
  <c r="I13" i="6"/>
  <c r="I21" i="6"/>
  <c r="I16" i="6"/>
  <c r="I25" i="6"/>
  <c r="A4" i="4"/>
  <c r="A4" i="2"/>
  <c r="A3" i="3"/>
  <c r="A4" i="3"/>
  <c r="C42" i="3"/>
  <c r="C41" i="3"/>
  <c r="H41" i="3" s="1"/>
  <c r="H42" i="3" s="1"/>
  <c r="C40" i="3"/>
  <c r="C39" i="3"/>
  <c r="H39" i="3" s="1"/>
  <c r="H40" i="3" s="1"/>
  <c r="C37" i="3"/>
  <c r="H37" i="3" s="1"/>
  <c r="C36" i="3"/>
  <c r="C38" i="3" s="1"/>
  <c r="C35" i="3"/>
  <c r="H35" i="3" s="1"/>
  <c r="H30" i="3"/>
  <c r="H25" i="3"/>
  <c r="H16" i="3" s="1"/>
  <c r="H15" i="3" s="1"/>
  <c r="C44" i="3" s="1"/>
  <c r="H13" i="3"/>
  <c r="H9" i="3"/>
  <c r="A4" i="5"/>
  <c r="D40" i="5"/>
  <c r="C40" i="5"/>
  <c r="D36" i="5"/>
  <c r="C36" i="5"/>
  <c r="D29" i="5"/>
  <c r="C29" i="5"/>
  <c r="D17" i="5"/>
  <c r="D41" i="5" s="1"/>
  <c r="C17" i="5"/>
  <c r="C41" i="5" s="1"/>
  <c r="H44" i="3" l="1"/>
  <c r="H45" i="3" s="1"/>
  <c r="C45" i="3"/>
  <c r="C47" i="3" s="1"/>
  <c r="H36" i="3"/>
  <c r="H38" i="3" s="1"/>
  <c r="H47" i="3" s="1"/>
  <c r="H167" i="1" l="1"/>
  <c r="I167" i="1" s="1"/>
  <c r="H165" i="1"/>
  <c r="I165" i="1" s="1"/>
  <c r="H164" i="1"/>
  <c r="I164" i="1" s="1"/>
  <c r="H162" i="1"/>
  <c r="I162" i="1" s="1"/>
  <c r="H161" i="1"/>
  <c r="I161" i="1" s="1"/>
  <c r="H159" i="1"/>
  <c r="I159" i="1" s="1"/>
  <c r="H157" i="1"/>
  <c r="I157" i="1" s="1"/>
  <c r="H154" i="1"/>
  <c r="I154" i="1" s="1"/>
  <c r="H153" i="1"/>
  <c r="I153" i="1" s="1"/>
  <c r="H152" i="1"/>
  <c r="I152" i="1" s="1"/>
  <c r="H151" i="1"/>
  <c r="I151" i="1" s="1"/>
  <c r="H150" i="1"/>
  <c r="I150" i="1" s="1"/>
  <c r="H148" i="1"/>
  <c r="I148" i="1" s="1"/>
  <c r="H147" i="1"/>
  <c r="I147" i="1" s="1"/>
  <c r="H145" i="1"/>
  <c r="I145" i="1" s="1"/>
  <c r="H144" i="1"/>
  <c r="I144" i="1" s="1"/>
  <c r="H141" i="1"/>
  <c r="I141" i="1" s="1"/>
  <c r="H140" i="1"/>
  <c r="I140" i="1" s="1"/>
  <c r="H139" i="1"/>
  <c r="I139" i="1" s="1"/>
  <c r="H138" i="1"/>
  <c r="I138" i="1" s="1"/>
  <c r="H136" i="1"/>
  <c r="I136" i="1" s="1"/>
  <c r="H135" i="1"/>
  <c r="I135" i="1" s="1"/>
  <c r="H134" i="1"/>
  <c r="I134" i="1" s="1"/>
  <c r="H132" i="1"/>
  <c r="I132" i="1" s="1"/>
  <c r="H131" i="1"/>
  <c r="I131" i="1" s="1"/>
  <c r="H130" i="1"/>
  <c r="I130" i="1" s="1"/>
  <c r="H128" i="1"/>
  <c r="I128" i="1" s="1"/>
  <c r="H126" i="1"/>
  <c r="I126" i="1" s="1"/>
  <c r="H125" i="1"/>
  <c r="I125" i="1" s="1"/>
  <c r="H123" i="1"/>
  <c r="I123" i="1" s="1"/>
  <c r="H122" i="1"/>
  <c r="I122" i="1" s="1"/>
  <c r="H119" i="1"/>
  <c r="I119" i="1" s="1"/>
  <c r="H118" i="1"/>
  <c r="I118" i="1" s="1"/>
  <c r="H117" i="1"/>
  <c r="I117" i="1" s="1"/>
  <c r="H115" i="1"/>
  <c r="I115" i="1" s="1"/>
  <c r="H114" i="1"/>
  <c r="I114" i="1" s="1"/>
  <c r="H112" i="1"/>
  <c r="I112" i="1" s="1"/>
  <c r="H111" i="1"/>
  <c r="I111" i="1" s="1"/>
  <c r="H109" i="1"/>
  <c r="I109" i="1" s="1"/>
  <c r="H108" i="1"/>
  <c r="I108" i="1" s="1"/>
  <c r="H105" i="1"/>
  <c r="I105" i="1" s="1"/>
  <c r="H104" i="1"/>
  <c r="I104" i="1" s="1"/>
  <c r="H103" i="1"/>
  <c r="I103" i="1" s="1"/>
  <c r="H101" i="1"/>
  <c r="I101" i="1" s="1"/>
  <c r="H100" i="1"/>
  <c r="I100" i="1" s="1"/>
  <c r="H99" i="1"/>
  <c r="I99" i="1" s="1"/>
  <c r="H97" i="1"/>
  <c r="I97" i="1" s="1"/>
  <c r="H96" i="1"/>
  <c r="I96" i="1" s="1"/>
  <c r="H95" i="1"/>
  <c r="I95" i="1" s="1"/>
  <c r="H92" i="1"/>
  <c r="I92" i="1" s="1"/>
  <c r="H91" i="1"/>
  <c r="I91" i="1" s="1"/>
  <c r="H90" i="1"/>
  <c r="I90" i="1" s="1"/>
  <c r="H89" i="1"/>
  <c r="I89" i="1" s="1"/>
  <c r="H87" i="1"/>
  <c r="I87" i="1" s="1"/>
  <c r="H86" i="1"/>
  <c r="I86" i="1" s="1"/>
  <c r="H85" i="1"/>
  <c r="I85" i="1" s="1"/>
  <c r="H84" i="1"/>
  <c r="I84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2" i="1"/>
  <c r="I72" i="1" s="1"/>
  <c r="H70" i="1"/>
  <c r="I70" i="1" s="1"/>
  <c r="H68" i="1"/>
  <c r="I68" i="1" s="1"/>
  <c r="H67" i="1"/>
  <c r="I67" i="1" s="1"/>
  <c r="H65" i="1"/>
  <c r="I65" i="1" s="1"/>
  <c r="H64" i="1"/>
  <c r="I64" i="1" s="1"/>
  <c r="H63" i="1"/>
  <c r="I63" i="1" s="1"/>
  <c r="H60" i="1"/>
  <c r="I60" i="1" s="1"/>
  <c r="H59" i="1"/>
  <c r="I59" i="1" s="1"/>
  <c r="H58" i="1"/>
  <c r="I58" i="1" s="1"/>
  <c r="H57" i="1"/>
  <c r="I57" i="1" s="1"/>
  <c r="H55" i="1"/>
  <c r="I55" i="1" s="1"/>
  <c r="H53" i="1"/>
  <c r="I53" i="1" s="1"/>
  <c r="H52" i="1"/>
  <c r="I52" i="1" s="1"/>
  <c r="H51" i="1"/>
  <c r="I51" i="1" s="1"/>
  <c r="H48" i="1"/>
  <c r="I48" i="1" s="1"/>
  <c r="H47" i="1"/>
  <c r="I47" i="1" s="1"/>
  <c r="H46" i="1"/>
  <c r="I46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7" i="1"/>
  <c r="I27" i="1" s="1"/>
  <c r="H26" i="1"/>
  <c r="I26" i="1" s="1"/>
  <c r="H25" i="1"/>
  <c r="I25" i="1" s="1"/>
  <c r="H24" i="1"/>
  <c r="I24" i="1" s="1"/>
  <c r="H22" i="1"/>
  <c r="I22" i="1" s="1"/>
  <c r="H21" i="1"/>
  <c r="I21" i="1" s="1"/>
  <c r="H20" i="1"/>
  <c r="I20" i="1" s="1"/>
  <c r="H18" i="1"/>
  <c r="I18" i="1" s="1"/>
  <c r="H17" i="1"/>
  <c r="I17" i="1" s="1"/>
  <c r="H15" i="1"/>
  <c r="I15" i="1" s="1"/>
  <c r="H13" i="1"/>
  <c r="I13" i="1" s="1"/>
  <c r="H12" i="1"/>
  <c r="I12" i="1" s="1"/>
  <c r="H10" i="1"/>
  <c r="I10" i="1" s="1"/>
</calcChain>
</file>

<file path=xl/sharedStrings.xml><?xml version="1.0" encoding="utf-8"?>
<sst xmlns="http://schemas.openxmlformats.org/spreadsheetml/2006/main" count="1168" uniqueCount="485">
  <si>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</si>
  <si>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</si>
  <si>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</si>
  <si>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</si>
  <si>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</si>
  <si>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</si>
  <si>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</si>
  <si>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</si>
  <si>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</si>
  <si>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</si>
  <si>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</si>
  <si>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>PRÉDIO SESAN</t>
  </si>
  <si>
    <t xml:space="preserve"> 1.1 </t>
  </si>
  <si>
    <t>SERVIÇOS PRELIMINARES</t>
  </si>
  <si>
    <t xml:space="preserve"> 1.1.1 </t>
  </si>
  <si>
    <t xml:space="preserve"> 011450 </t>
  </si>
  <si>
    <t>SEDOP</t>
  </si>
  <si>
    <t>Aluguel de andaime metálico tipo fachadeiro (incluindo montagem e desmontagem)</t>
  </si>
  <si>
    <t>M²/Mês</t>
  </si>
  <si>
    <t xml:space="preserve"> 1.2 </t>
  </si>
  <si>
    <t>PAREDES E PAINÉIS</t>
  </si>
  <si>
    <t xml:space="preserve"> 1.2.1 </t>
  </si>
  <si>
    <t xml:space="preserve"> 061354 </t>
  </si>
  <si>
    <t>Divisória em gesso acartonado e= 7cm</t>
  </si>
  <si>
    <t>m²</t>
  </si>
  <si>
    <t xml:space="preserve"> 1.2.2 </t>
  </si>
  <si>
    <t xml:space="preserve"> 061352 </t>
  </si>
  <si>
    <t>Divisória Divilux perfil em aluminio/miolo celular (painel cego)</t>
  </si>
  <si>
    <t xml:space="preserve"> 1.3 </t>
  </si>
  <si>
    <t>REVESTIMENTOS</t>
  </si>
  <si>
    <t xml:space="preserve"> 1.3.1 </t>
  </si>
  <si>
    <t xml:space="preserve"> 110644 </t>
  </si>
  <si>
    <t>Revestimento Cerâmico Padrão Médio</t>
  </si>
  <si>
    <t xml:space="preserve"> 1.4 </t>
  </si>
  <si>
    <t>PISO E PAVIMENTAÇÃO</t>
  </si>
  <si>
    <t xml:space="preserve"> 1.4.1 </t>
  </si>
  <si>
    <t xml:space="preserve"> 130119 </t>
  </si>
  <si>
    <t>Lajota ceramica -  (Padrão Médio)</t>
  </si>
  <si>
    <t xml:space="preserve"> 1.4.2 </t>
  </si>
  <si>
    <t xml:space="preserve"> 130233 </t>
  </si>
  <si>
    <t>Cimentado liso c/ junta plastica</t>
  </si>
  <si>
    <t xml:space="preserve"> 1.5 </t>
  </si>
  <si>
    <t>COBERTURA E FORRO</t>
  </si>
  <si>
    <t xml:space="preserve"> 1.5.1 </t>
  </si>
  <si>
    <t xml:space="preserve"> SESAN 523 </t>
  </si>
  <si>
    <t>Próprio</t>
  </si>
  <si>
    <t>RECUPERAÇÃO DE TELHADO COM RETIRADA DE GOTEIRAS, REPOSIÇÃO DE TELHAS DANIFICADAS, AUSENTES E REPAROS NA ESTRUTURA DE MADEIRA</t>
  </si>
  <si>
    <t xml:space="preserve"> 1.5.2 </t>
  </si>
  <si>
    <t xml:space="preserve"> 4865 </t>
  </si>
  <si>
    <t>ORSE</t>
  </si>
  <si>
    <t>Limpeza de calha de zinco</t>
  </si>
  <si>
    <t>m</t>
  </si>
  <si>
    <t xml:space="preserve"> 1.5.3 </t>
  </si>
  <si>
    <t xml:space="preserve"> 141336 </t>
  </si>
  <si>
    <t>Forro em lambri de PVC</t>
  </si>
  <si>
    <t xml:space="preserve"> 1.6 </t>
  </si>
  <si>
    <t>ESQUADRIAS E FERRAGENS</t>
  </si>
  <si>
    <t xml:space="preserve"> 1.6.1 </t>
  </si>
  <si>
    <t xml:space="preserve"> 091377 </t>
  </si>
  <si>
    <t>Porta divilux 0.80x2.10m c/ferragens - c/ perfil de aluminio</t>
  </si>
  <si>
    <t>UN</t>
  </si>
  <si>
    <t xml:space="preserve"> 1.6.2 </t>
  </si>
  <si>
    <t xml:space="preserve"> 091508 </t>
  </si>
  <si>
    <t>Porta em MDF revestida com laminado, com caixilho,alizar e ferragens de 0,8x2,10m</t>
  </si>
  <si>
    <t xml:space="preserve"> 1.6.3 </t>
  </si>
  <si>
    <t xml:space="preserve"> 090400 </t>
  </si>
  <si>
    <t>Grade de ferro 5/8" (incl. pint. anti-corrosiva)</t>
  </si>
  <si>
    <t xml:space="preserve"> 1.6.4 </t>
  </si>
  <si>
    <t xml:space="preserve"> 091375 </t>
  </si>
  <si>
    <t>Esquadria de alumínio basculante c/vidro e ferragens</t>
  </si>
  <si>
    <t xml:space="preserve"> 1.7 </t>
  </si>
  <si>
    <t>INSTALAÇÕES E APARELHOS HIDROSSANITÁRIOS</t>
  </si>
  <si>
    <t xml:space="preserve"> 1.7.1 </t>
  </si>
  <si>
    <t xml:space="preserve"> 180844 </t>
  </si>
  <si>
    <t>Revisão de ponto de água</t>
  </si>
  <si>
    <t>PT</t>
  </si>
  <si>
    <t xml:space="preserve"> 1.7.2 </t>
  </si>
  <si>
    <t xml:space="preserve"> 180845 </t>
  </si>
  <si>
    <t>Revisão de ponto de esgoto</t>
  </si>
  <si>
    <t xml:space="preserve"> 1.7.3 </t>
  </si>
  <si>
    <t xml:space="preserve"> 190232 </t>
  </si>
  <si>
    <t>Lavatorio de louça s/col.c/torn.,sifao e valv.</t>
  </si>
  <si>
    <t xml:space="preserve"> 1.7.4 </t>
  </si>
  <si>
    <t xml:space="preserve"> 190691 </t>
  </si>
  <si>
    <t>Ducha higienica cromada</t>
  </si>
  <si>
    <t xml:space="preserve"> 1.7.5 </t>
  </si>
  <si>
    <t xml:space="preserve"> 190609 </t>
  </si>
  <si>
    <t>Bacia sifonada c/cx. descarga acoplada c/ assento</t>
  </si>
  <si>
    <t xml:space="preserve"> 1.7.6 </t>
  </si>
  <si>
    <t xml:space="preserve"> 190790 </t>
  </si>
  <si>
    <t>Engate plástico</t>
  </si>
  <si>
    <t xml:space="preserve"> 1.7.7 </t>
  </si>
  <si>
    <t xml:space="preserve"> 190806 </t>
  </si>
  <si>
    <t>Assento plastico</t>
  </si>
  <si>
    <t xml:space="preserve"> 1.7.8 </t>
  </si>
  <si>
    <t xml:space="preserve"> 191517 </t>
  </si>
  <si>
    <t>Torneira de metal cromada de 1/2" ou 3/4" p/ lavatório</t>
  </si>
  <si>
    <t xml:space="preserve"> 1.7.9 </t>
  </si>
  <si>
    <t xml:space="preserve"> 12637 </t>
  </si>
  <si>
    <t>Limpeza de fossa até 5m3</t>
  </si>
  <si>
    <t>un</t>
  </si>
  <si>
    <t xml:space="preserve"> 1.8 </t>
  </si>
  <si>
    <t>INSTALAÇÕES ELÉTRICAS, DE LÓGICA E DE TELEFONES</t>
  </si>
  <si>
    <t xml:space="preserve"> 1.8.1 </t>
  </si>
  <si>
    <t xml:space="preserve"> 170081 </t>
  </si>
  <si>
    <t>Ponto de luz / força (c/tubul., cx. e fiaçao) ate 200W</t>
  </si>
  <si>
    <t xml:space="preserve"> 1.8.2 </t>
  </si>
  <si>
    <t xml:space="preserve"> 170683 </t>
  </si>
  <si>
    <t>Ponto de logica - UTP (incl. eletr.,cabo e conector)</t>
  </si>
  <si>
    <t xml:space="preserve"> 1.8.3 </t>
  </si>
  <si>
    <t xml:space="preserve"> 210083 </t>
  </si>
  <si>
    <t>Ponto p/ telefone(c/eletroduto,cx.,fiaçao e tomada)</t>
  </si>
  <si>
    <t xml:space="preserve"> 1.8.4 </t>
  </si>
  <si>
    <t xml:space="preserve"> 171015 </t>
  </si>
  <si>
    <t>Luminária abalux - sobrepor (2x20W) - completa</t>
  </si>
  <si>
    <t xml:space="preserve"> 1.8.5 </t>
  </si>
  <si>
    <t xml:space="preserve"> 170332 </t>
  </si>
  <si>
    <t>Interruptor 1 tecla simples (s/fiaçao)</t>
  </si>
  <si>
    <t xml:space="preserve"> 1.8.6 </t>
  </si>
  <si>
    <t xml:space="preserve"> 170339 </t>
  </si>
  <si>
    <t>Tomada 2P+T 10A (s/fiaçao)</t>
  </si>
  <si>
    <t xml:space="preserve"> 1.9 </t>
  </si>
  <si>
    <t>PINTURA</t>
  </si>
  <si>
    <t xml:space="preserve"> 1.9.1 </t>
  </si>
  <si>
    <t xml:space="preserve"> 150129 </t>
  </si>
  <si>
    <t>Emassamento de parede p/ receber pintura PVA</t>
  </si>
  <si>
    <t xml:space="preserve"> 1.9.2 </t>
  </si>
  <si>
    <t xml:space="preserve"> 150180 </t>
  </si>
  <si>
    <t>Acrilica fosca int. e ext. sem massa c/ selador -</t>
  </si>
  <si>
    <t xml:space="preserve"> 1.9.3 </t>
  </si>
  <si>
    <t xml:space="preserve"> 150207 </t>
  </si>
  <si>
    <t>Acrílica para piso</t>
  </si>
  <si>
    <t xml:space="preserve"> 2 </t>
  </si>
  <si>
    <t>MERCADO GUANABARA</t>
  </si>
  <si>
    <t xml:space="preserve"> 2.1 </t>
  </si>
  <si>
    <t xml:space="preserve"> 2.1.1 </t>
  </si>
  <si>
    <t xml:space="preserve"> 2.1.2 </t>
  </si>
  <si>
    <t xml:space="preserve"> 2.1.3 </t>
  </si>
  <si>
    <t xml:space="preserve"> 2.2 </t>
  </si>
  <si>
    <t>INSTALAÇÃO ELÉTRICAS, DE LÓGICA E DE TELEFONES</t>
  </si>
  <si>
    <t xml:space="preserve"> 2.2.1 </t>
  </si>
  <si>
    <t xml:space="preserve"> 2.3 </t>
  </si>
  <si>
    <t xml:space="preserve"> 2.3.1 </t>
  </si>
  <si>
    <t xml:space="preserve"> 2.3.2 </t>
  </si>
  <si>
    <t xml:space="preserve"> 2.3.3 </t>
  </si>
  <si>
    <t xml:space="preserve"> 100722 </t>
  </si>
  <si>
    <t>SINAPI</t>
  </si>
  <si>
    <t>PINTURA COM TINTA ALQUÍDICA DE FUNDO (TIPO ZARCÃO) APLICADA A ROLO OU PINCEL SOBRE SUPERFÍCIES METÁLICAS (EXCETO PERFIL) EXECUTADO EM OBRA (POR DEMÃO). AF_01/2020</t>
  </si>
  <si>
    <t xml:space="preserve"> 2.3.4 </t>
  </si>
  <si>
    <t xml:space="preserve"> 100757 </t>
  </si>
  <si>
    <t>PINTURA COM TINTA ALQUÍDICA DE ACABAMENTO (ESMALTE SINTÉTICO ACETINADO) PULVERIZADA SOBRE SUPERFÍCIES METÁLICAS (EXCETO PERFIL) EXECUTADO EM OBRA (02 DEMÃOS). AF_01/2020_P</t>
  </si>
  <si>
    <t xml:space="preserve"> 3 </t>
  </si>
  <si>
    <t>MERCADO CURUÇAMBÁ</t>
  </si>
  <si>
    <t xml:space="preserve"> 3.1 </t>
  </si>
  <si>
    <t xml:space="preserve"> 3.1.1 </t>
  </si>
  <si>
    <t xml:space="preserve"> 3.1.2 </t>
  </si>
  <si>
    <t xml:space="preserve"> SESAN 355 </t>
  </si>
  <si>
    <t>PISO EM CONCRETO COM 20MPA COM JUNTA ELASTICA POLIURETANO E= 7 CM</t>
  </si>
  <si>
    <t xml:space="preserve"> 3.1.3 </t>
  </si>
  <si>
    <t xml:space="preserve"> 3.2 </t>
  </si>
  <si>
    <t>REVESTIMENTO</t>
  </si>
  <si>
    <t xml:space="preserve"> 3.2.1 </t>
  </si>
  <si>
    <t xml:space="preserve"> 110762 </t>
  </si>
  <si>
    <t>Emboço com argamassa 1:6:Adit. Plast.</t>
  </si>
  <si>
    <t xml:space="preserve"> 3.2.2 </t>
  </si>
  <si>
    <t xml:space="preserve"> 3.3 </t>
  </si>
  <si>
    <t xml:space="preserve"> 3.3.1 </t>
  </si>
  <si>
    <t xml:space="preserve"> 3.4 </t>
  </si>
  <si>
    <t xml:space="preserve"> 3.4.1 </t>
  </si>
  <si>
    <t xml:space="preserve"> 3.5 </t>
  </si>
  <si>
    <t xml:space="preserve"> 3.5.1 </t>
  </si>
  <si>
    <t xml:space="preserve"> 3.5.2 </t>
  </si>
  <si>
    <t xml:space="preserve"> 3.5.3 </t>
  </si>
  <si>
    <t xml:space="preserve"> 180416 </t>
  </si>
  <si>
    <t>Fossa septica em conc.arm.d=2m,p=3m cap=75 pessoas</t>
  </si>
  <si>
    <t xml:space="preserve"> 3.5.4 </t>
  </si>
  <si>
    <t xml:space="preserve"> 3.5.5 </t>
  </si>
  <si>
    <t xml:space="preserve"> 3.5.6 </t>
  </si>
  <si>
    <t xml:space="preserve"> 3.5.7 </t>
  </si>
  <si>
    <t xml:space="preserve"> 3.5.8 </t>
  </si>
  <si>
    <t xml:space="preserve"> 3.5.9 </t>
  </si>
  <si>
    <t xml:space="preserve"> 3.6 </t>
  </si>
  <si>
    <t>INSTALAÇÕES ELÉTRICAS</t>
  </si>
  <si>
    <t xml:space="preserve"> 3.6.1 </t>
  </si>
  <si>
    <t xml:space="preserve"> 3.6.2 </t>
  </si>
  <si>
    <t xml:space="preserve"> 3.6.3 </t>
  </si>
  <si>
    <t xml:space="preserve"> 170985 </t>
  </si>
  <si>
    <t>Luminária  tipo refletor p/ lâmp vapor de sódio até 250W</t>
  </si>
  <si>
    <t xml:space="preserve"> 3.6.4 </t>
  </si>
  <si>
    <t xml:space="preserve"> 170979 </t>
  </si>
  <si>
    <t>Luminária  de facho aberto p/ lâmp vapor de mercúrio</t>
  </si>
  <si>
    <t xml:space="preserve"> 3.7 </t>
  </si>
  <si>
    <t xml:space="preserve"> 3.7.1 </t>
  </si>
  <si>
    <t xml:space="preserve"> 3.7.2 </t>
  </si>
  <si>
    <t xml:space="preserve"> 3.7.3 </t>
  </si>
  <si>
    <t xml:space="preserve"> 3.7.4 </t>
  </si>
  <si>
    <t xml:space="preserve"> 4 </t>
  </si>
  <si>
    <t>MERCADO ELO PERDIDO</t>
  </si>
  <si>
    <t xml:space="preserve"> 4.1 </t>
  </si>
  <si>
    <t xml:space="preserve"> 4.1.1 </t>
  </si>
  <si>
    <t xml:space="preserve"> 4.1.2 </t>
  </si>
  <si>
    <t xml:space="preserve"> 4.1.3 </t>
  </si>
  <si>
    <t xml:space="preserve"> 4.2 </t>
  </si>
  <si>
    <t xml:space="preserve"> 4.2.1 </t>
  </si>
  <si>
    <t xml:space="preserve"> 4.2.2 </t>
  </si>
  <si>
    <t xml:space="preserve"> 4.2.3 </t>
  </si>
  <si>
    <t xml:space="preserve"> 4.3 </t>
  </si>
  <si>
    <t xml:space="preserve"> 4.3.1 </t>
  </si>
  <si>
    <t xml:space="preserve"> 4.3.2 </t>
  </si>
  <si>
    <t xml:space="preserve"> 4.3.3 </t>
  </si>
  <si>
    <t xml:space="preserve"> 5 </t>
  </si>
  <si>
    <t>FEIRA DA CIDADE</t>
  </si>
  <si>
    <t xml:space="preserve"> 5.1 </t>
  </si>
  <si>
    <t xml:space="preserve"> 5.1.1 </t>
  </si>
  <si>
    <t xml:space="preserve"> 5.1.2 </t>
  </si>
  <si>
    <t xml:space="preserve"> 5.2 </t>
  </si>
  <si>
    <t xml:space="preserve"> 5.2.1 </t>
  </si>
  <si>
    <t xml:space="preserve"> 5.2.2 </t>
  </si>
  <si>
    <t xml:space="preserve"> 5.3 </t>
  </si>
  <si>
    <t>DIVERSOS</t>
  </si>
  <si>
    <t xml:space="preserve"> 5.3.1 </t>
  </si>
  <si>
    <t xml:space="preserve"> 6416 </t>
  </si>
  <si>
    <t>Tampa de concreto para caixas de passagem 1,00x1,00mx0,07m (Boca de Lobo)</t>
  </si>
  <si>
    <t xml:space="preserve"> 5.3.2 </t>
  </si>
  <si>
    <t xml:space="preserve"> 202327 </t>
  </si>
  <si>
    <t>SBC</t>
  </si>
  <si>
    <t>FITA ANTIDERRAPANTE TOTAL WALK CORES DIVERSAS 50mmx5m</t>
  </si>
  <si>
    <t xml:space="preserve"> 5.4 </t>
  </si>
  <si>
    <t xml:space="preserve"> 5.4.1 </t>
  </si>
  <si>
    <t xml:space="preserve"> 5.4.2 </t>
  </si>
  <si>
    <t xml:space="preserve"> 5.4.3 </t>
  </si>
  <si>
    <t xml:space="preserve"> 6 </t>
  </si>
  <si>
    <t>MERCADO 40 HORAS</t>
  </si>
  <si>
    <t xml:space="preserve"> 6.1 </t>
  </si>
  <si>
    <t xml:space="preserve"> 6.1.1 </t>
  </si>
  <si>
    <t xml:space="preserve"> 6.1.2 </t>
  </si>
  <si>
    <t xml:space="preserve"> 6.2 </t>
  </si>
  <si>
    <t>COBERTURA  E FORRO</t>
  </si>
  <si>
    <t xml:space="preserve"> 6.2.1 </t>
  </si>
  <si>
    <t xml:space="preserve"> 6.2.2 </t>
  </si>
  <si>
    <t xml:space="preserve"> 270590 </t>
  </si>
  <si>
    <t>Limpeza de calhas (0,4x0,3m)</t>
  </si>
  <si>
    <t>M</t>
  </si>
  <si>
    <t xml:space="preserve"> 6.3 </t>
  </si>
  <si>
    <t xml:space="preserve"> 6.3.1 </t>
  </si>
  <si>
    <t xml:space="preserve"> 74071/002 </t>
  </si>
  <si>
    <t>PORTA DE ABRIR EM ALUMINIO TIPO VENEZIANA, COM GUARNICAO</t>
  </si>
  <si>
    <t xml:space="preserve"> 6.4 </t>
  </si>
  <si>
    <t xml:space="preserve"> 6.4.1 </t>
  </si>
  <si>
    <t xml:space="preserve"> 6.4.2 </t>
  </si>
  <si>
    <t xml:space="preserve"> 6.4.3 </t>
  </si>
  <si>
    <t xml:space="preserve"> 6.5 </t>
  </si>
  <si>
    <t xml:space="preserve"> 6.5.1 </t>
  </si>
  <si>
    <t xml:space="preserve"> 6.5.2 </t>
  </si>
  <si>
    <t xml:space="preserve"> 6.5.3 </t>
  </si>
  <si>
    <t xml:space="preserve"> 6.6 </t>
  </si>
  <si>
    <t xml:space="preserve"> 6.6.1 </t>
  </si>
  <si>
    <t xml:space="preserve"> 6.6.2 </t>
  </si>
  <si>
    <t xml:space="preserve"> 6.6.3 </t>
  </si>
  <si>
    <t xml:space="preserve"> 6.6.4 </t>
  </si>
  <si>
    <t xml:space="preserve"> 7 </t>
  </si>
  <si>
    <t>MERCADO CENTRAL</t>
  </si>
  <si>
    <t xml:space="preserve"> 7.1 </t>
  </si>
  <si>
    <t xml:space="preserve"> 7.1.1 </t>
  </si>
  <si>
    <t xml:space="preserve"> 7.1.2 </t>
  </si>
  <si>
    <t xml:space="preserve"> 7.2 </t>
  </si>
  <si>
    <t xml:space="preserve"> 7.2.1 </t>
  </si>
  <si>
    <t xml:space="preserve"> 060036 </t>
  </si>
  <si>
    <t>LUMINARIA PRISMATICA 12"" PENDENTE ALUMINIO RJ-LP012+LAMPADA</t>
  </si>
  <si>
    <t xml:space="preserve"> 7.2.2 </t>
  </si>
  <si>
    <t xml:space="preserve"> 7.3 </t>
  </si>
  <si>
    <t xml:space="preserve"> 7.3.1 </t>
  </si>
  <si>
    <t xml:space="preserve"> 7.3.2 </t>
  </si>
  <si>
    <t xml:space="preserve"> 150604 </t>
  </si>
  <si>
    <t>PVA interna (sobre pintura antiga)</t>
  </si>
  <si>
    <t xml:space="preserve"> 7.3.3 </t>
  </si>
  <si>
    <t xml:space="preserve"> 7.3.4 </t>
  </si>
  <si>
    <t xml:space="preserve"> 7.3.5 </t>
  </si>
  <si>
    <t xml:space="preserve"> 8 </t>
  </si>
  <si>
    <t>FEIRA CIDADE NOVA VI</t>
  </si>
  <si>
    <t xml:space="preserve"> 8.1 </t>
  </si>
  <si>
    <t xml:space="preserve"> 8.1.1 </t>
  </si>
  <si>
    <t xml:space="preserve"> 8.2 </t>
  </si>
  <si>
    <t xml:space="preserve"> 8.2.1 </t>
  </si>
  <si>
    <t xml:space="preserve"> 8.3 </t>
  </si>
  <si>
    <t xml:space="preserve"> 8.3.1 </t>
  </si>
  <si>
    <t xml:space="preserve"> 8.3.2 </t>
  </si>
  <si>
    <t xml:space="preserve"> 8.4 </t>
  </si>
  <si>
    <t xml:space="preserve"> 8.4.1 </t>
  </si>
  <si>
    <t xml:space="preserve"> 8.4.2 </t>
  </si>
  <si>
    <t xml:space="preserve"> 8.5 </t>
  </si>
  <si>
    <t xml:space="preserve"> 8.5.1 </t>
  </si>
  <si>
    <t>Total Geral</t>
  </si>
  <si>
    <t>PREFEITURA MUNICIPAL DE ANANINDEUA</t>
  </si>
  <si>
    <t>SECRETARIA MUNICIPAL SANEAMENTO E INFRA ESTRUTURA - SESAN</t>
  </si>
  <si>
    <t>OBRA: MANUTENÇÕES PREDIAIS (Prédio da SESAN, Mercado do Guanabara, Mercado do Curuçambá, Mercado do Elo Perdido, Feira da Cidade, Mercado do 40 Horas, Mercado Central e Feira da Cidade Nova VI</t>
  </si>
  <si>
    <t>DATA BASE: 12 2021</t>
  </si>
  <si>
    <t>ENCARGOS SOCIAIS SOBRE A MÃO DE OBRA (SEM DESONERAÇÃO)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</si>
  <si>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</si>
  <si>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</si>
  <si>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</si>
  <si>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</si>
  <si>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</si>
  <si>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</si>
  <si>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</si>
  <si>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</si>
  <si>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</si>
  <si>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</si>
  <si>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</si>
  <si>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</si>
  <si>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</si>
  <si>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</si>
  <si>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</si>
  <si>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</si>
  <si>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</si>
  <si>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</si>
  <si>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</si>
  <si>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</si>
  <si>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</si>
  <si>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</si>
  <si>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</si>
  <si>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</si>
  <si>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</si>
  <si>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</si>
  <si>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</si>
  <si>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</si>
  <si>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</si>
  <si>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</si>
  <si>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</si>
  <si>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</si>
  <si>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</si>
  <si>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</si>
  <si>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</si>
  <si>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</si>
  <si>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</si>
  <si>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</si>
  <si>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</si>
  <si>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</si>
  <si>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</si>
  <si>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</si>
  <si>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</si>
  <si>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</si>
  <si>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</si>
  <si>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</si>
  <si>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</si>
  <si>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</si>
  <si>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</si>
  <si>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</si>
  <si>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</si>
  <si>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</si>
  <si>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</si>
  <si>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</si>
  <si>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</si>
  <si>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</si>
  <si>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</si>
  <si>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</si>
  <si>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</si>
  <si>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</si>
  <si>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</si>
  <si>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</si>
  <si>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</si>
  <si>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</si>
  <si>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</si>
  <si>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</si>
  <si>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</si>
  <si>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</si>
  <si>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</si>
  <si>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</si>
  <si>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QUADRO DE COMPOSIÇÃO DE TAXA DE BDI</t>
  </si>
  <si>
    <t>PORCENTAGEM (%) ADOTADA PELA MÉDIA DOS QUARTIS</t>
  </si>
  <si>
    <t>Administração Central da Obra - AC</t>
  </si>
  <si>
    <t>DESPESAS FINANCEIRAS -DF</t>
  </si>
  <si>
    <t>Sub Total</t>
  </si>
  <si>
    <t>VARIÁVEIS ACRESCIDAS DE ACORDO COM DIÁRIO OFICIAL DA UNIÃO DO DIA 20 DE SETEMBRO DE 2011</t>
  </si>
  <si>
    <t>R</t>
  </si>
  <si>
    <t>Risco - R</t>
  </si>
  <si>
    <t>S+G</t>
  </si>
  <si>
    <t>Seguro - S/Garantia - G</t>
  </si>
  <si>
    <t>DISCRIMINAÇÃO DOS CUSTOS INDIRETOS</t>
  </si>
  <si>
    <t>PORCENTAGEM (%) ADOTADA</t>
  </si>
  <si>
    <t>TOTAL- I</t>
  </si>
  <si>
    <t>CUSTOS TRIBUTÁRIOS</t>
  </si>
  <si>
    <t>TF</t>
  </si>
  <si>
    <t>TRIBUTOS FEDERAIS</t>
  </si>
  <si>
    <t>TM</t>
  </si>
  <si>
    <t>TRIBUTOS MUNICIPAIS</t>
  </si>
  <si>
    <t>L</t>
  </si>
  <si>
    <t xml:space="preserve"> LUCRO)</t>
  </si>
  <si>
    <t>DEMONSTRAÇÃO DOS TRIBUTOS FEDERAL</t>
  </si>
  <si>
    <t>PIS</t>
  </si>
  <si>
    <t>PROGRAMAÇÃO DE INTEGRAÇÃO SOCIAL</t>
  </si>
  <si>
    <t>CONFINS</t>
  </si>
  <si>
    <t>FINANC. DA SEGURIDADE SOCIAL</t>
  </si>
  <si>
    <t>CPRB</t>
  </si>
  <si>
    <t>Variável de Desoneração de 4,5%</t>
  </si>
  <si>
    <t>DEMONSTRAÇÃO DOS TRIBUTOS MUNICIPAL</t>
  </si>
  <si>
    <t>TRIBUTO MUNICIPAL</t>
  </si>
  <si>
    <t>ISS</t>
  </si>
  <si>
    <t>DEMONSTRAÇÕES DAS VARIÁVEIS DA FORMULAS ADOTADA PELO TCU</t>
  </si>
  <si>
    <t>AC =</t>
  </si>
  <si>
    <t>S+G =</t>
  </si>
  <si>
    <t>R =</t>
  </si>
  <si>
    <t>(1+AC+S+R+G)=</t>
  </si>
  <si>
    <t>DF=</t>
  </si>
  <si>
    <t>(1+DF)=</t>
  </si>
  <si>
    <t>L=</t>
  </si>
  <si>
    <t>(1+L)=</t>
  </si>
  <si>
    <t>I=</t>
  </si>
  <si>
    <t>(1-I)=</t>
  </si>
  <si>
    <t>BDI=</t>
  </si>
  <si>
    <t>BDI= BDI - MENOS 4,50%</t>
  </si>
  <si>
    <t xml:space="preserve"> &lt; 24,23% (OK)</t>
  </si>
  <si>
    <t>Verificações: com a retirada de 4,5% de CPRB. O valor terá que ser menor que 24,23%</t>
  </si>
  <si>
    <t>Cronograma Físico e Financeiro</t>
  </si>
  <si>
    <t>Composições Analíticas com Preço Unitário</t>
  </si>
  <si>
    <t>Composições Principais</t>
  </si>
  <si>
    <t>Tipo</t>
  </si>
  <si>
    <t>Composição</t>
  </si>
  <si>
    <t>COBE - COBERTURA</t>
  </si>
  <si>
    <t>Composição Auxiliar</t>
  </si>
  <si>
    <t xml:space="preserve"> 88323 </t>
  </si>
  <si>
    <t>TELHADISTA COM ENCARGOS COMPLEMENTARES</t>
  </si>
  <si>
    <t>SEDI - SERVIÇOS DIVERSOS</t>
  </si>
  <si>
    <t>H</t>
  </si>
  <si>
    <t xml:space="preserve"> 88316 </t>
  </si>
  <si>
    <t>SERVENTE COM ENCARGOS COMPLEMENTARES</t>
  </si>
  <si>
    <t xml:space="preserve"> 92542 </t>
  </si>
  <si>
    <t>TRAMA DE MADEIRA COMPOSTA POR RIPAS, CAIBROS E TERÇAS PARA TELHADOS DE MAIS QUE 2 ÁGUAS PARA TELHA CERÂMICA CAPA-CANAL, INCLUSO TRANSPORTE VERTICAL. AF_07/2019</t>
  </si>
  <si>
    <t xml:space="preserve"> 94446 </t>
  </si>
  <si>
    <t>TELHAMENTO COM TELHA CERÂMICA CAPA-CANAL, TIPO PLAN, COM MAIS DE 2 ÁGUAS, INCLUSO TRANSPORTE VERTICAL. AF_07/2019</t>
  </si>
  <si>
    <t>MO sem LS =&gt;</t>
  </si>
  <si>
    <t>LS =&gt;</t>
  </si>
  <si>
    <t>MO com LS =&gt;</t>
  </si>
  <si>
    <t>Valor do BDI =&gt;</t>
  </si>
  <si>
    <t>Valor com BDI =&gt;</t>
  </si>
  <si>
    <t>PAVI - PAVIMENTAÇÃO</t>
  </si>
  <si>
    <t xml:space="preserve"> 88309 </t>
  </si>
  <si>
    <t>PEDREIRO COM ENCARGOS COMPLEMENTARES</t>
  </si>
  <si>
    <t xml:space="preserve"> 94964 </t>
  </si>
  <si>
    <t>CONCRETO FCK = 20MPA, TRAÇO 1:2,7:3 (EM MASSA SECA DE CIMENTO/ AREIA MÉDIA/ BRITA 1) - PREPARO MECÂNICO COM BETONEIRA 400 L. AF_05/2021</t>
  </si>
  <si>
    <t>FUES - FUNDAÇÕES E ESTRUTURAS</t>
  </si>
  <si>
    <t>m³</t>
  </si>
  <si>
    <t>Insumo</t>
  </si>
  <si>
    <t xml:space="preserve"> 00000142 </t>
  </si>
  <si>
    <t>SELANTE ELASTICO MONOCOMPONENTE A BASE DE POLIURETANO (PU) PARA JUNTAS DIVERSAS</t>
  </si>
  <si>
    <t>Material</t>
  </si>
  <si>
    <t>310ML</t>
  </si>
  <si>
    <t>MANUTENÇÃO PREDIAL</t>
  </si>
  <si>
    <t>OBRA: MANUTENÇÕES PREDIAIS DOS MERCADOS E FEIRAS DE ANANINDEUA - PA</t>
  </si>
  <si>
    <t xml:space="preserve"> 1.9.4</t>
  </si>
  <si>
    <t xml:space="preserve"> 1.9.5</t>
  </si>
  <si>
    <t xml:space="preserve"> 1.4.3</t>
  </si>
  <si>
    <t xml:space="preserve"> 1.4.4</t>
  </si>
  <si>
    <t>1.3.2</t>
  </si>
  <si>
    <t xml:space="preserve"> 1.7.10</t>
  </si>
  <si>
    <t xml:space="preserve"> 1.8.7</t>
  </si>
  <si>
    <t xml:space="preserve"> 1.8.8</t>
  </si>
  <si>
    <t>1.10</t>
  </si>
  <si>
    <t>1.10.1</t>
  </si>
  <si>
    <t>1.10.2</t>
  </si>
  <si>
    <t>1.11</t>
  </si>
  <si>
    <t>1.11.1</t>
  </si>
  <si>
    <t xml:space="preserve"> 1.8.9</t>
  </si>
  <si>
    <t xml:space="preserve"> 1.9.6</t>
  </si>
  <si>
    <t xml:space="preserve"> 1.2.21</t>
  </si>
  <si>
    <t xml:space="preserve"> 1.6.2</t>
  </si>
  <si>
    <t xml:space="preserve"> 1.6.3</t>
  </si>
  <si>
    <t>TOTAL</t>
  </si>
  <si>
    <r>
      <rPr>
        <sz val="8"/>
        <rFont val="Calibri"/>
        <family val="2"/>
      </rPr>
      <t>ITEM</t>
    </r>
  </si>
  <si>
    <r>
      <rPr>
        <sz val="8"/>
        <rFont val="Calibri"/>
        <family val="2"/>
      </rPr>
      <t>DESCRIÇÃO</t>
    </r>
  </si>
  <si>
    <r>
      <rPr>
        <sz val="8"/>
        <rFont val="Calibri"/>
        <family val="2"/>
      </rPr>
      <t>VALOR (R$)</t>
    </r>
  </si>
  <si>
    <t>PERCENTUAL (%)</t>
  </si>
  <si>
    <r>
      <rPr>
        <sz val="8"/>
        <rFont val="Calibri"/>
        <family val="2"/>
      </rPr>
      <t>MÊS 1</t>
    </r>
  </si>
  <si>
    <r>
      <rPr>
        <sz val="8"/>
        <rFont val="Calibri"/>
        <family val="2"/>
      </rPr>
      <t>MÊS 2</t>
    </r>
  </si>
  <si>
    <r>
      <rPr>
        <sz val="8"/>
        <rFont val="Calibri"/>
        <family val="2"/>
      </rPr>
      <t>MÊS 3</t>
    </r>
  </si>
  <si>
    <r>
      <rPr>
        <sz val="8"/>
        <rFont val="Calibri"/>
        <family val="2"/>
      </rPr>
      <t>MÊS 4</t>
    </r>
  </si>
  <si>
    <r>
      <rPr>
        <sz val="8"/>
        <rFont val="Calibri"/>
        <family val="2"/>
      </rPr>
      <t>MÊS 5</t>
    </r>
  </si>
  <si>
    <r>
      <rPr>
        <sz val="8"/>
        <rFont val="Calibri"/>
        <family val="2"/>
      </rPr>
      <t>MÊS 6</t>
    </r>
  </si>
  <si>
    <r>
      <rPr>
        <sz val="8"/>
        <rFont val="Calibri"/>
        <family val="2"/>
      </rPr>
      <t>MÊS 7</t>
    </r>
  </si>
  <si>
    <r>
      <rPr>
        <sz val="8"/>
        <rFont val="Calibri"/>
        <family val="2"/>
      </rPr>
      <t>MÊS 8</t>
    </r>
  </si>
  <si>
    <r>
      <rPr>
        <sz val="8"/>
        <rFont val="Calibri"/>
        <family val="2"/>
      </rPr>
      <t>MÊS 9</t>
    </r>
  </si>
  <si>
    <r>
      <rPr>
        <sz val="8"/>
        <rFont val="Calibri"/>
        <family val="2"/>
      </rPr>
      <t>MÊS 10</t>
    </r>
  </si>
  <si>
    <r>
      <rPr>
        <sz val="8"/>
        <rFont val="Calibri"/>
        <family val="2"/>
      </rPr>
      <t>MÊS 11</t>
    </r>
  </si>
  <si>
    <r>
      <rPr>
        <sz val="8"/>
        <rFont val="Calibri"/>
        <family val="2"/>
      </rPr>
      <t>MÊS 12</t>
    </r>
  </si>
  <si>
    <r>
      <rPr>
        <sz val="8"/>
        <rFont val="Calibri"/>
        <family val="2"/>
      </rPr>
      <t>Total parcela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</si>
</sst>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0000"/>
    <numFmt numFmtId="165" formatCode="_(* #,##0.00_);_(* \(#,##0.00\);_(* &quot;-&quot;??_);_(@_)"/>
  </numFmts>
  <fonts count="36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1"/>
    </font>
    <font>
      <sz val="12"/>
      <color rgb="FF000000"/>
      <name val="Arial"/>
      <family val="1"/>
    </font>
    <font>
      <b/>
      <sz val="12"/>
      <name val="Arial"/>
      <family val="1"/>
    </font>
    <font>
      <b/>
      <sz val="11"/>
      <color rgb="FF000000"/>
      <name val="Calibri"/>
      <family val="2"/>
    </font>
    <font>
      <sz val="10"/>
      <name val="Swis721 Lt BT"/>
      <family val="2"/>
    </font>
    <font>
      <b/>
      <sz val="12"/>
      <name val="Arial"/>
      <family val="2"/>
    </font>
    <font>
      <sz val="9"/>
      <color indexed="8"/>
      <name val="Ari"/>
    </font>
    <font>
      <b/>
      <sz val="9"/>
      <color indexed="9"/>
      <name val="Ari"/>
    </font>
    <font>
      <b/>
      <sz val="9"/>
      <color indexed="8"/>
      <name val="Ari"/>
    </font>
    <font>
      <b/>
      <sz val="12"/>
      <color indexed="8"/>
      <name val="Ari"/>
    </font>
    <font>
      <b/>
      <sz val="14"/>
      <color indexed="8"/>
      <name val="Calibri"/>
      <family val="2"/>
    </font>
    <font>
      <b/>
      <sz val="14"/>
      <color indexed="62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name val="Ari"/>
    </font>
    <font>
      <sz val="9"/>
      <name val="Ari"/>
    </font>
    <font>
      <b/>
      <sz val="12"/>
      <name val="Calibri"/>
      <family val="2"/>
    </font>
    <font>
      <sz val="13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sz val="7"/>
      <color rgb="FF000000"/>
      <name val="SansSerif"/>
      <family val="2"/>
    </font>
    <font>
      <sz val="8"/>
      <name val="Calibri"/>
      <family val="2"/>
    </font>
    <font>
      <sz val="7"/>
      <color rgb="FF000000"/>
      <name val="Arial"/>
      <family val="2"/>
    </font>
    <font>
      <sz val="7"/>
      <color theme="1"/>
      <name val="Calibri"/>
      <family val="2"/>
      <scheme val="minor"/>
    </font>
    <font>
      <b/>
      <sz val="7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CE4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FDFDF"/>
      </patternFill>
    </fill>
    <fill>
      <patternFill patternType="solid">
        <fgColor rgb="FFDFDFDF"/>
        <bgColor indexed="64"/>
      </patternFill>
    </fill>
    <fill>
      <patternFill patternType="solid">
        <fgColor rgb="FFE9E9E9"/>
        <bgColor indexed="64"/>
      </patternFill>
    </fill>
  </fills>
  <borders count="83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12" fillId="0" borderId="0"/>
    <xf numFmtId="43" fontId="1" fillId="0" borderId="0" applyFont="0" applyFill="0" applyBorder="0" applyAlignment="0" applyProtection="0"/>
    <xf numFmtId="9" fontId="6" fillId="0" borderId="0" applyFill="0" applyBorder="0" applyAlignment="0" applyProtection="0"/>
    <xf numFmtId="0" fontId="6" fillId="0" borderId="0"/>
  </cellStyleXfs>
  <cellXfs count="263">
    <xf numFmtId="0" fontId="0" fillId="0" borderId="0" xfId="0"/>
    <xf numFmtId="0" fontId="7" fillId="0" borderId="6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4" fontId="8" fillId="6" borderId="14" xfId="0" applyNumberFormat="1" applyFont="1" applyFill="1" applyBorder="1" applyAlignment="1">
      <alignment horizontal="right" vertical="top" wrapText="1"/>
    </xf>
    <xf numFmtId="4" fontId="8" fillId="5" borderId="14" xfId="0" applyNumberFormat="1" applyFont="1" applyFill="1" applyBorder="1" applyAlignment="1">
      <alignment horizontal="left" vertical="top" wrapText="1"/>
    </xf>
    <xf numFmtId="4" fontId="9" fillId="10" borderId="14" xfId="0" applyNumberFormat="1" applyFont="1" applyFill="1" applyBorder="1" applyAlignment="1">
      <alignment horizontal="right" vertical="top" wrapText="1"/>
    </xf>
    <xf numFmtId="4" fontId="9" fillId="11" borderId="14" xfId="0" applyNumberFormat="1" applyFont="1" applyFill="1" applyBorder="1" applyAlignment="1">
      <alignment horizontal="right" vertical="top" wrapText="1"/>
    </xf>
    <xf numFmtId="0" fontId="8" fillId="5" borderId="14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 wrapText="1"/>
    </xf>
    <xf numFmtId="0" fontId="9" fillId="10" borderId="14" xfId="0" applyFont="1" applyFill="1" applyBorder="1" applyAlignment="1">
      <alignment horizontal="right" vertical="top" wrapText="1"/>
    </xf>
    <xf numFmtId="0" fontId="9" fillId="9" borderId="14" xfId="0" applyFont="1" applyFill="1" applyBorder="1" applyAlignment="1">
      <alignment horizontal="center" vertical="top" wrapText="1"/>
    </xf>
    <xf numFmtId="0" fontId="10" fillId="2" borderId="23" xfId="0" applyFont="1" applyFill="1" applyBorder="1" applyAlignment="1">
      <alignment horizontal="left" vertical="top" wrapText="1"/>
    </xf>
    <xf numFmtId="0" fontId="10" fillId="4" borderId="24" xfId="0" applyFont="1" applyFill="1" applyBorder="1" applyAlignment="1">
      <alignment horizontal="right" vertical="top" wrapText="1"/>
    </xf>
    <xf numFmtId="0" fontId="10" fillId="2" borderId="24" xfId="0" applyFont="1" applyFill="1" applyBorder="1" applyAlignment="1">
      <alignment horizontal="left" vertical="top" wrapText="1"/>
    </xf>
    <xf numFmtId="0" fontId="10" fillId="3" borderId="24" xfId="0" applyFont="1" applyFill="1" applyBorder="1" applyAlignment="1">
      <alignment horizontal="center" vertical="top" wrapText="1"/>
    </xf>
    <xf numFmtId="0" fontId="10" fillId="4" borderId="25" xfId="0" applyFont="1" applyFill="1" applyBorder="1" applyAlignment="1">
      <alignment horizontal="righ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4" fontId="8" fillId="6" borderId="9" xfId="0" applyNumberFormat="1" applyFont="1" applyFill="1" applyBorder="1" applyAlignment="1">
      <alignment horizontal="right" vertical="top" wrapText="1"/>
    </xf>
    <xf numFmtId="4" fontId="8" fillId="5" borderId="9" xfId="0" applyNumberFormat="1" applyFont="1" applyFill="1" applyBorder="1" applyAlignment="1">
      <alignment horizontal="left" vertical="top" wrapText="1"/>
    </xf>
    <xf numFmtId="4" fontId="8" fillId="7" borderId="10" xfId="0" applyNumberFormat="1" applyFont="1" applyFill="1" applyBorder="1" applyAlignment="1">
      <alignment horizontal="right" vertical="top" wrapText="1"/>
    </xf>
    <xf numFmtId="0" fontId="8" fillId="5" borderId="19" xfId="0" applyFont="1" applyFill="1" applyBorder="1" applyAlignment="1">
      <alignment horizontal="left" vertical="top" wrapText="1"/>
    </xf>
    <xf numFmtId="4" fontId="8" fillId="7" borderId="20" xfId="0" applyNumberFormat="1" applyFont="1" applyFill="1" applyBorder="1" applyAlignment="1">
      <alignment horizontal="right" vertical="top" wrapText="1"/>
    </xf>
    <xf numFmtId="0" fontId="9" fillId="8" borderId="19" xfId="0" applyFont="1" applyFill="1" applyBorder="1" applyAlignment="1">
      <alignment horizontal="left" vertical="top" wrapText="1"/>
    </xf>
    <xf numFmtId="4" fontId="9" fillId="11" borderId="20" xfId="0" applyNumberFormat="1" applyFont="1" applyFill="1" applyBorder="1" applyAlignment="1">
      <alignment horizontal="right" vertical="top" wrapText="1"/>
    </xf>
    <xf numFmtId="0" fontId="9" fillId="8" borderId="32" xfId="0" applyFont="1" applyFill="1" applyBorder="1" applyAlignment="1">
      <alignment horizontal="left" vertical="top" wrapText="1"/>
    </xf>
    <xf numFmtId="0" fontId="9" fillId="10" borderId="33" xfId="0" applyFont="1" applyFill="1" applyBorder="1" applyAlignment="1">
      <alignment horizontal="right" vertical="top" wrapText="1"/>
    </xf>
    <xf numFmtId="0" fontId="9" fillId="8" borderId="33" xfId="0" applyFont="1" applyFill="1" applyBorder="1" applyAlignment="1">
      <alignment horizontal="left" vertical="top" wrapText="1"/>
    </xf>
    <xf numFmtId="0" fontId="9" fillId="9" borderId="33" xfId="0" applyFont="1" applyFill="1" applyBorder="1" applyAlignment="1">
      <alignment horizontal="center" vertical="top" wrapText="1"/>
    </xf>
    <xf numFmtId="4" fontId="9" fillId="10" borderId="33" xfId="0" applyNumberFormat="1" applyFont="1" applyFill="1" applyBorder="1" applyAlignment="1">
      <alignment horizontal="right" vertical="top" wrapText="1"/>
    </xf>
    <xf numFmtId="4" fontId="9" fillId="11" borderId="33" xfId="0" applyNumberFormat="1" applyFont="1" applyFill="1" applyBorder="1" applyAlignment="1">
      <alignment horizontal="right" vertical="top" wrapText="1"/>
    </xf>
    <xf numFmtId="4" fontId="9" fillId="11" borderId="34" xfId="0" applyNumberFormat="1" applyFont="1" applyFill="1" applyBorder="1" applyAlignment="1">
      <alignment horizontal="right" vertical="top" wrapText="1"/>
    </xf>
    <xf numFmtId="4" fontId="10" fillId="16" borderId="27" xfId="0" applyNumberFormat="1" applyFont="1" applyFill="1" applyBorder="1" applyAlignment="1">
      <alignment vertical="top" wrapText="1"/>
    </xf>
    <xf numFmtId="0" fontId="10" fillId="15" borderId="28" xfId="0" applyFont="1" applyFill="1" applyBorder="1" applyAlignment="1">
      <alignment vertical="top" wrapText="1"/>
    </xf>
    <xf numFmtId="0" fontId="0" fillId="0" borderId="0" xfId="0" applyBorder="1"/>
    <xf numFmtId="0" fontId="11" fillId="0" borderId="14" xfId="2" applyFont="1" applyBorder="1" applyAlignment="1">
      <alignment horizontal="center" vertical="center"/>
    </xf>
    <xf numFmtId="0" fontId="6" fillId="0" borderId="14" xfId="2" applyBorder="1" applyAlignment="1">
      <alignment horizontal="center" vertical="center"/>
    </xf>
    <xf numFmtId="0" fontId="6" fillId="0" borderId="14" xfId="2" applyBorder="1" applyAlignment="1">
      <alignment vertical="center"/>
    </xf>
    <xf numFmtId="43" fontId="0" fillId="0" borderId="14" xfId="1" applyFont="1" applyFill="1" applyBorder="1" applyAlignment="1">
      <alignment vertical="center"/>
    </xf>
    <xf numFmtId="0" fontId="11" fillId="0" borderId="14" xfId="2" applyFont="1" applyBorder="1" applyAlignment="1">
      <alignment vertical="center"/>
    </xf>
    <xf numFmtId="165" fontId="11" fillId="0" borderId="14" xfId="2" applyNumberFormat="1" applyFont="1" applyBorder="1" applyAlignment="1">
      <alignment vertical="center"/>
    </xf>
    <xf numFmtId="0" fontId="6" fillId="0" borderId="14" xfId="2" applyBorder="1" applyAlignment="1">
      <alignment vertical="center" wrapText="1"/>
    </xf>
    <xf numFmtId="165" fontId="6" fillId="0" borderId="14" xfId="2" applyNumberFormat="1" applyBorder="1" applyAlignment="1">
      <alignment vertical="center"/>
    </xf>
    <xf numFmtId="165" fontId="11" fillId="19" borderId="14" xfId="2" applyNumberFormat="1" applyFont="1" applyFill="1" applyBorder="1" applyAlignment="1">
      <alignment vertical="center"/>
    </xf>
    <xf numFmtId="0" fontId="6" fillId="0" borderId="0" xfId="2" applyAlignment="1">
      <alignment vertical="center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43" xfId="0" applyFont="1" applyBorder="1" applyAlignment="1">
      <alignment vertical="center" wrapText="1"/>
    </xf>
    <xf numFmtId="0" fontId="15" fillId="21" borderId="25" xfId="0" applyFont="1" applyFill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/>
    </xf>
    <xf numFmtId="0" fontId="16" fillId="0" borderId="45" xfId="0" applyFont="1" applyBorder="1"/>
    <xf numFmtId="0" fontId="16" fillId="0" borderId="46" xfId="0" applyFont="1" applyBorder="1"/>
    <xf numFmtId="0" fontId="16" fillId="0" borderId="47" xfId="0" applyFont="1" applyBorder="1"/>
    <xf numFmtId="2" fontId="14" fillId="0" borderId="48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6" fillId="0" borderId="15" xfId="0" applyFont="1" applyBorder="1"/>
    <xf numFmtId="0" fontId="16" fillId="0" borderId="16" xfId="0" applyFont="1" applyBorder="1"/>
    <xf numFmtId="0" fontId="16" fillId="0" borderId="17" xfId="0" applyFont="1" applyBorder="1"/>
    <xf numFmtId="2" fontId="14" fillId="0" borderId="20" xfId="0" applyNumberFormat="1" applyFont="1" applyBorder="1" applyAlignment="1">
      <alignment horizontal="center"/>
    </xf>
    <xf numFmtId="0" fontId="17" fillId="22" borderId="29" xfId="0" applyFont="1" applyFill="1" applyBorder="1"/>
    <xf numFmtId="0" fontId="17" fillId="22" borderId="30" xfId="0" applyFont="1" applyFill="1" applyBorder="1"/>
    <xf numFmtId="0" fontId="17" fillId="22" borderId="31" xfId="0" applyFont="1" applyFill="1" applyBorder="1"/>
    <xf numFmtId="2" fontId="17" fillId="22" borderId="22" xfId="0" applyNumberFormat="1" applyFont="1" applyFill="1" applyBorder="1" applyAlignment="1">
      <alignment horizontal="center"/>
    </xf>
    <xf numFmtId="0" fontId="16" fillId="0" borderId="49" xfId="0" applyFont="1" applyBorder="1"/>
    <xf numFmtId="0" fontId="16" fillId="0" borderId="19" xfId="0" applyFont="1" applyBorder="1" applyAlignment="1">
      <alignment horizontal="center"/>
    </xf>
    <xf numFmtId="0" fontId="14" fillId="0" borderId="15" xfId="0" applyFont="1" applyBorder="1"/>
    <xf numFmtId="0" fontId="14" fillId="0" borderId="16" xfId="0" applyFont="1" applyBorder="1"/>
    <xf numFmtId="0" fontId="14" fillId="0" borderId="17" xfId="0" applyFont="1" applyBorder="1"/>
    <xf numFmtId="0" fontId="17" fillId="22" borderId="50" xfId="0" applyFont="1" applyFill="1" applyBorder="1"/>
    <xf numFmtId="0" fontId="17" fillId="22" borderId="16" xfId="0" applyFont="1" applyFill="1" applyBorder="1"/>
    <xf numFmtId="0" fontId="17" fillId="22" borderId="17" xfId="0" applyFont="1" applyFill="1" applyBorder="1"/>
    <xf numFmtId="2" fontId="17" fillId="22" borderId="20" xfId="0" applyNumberFormat="1" applyFont="1" applyFill="1" applyBorder="1" applyAlignment="1">
      <alignment horizontal="center"/>
    </xf>
    <xf numFmtId="0" fontId="14" fillId="0" borderId="50" xfId="0" applyFont="1" applyBorder="1"/>
    <xf numFmtId="0" fontId="14" fillId="0" borderId="20" xfId="0" applyFont="1" applyBorder="1" applyAlignment="1">
      <alignment horizontal="center" vertical="center" wrapText="1"/>
    </xf>
    <xf numFmtId="0" fontId="17" fillId="22" borderId="19" xfId="0" applyFont="1" applyFill="1" applyBorder="1" applyAlignment="1">
      <alignment horizontal="center"/>
    </xf>
    <xf numFmtId="0" fontId="17" fillId="22" borderId="15" xfId="0" applyFont="1" applyFill="1" applyBorder="1"/>
    <xf numFmtId="2" fontId="16" fillId="22" borderId="19" xfId="0" applyNumberFormat="1" applyFont="1" applyFill="1" applyBorder="1" applyAlignment="1">
      <alignment horizontal="center"/>
    </xf>
    <xf numFmtId="0" fontId="16" fillId="22" borderId="15" xfId="0" applyFont="1" applyFill="1" applyBorder="1"/>
    <xf numFmtId="0" fontId="16" fillId="22" borderId="16" xfId="0" applyFont="1" applyFill="1" applyBorder="1"/>
    <xf numFmtId="0" fontId="16" fillId="22" borderId="17" xfId="0" applyFont="1" applyFill="1" applyBorder="1"/>
    <xf numFmtId="2" fontId="16" fillId="22" borderId="20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6" xfId="0" applyBorder="1"/>
    <xf numFmtId="43" fontId="18" fillId="0" borderId="7" xfId="4" applyFont="1" applyBorder="1"/>
    <xf numFmtId="2" fontId="19" fillId="0" borderId="7" xfId="0" applyNumberFormat="1" applyFont="1" applyBorder="1"/>
    <xf numFmtId="0" fontId="20" fillId="23" borderId="6" xfId="0" applyFont="1" applyFill="1" applyBorder="1"/>
    <xf numFmtId="0" fontId="20" fillId="23" borderId="0" xfId="0" applyFont="1" applyFill="1"/>
    <xf numFmtId="0" fontId="21" fillId="23" borderId="0" xfId="0" applyFont="1" applyFill="1"/>
    <xf numFmtId="165" fontId="22" fillId="23" borderId="7" xfId="0" applyNumberFormat="1" applyFont="1" applyFill="1" applyBorder="1"/>
    <xf numFmtId="0" fontId="0" fillId="0" borderId="7" xfId="0" applyBorder="1"/>
    <xf numFmtId="0" fontId="23" fillId="0" borderId="11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2" fontId="16" fillId="0" borderId="48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2" fontId="24" fillId="0" borderId="20" xfId="0" applyNumberFormat="1" applyFont="1" applyBorder="1" applyAlignment="1">
      <alignment horizontal="center" vertical="center"/>
    </xf>
    <xf numFmtId="0" fontId="14" fillId="0" borderId="32" xfId="0" applyFont="1" applyBorder="1" applyAlignment="1">
      <alignment horizontal="center"/>
    </xf>
    <xf numFmtId="0" fontId="14" fillId="0" borderId="54" xfId="0" applyFont="1" applyBorder="1"/>
    <xf numFmtId="0" fontId="14" fillId="0" borderId="30" xfId="0" applyFont="1" applyBorder="1"/>
    <xf numFmtId="0" fontId="14" fillId="0" borderId="31" xfId="0" applyFont="1" applyBorder="1"/>
    <xf numFmtId="2" fontId="24" fillId="0" borderId="34" xfId="0" applyNumberFormat="1" applyFont="1" applyBorder="1" applyAlignment="1">
      <alignment horizontal="center" vertical="center"/>
    </xf>
    <xf numFmtId="0" fontId="23" fillId="0" borderId="35" xfId="0" applyFont="1" applyBorder="1" applyAlignment="1">
      <alignment vertical="center"/>
    </xf>
    <xf numFmtId="0" fontId="23" fillId="0" borderId="36" xfId="0" applyFont="1" applyBorder="1" applyAlignment="1">
      <alignment vertical="center"/>
    </xf>
    <xf numFmtId="0" fontId="23" fillId="0" borderId="55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6" fillId="0" borderId="6" xfId="0" applyFont="1" applyBorder="1"/>
    <xf numFmtId="0" fontId="26" fillId="0" borderId="0" xfId="0" applyFont="1"/>
    <xf numFmtId="10" fontId="26" fillId="0" borderId="0" xfId="5" applyNumberFormat="1" applyFont="1" applyBorder="1"/>
    <xf numFmtId="0" fontId="27" fillId="0" borderId="0" xfId="0" applyFont="1"/>
    <xf numFmtId="10" fontId="28" fillId="0" borderId="7" xfId="5" applyNumberFormat="1" applyFont="1" applyBorder="1"/>
    <xf numFmtId="10" fontId="29" fillId="0" borderId="0" xfId="0" applyNumberFormat="1" applyFont="1"/>
    <xf numFmtId="10" fontId="30" fillId="0" borderId="7" xfId="0" applyNumberFormat="1" applyFont="1" applyBorder="1"/>
    <xf numFmtId="0" fontId="27" fillId="0" borderId="7" xfId="0" applyFont="1" applyBorder="1"/>
    <xf numFmtId="0" fontId="29" fillId="24" borderId="50" xfId="0" applyFont="1" applyFill="1" applyBorder="1" applyAlignment="1">
      <alignment horizontal="right"/>
    </xf>
    <xf numFmtId="0" fontId="29" fillId="24" borderId="16" xfId="0" applyFont="1" applyFill="1" applyBorder="1"/>
    <xf numFmtId="10" fontId="29" fillId="24" borderId="17" xfId="0" applyNumberFormat="1" applyFont="1" applyFill="1" applyBorder="1"/>
    <xf numFmtId="0" fontId="30" fillId="0" borderId="15" xfId="0" applyFont="1" applyBorder="1"/>
    <xf numFmtId="0" fontId="30" fillId="0" borderId="16" xfId="0" applyFont="1" applyBorder="1"/>
    <xf numFmtId="10" fontId="30" fillId="0" borderId="56" xfId="0" applyNumberFormat="1" applyFont="1" applyBorder="1"/>
    <xf numFmtId="0" fontId="27" fillId="0" borderId="6" xfId="0" applyFont="1" applyBorder="1"/>
    <xf numFmtId="0" fontId="28" fillId="0" borderId="7" xfId="0" applyFont="1" applyBorder="1" applyAlignment="1">
      <alignment horizontal="right"/>
    </xf>
    <xf numFmtId="0" fontId="6" fillId="25" borderId="11" xfId="6" applyFill="1" applyBorder="1"/>
    <xf numFmtId="0" fontId="6" fillId="25" borderId="12" xfId="6" applyFill="1" applyBorder="1"/>
    <xf numFmtId="0" fontId="0" fillId="0" borderId="0" xfId="0"/>
    <xf numFmtId="0" fontId="2" fillId="17" borderId="2" xfId="0" applyFont="1" applyFill="1" applyBorder="1" applyAlignment="1">
      <alignment horizontal="left" vertical="top" wrapText="1"/>
    </xf>
    <xf numFmtId="0" fontId="2" fillId="17" borderId="2" xfId="0" applyFont="1" applyFill="1" applyBorder="1" applyAlignment="1">
      <alignment horizontal="right" vertical="top" wrapText="1"/>
    </xf>
    <xf numFmtId="0" fontId="2" fillId="17" borderId="2" xfId="0" applyFont="1" applyFill="1" applyBorder="1" applyAlignment="1">
      <alignment horizontal="center" vertical="top" wrapText="1"/>
    </xf>
    <xf numFmtId="0" fontId="3" fillId="17" borderId="2" xfId="0" applyFont="1" applyFill="1" applyBorder="1" applyAlignment="1">
      <alignment horizontal="left" vertical="top" wrapText="1"/>
    </xf>
    <xf numFmtId="0" fontId="3" fillId="17" borderId="2" xfId="0" applyFont="1" applyFill="1" applyBorder="1" applyAlignment="1">
      <alignment horizontal="right" vertical="top" wrapText="1"/>
    </xf>
    <xf numFmtId="0" fontId="3" fillId="17" borderId="2" xfId="0" applyFont="1" applyFill="1" applyBorder="1" applyAlignment="1">
      <alignment horizontal="center" vertical="top" wrapText="1"/>
    </xf>
    <xf numFmtId="164" fontId="3" fillId="17" borderId="2" xfId="0" applyNumberFormat="1" applyFont="1" applyFill="1" applyBorder="1" applyAlignment="1">
      <alignment horizontal="right" vertical="top" wrapText="1"/>
    </xf>
    <xf numFmtId="4" fontId="3" fillId="17" borderId="2" xfId="0" applyNumberFormat="1" applyFont="1" applyFill="1" applyBorder="1" applyAlignment="1">
      <alignment horizontal="right" vertical="top" wrapText="1"/>
    </xf>
    <xf numFmtId="0" fontId="4" fillId="12" borderId="2" xfId="0" applyFont="1" applyFill="1" applyBorder="1" applyAlignment="1">
      <alignment horizontal="left" vertical="top" wrapText="1"/>
    </xf>
    <xf numFmtId="0" fontId="4" fillId="12" borderId="2" xfId="0" applyFont="1" applyFill="1" applyBorder="1" applyAlignment="1">
      <alignment horizontal="right" vertical="top" wrapText="1"/>
    </xf>
    <xf numFmtId="0" fontId="4" fillId="12" borderId="2" xfId="0" applyFont="1" applyFill="1" applyBorder="1" applyAlignment="1">
      <alignment horizontal="center" vertical="top" wrapText="1"/>
    </xf>
    <xf numFmtId="164" fontId="4" fillId="12" borderId="2" xfId="0" applyNumberFormat="1" applyFont="1" applyFill="1" applyBorder="1" applyAlignment="1">
      <alignment horizontal="right" vertical="top" wrapText="1"/>
    </xf>
    <xf numFmtId="4" fontId="4" fillId="12" borderId="2" xfId="0" applyNumberFormat="1" applyFont="1" applyFill="1" applyBorder="1" applyAlignment="1">
      <alignment horizontal="right" vertical="top" wrapText="1"/>
    </xf>
    <xf numFmtId="0" fontId="4" fillId="17" borderId="0" xfId="0" applyFont="1" applyFill="1" applyAlignment="1">
      <alignment horizontal="right" vertical="top" wrapText="1"/>
    </xf>
    <xf numFmtId="4" fontId="4" fillId="17" borderId="0" xfId="0" applyNumberFormat="1" applyFont="1" applyFill="1" applyAlignment="1">
      <alignment horizontal="right" vertical="top" wrapText="1"/>
    </xf>
    <xf numFmtId="0" fontId="3" fillId="17" borderId="1" xfId="0" applyFont="1" applyFill="1" applyBorder="1" applyAlignment="1">
      <alignment horizontal="left" vertical="top" wrapText="1"/>
    </xf>
    <xf numFmtId="0" fontId="4" fillId="13" borderId="2" xfId="0" applyFont="1" applyFill="1" applyBorder="1" applyAlignment="1">
      <alignment horizontal="left" vertical="top" wrapText="1"/>
    </xf>
    <xf numFmtId="0" fontId="4" fillId="13" borderId="2" xfId="0" applyFont="1" applyFill="1" applyBorder="1" applyAlignment="1">
      <alignment horizontal="right" vertical="top" wrapText="1"/>
    </xf>
    <xf numFmtId="0" fontId="4" fillId="13" borderId="2" xfId="0" applyFont="1" applyFill="1" applyBorder="1" applyAlignment="1">
      <alignment horizontal="center" vertical="top" wrapText="1"/>
    </xf>
    <xf numFmtId="164" fontId="4" fillId="13" borderId="2" xfId="0" applyNumberFormat="1" applyFont="1" applyFill="1" applyBorder="1" applyAlignment="1">
      <alignment horizontal="right" vertical="top" wrapText="1"/>
    </xf>
    <xf numFmtId="4" fontId="4" fillId="13" borderId="2" xfId="0" applyNumberFormat="1" applyFont="1" applyFill="1" applyBorder="1" applyAlignment="1">
      <alignment horizontal="right" vertical="top" wrapText="1"/>
    </xf>
    <xf numFmtId="0" fontId="7" fillId="0" borderId="6" xfId="2" applyFont="1" applyBorder="1" applyAlignment="1">
      <alignment vertical="justify"/>
    </xf>
    <xf numFmtId="0" fontId="7" fillId="0" borderId="0" xfId="2" applyFont="1" applyBorder="1" applyAlignment="1">
      <alignment vertical="justify"/>
    </xf>
    <xf numFmtId="4" fontId="0" fillId="0" borderId="0" xfId="0" applyNumberFormat="1"/>
    <xf numFmtId="0" fontId="0" fillId="0" borderId="0" xfId="0"/>
    <xf numFmtId="0" fontId="0" fillId="0" borderId="0" xfId="0"/>
    <xf numFmtId="4" fontId="33" fillId="0" borderId="58" xfId="0" applyNumberFormat="1" applyFont="1" applyFill="1" applyBorder="1" applyAlignment="1" applyProtection="1">
      <alignment horizontal="right" vertical="center" wrapText="1"/>
    </xf>
    <xf numFmtId="0" fontId="34" fillId="0" borderId="58" xfId="0" applyNumberFormat="1" applyFont="1" applyFill="1" applyBorder="1" applyAlignment="1" applyProtection="1">
      <alignment wrapText="1"/>
      <protection locked="0"/>
    </xf>
    <xf numFmtId="4" fontId="33" fillId="26" borderId="57" xfId="0" applyNumberFormat="1" applyFont="1" applyFill="1" applyBorder="1" applyAlignment="1" applyProtection="1">
      <alignment horizontal="right" vertical="center" wrapText="1"/>
    </xf>
    <xf numFmtId="2" fontId="34" fillId="0" borderId="58" xfId="0" applyNumberFormat="1" applyFont="1" applyFill="1" applyBorder="1" applyAlignment="1" applyProtection="1">
      <alignment wrapText="1"/>
      <protection locked="0"/>
    </xf>
    <xf numFmtId="2" fontId="34" fillId="0" borderId="60" xfId="0" applyNumberFormat="1" applyFont="1" applyFill="1" applyBorder="1" applyAlignment="1" applyProtection="1">
      <alignment wrapText="1"/>
      <protection locked="0"/>
    </xf>
    <xf numFmtId="0" fontId="34" fillId="27" borderId="59" xfId="0" applyNumberFormat="1" applyFont="1" applyFill="1" applyBorder="1" applyAlignment="1" applyProtection="1">
      <alignment wrapText="1"/>
      <protection locked="0"/>
    </xf>
    <xf numFmtId="0" fontId="34" fillId="27" borderId="61" xfId="0" applyNumberFormat="1" applyFont="1" applyFill="1" applyBorder="1" applyAlignment="1" applyProtection="1">
      <alignment wrapText="1"/>
      <protection locked="0"/>
    </xf>
    <xf numFmtId="4" fontId="33" fillId="26" borderId="65" xfId="0" applyNumberFormat="1" applyFont="1" applyFill="1" applyBorder="1" applyAlignment="1" applyProtection="1">
      <alignment horizontal="right" vertical="center" wrapText="1"/>
    </xf>
    <xf numFmtId="4" fontId="33" fillId="26" borderId="63" xfId="0" applyNumberFormat="1" applyFont="1" applyFill="1" applyBorder="1" applyAlignment="1" applyProtection="1">
      <alignment horizontal="center" vertical="center" wrapText="1"/>
    </xf>
    <xf numFmtId="4" fontId="33" fillId="26" borderId="58" xfId="0" applyNumberFormat="1" applyFont="1" applyFill="1" applyBorder="1" applyAlignment="1" applyProtection="1">
      <alignment horizontal="center" vertical="center" wrapText="1"/>
    </xf>
    <xf numFmtId="2" fontId="34" fillId="0" borderId="59" xfId="0" applyNumberFormat="1" applyFont="1" applyFill="1" applyBorder="1" applyAlignment="1" applyProtection="1">
      <alignment wrapText="1"/>
      <protection locked="0"/>
    </xf>
    <xf numFmtId="2" fontId="34" fillId="28" borderId="59" xfId="0" applyNumberFormat="1" applyFont="1" applyFill="1" applyBorder="1" applyAlignment="1" applyProtection="1">
      <alignment wrapText="1"/>
      <protection locked="0"/>
    </xf>
    <xf numFmtId="2" fontId="34" fillId="28" borderId="61" xfId="0" applyNumberFormat="1" applyFont="1" applyFill="1" applyBorder="1" applyAlignment="1" applyProtection="1">
      <alignment wrapText="1"/>
      <protection locked="0"/>
    </xf>
    <xf numFmtId="0" fontId="34" fillId="28" borderId="59" xfId="0" applyNumberFormat="1" applyFont="1" applyFill="1" applyBorder="1" applyAlignment="1" applyProtection="1">
      <alignment wrapText="1"/>
      <protection locked="0"/>
    </xf>
    <xf numFmtId="0" fontId="34" fillId="28" borderId="61" xfId="0" applyNumberFormat="1" applyFont="1" applyFill="1" applyBorder="1" applyAlignment="1" applyProtection="1">
      <alignment wrapText="1"/>
      <protection locked="0"/>
    </xf>
    <xf numFmtId="4" fontId="33" fillId="26" borderId="67" xfId="0" applyNumberFormat="1" applyFont="1" applyFill="1" applyBorder="1" applyAlignment="1" applyProtection="1">
      <alignment horizontal="right" vertical="center" wrapText="1"/>
    </xf>
    <xf numFmtId="4" fontId="33" fillId="26" borderId="68" xfId="0" applyNumberFormat="1" applyFont="1" applyFill="1" applyBorder="1" applyAlignment="1" applyProtection="1">
      <alignment horizontal="right" vertical="center" wrapText="1"/>
    </xf>
    <xf numFmtId="4" fontId="33" fillId="26" borderId="74" xfId="0" applyNumberFormat="1" applyFont="1" applyFill="1" applyBorder="1" applyAlignment="1" applyProtection="1">
      <alignment horizontal="center" vertical="center" wrapText="1"/>
    </xf>
    <xf numFmtId="4" fontId="33" fillId="26" borderId="75" xfId="0" applyNumberFormat="1" applyFont="1" applyFill="1" applyBorder="1" applyAlignment="1" applyProtection="1">
      <alignment horizontal="center" vertical="center" wrapText="1"/>
    </xf>
    <xf numFmtId="0" fontId="31" fillId="26" borderId="62" xfId="0" applyNumberFormat="1" applyFont="1" applyFill="1" applyBorder="1" applyAlignment="1" applyProtection="1">
      <alignment horizontal="center" vertical="center" wrapText="1"/>
    </xf>
    <xf numFmtId="4" fontId="33" fillId="0" borderId="68" xfId="0" applyNumberFormat="1" applyFont="1" applyFill="1" applyBorder="1" applyAlignment="1" applyProtection="1">
      <alignment horizontal="right" vertical="center" wrapText="1"/>
    </xf>
    <xf numFmtId="2" fontId="34" fillId="0" borderId="68" xfId="0" applyNumberFormat="1" applyFont="1" applyFill="1" applyBorder="1" applyAlignment="1" applyProtection="1">
      <alignment wrapText="1"/>
      <protection locked="0"/>
    </xf>
    <xf numFmtId="0" fontId="34" fillId="0" borderId="68" xfId="0" applyNumberFormat="1" applyFont="1" applyFill="1" applyBorder="1" applyAlignment="1" applyProtection="1">
      <alignment wrapText="1"/>
      <protection locked="0"/>
    </xf>
    <xf numFmtId="0" fontId="34" fillId="28" borderId="81" xfId="0" applyNumberFormat="1" applyFont="1" applyFill="1" applyBorder="1" applyAlignment="1" applyProtection="1">
      <alignment wrapText="1"/>
      <protection locked="0"/>
    </xf>
    <xf numFmtId="0" fontId="34" fillId="28" borderId="82" xfId="0" applyNumberFormat="1" applyFont="1" applyFill="1" applyBorder="1" applyAlignment="1" applyProtection="1">
      <alignment wrapText="1"/>
      <protection locked="0"/>
    </xf>
    <xf numFmtId="0" fontId="10" fillId="14" borderId="35" xfId="0" applyFont="1" applyFill="1" applyBorder="1" applyAlignment="1">
      <alignment horizontal="right" vertical="top" wrapText="1"/>
    </xf>
    <xf numFmtId="0" fontId="10" fillId="14" borderId="36" xfId="0" applyFont="1" applyFill="1" applyBorder="1" applyAlignment="1">
      <alignment horizontal="right" vertical="top" wrapText="1"/>
    </xf>
    <xf numFmtId="0" fontId="10" fillId="14" borderId="37" xfId="0" applyFont="1" applyFill="1" applyBorder="1" applyAlignment="1">
      <alignment horizontal="right" vertical="top" wrapTex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Border="1" applyAlignment="1">
      <alignment horizontal="justify" vertical="justify"/>
    </xf>
    <xf numFmtId="0" fontId="7" fillId="0" borderId="7" xfId="2" applyFont="1" applyBorder="1" applyAlignment="1">
      <alignment horizontal="justify" vertical="justify"/>
    </xf>
    <xf numFmtId="0" fontId="2" fillId="17" borderId="26" xfId="0" applyFont="1" applyFill="1" applyBorder="1" applyAlignment="1">
      <alignment horizontal="center" wrapText="1"/>
    </xf>
    <xf numFmtId="0" fontId="0" fillId="0" borderId="27" xfId="0" applyBorder="1"/>
    <xf numFmtId="0" fontId="0" fillId="0" borderId="28" xfId="0" applyBorder="1"/>
    <xf numFmtId="0" fontId="2" fillId="17" borderId="11" xfId="0" applyFont="1" applyFill="1" applyBorder="1" applyAlignment="1">
      <alignment horizontal="center" vertical="center" wrapText="1"/>
    </xf>
    <xf numFmtId="0" fontId="2" fillId="17" borderId="12" xfId="0" applyFont="1" applyFill="1" applyBorder="1" applyAlignment="1">
      <alignment horizontal="center" vertical="center" wrapText="1"/>
    </xf>
    <xf numFmtId="0" fontId="2" fillId="17" borderId="13" xfId="0" applyFont="1" applyFill="1" applyBorder="1" applyAlignment="1">
      <alignment horizontal="center" vertical="center" wrapText="1"/>
    </xf>
    <xf numFmtId="0" fontId="0" fillId="26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6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26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6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26" borderId="12" xfId="0" applyNumberFormat="1" applyFont="1" applyFill="1" applyBorder="1" applyAlignment="1" applyProtection="1">
      <alignment horizontal="center" vertical="center" wrapText="1"/>
      <protection locked="0"/>
    </xf>
    <xf numFmtId="4" fontId="31" fillId="26" borderId="9" xfId="0" applyNumberFormat="1" applyFont="1" applyFill="1" applyBorder="1" applyAlignment="1" applyProtection="1">
      <alignment horizontal="center" vertical="center" wrapText="1"/>
    </xf>
    <xf numFmtId="4" fontId="31" fillId="26" borderId="14" xfId="0" applyNumberFormat="1" applyFont="1" applyFill="1" applyBorder="1" applyAlignment="1" applyProtection="1">
      <alignment horizontal="center" vertical="center" wrapText="1"/>
    </xf>
    <xf numFmtId="4" fontId="31" fillId="26" borderId="72" xfId="0" applyNumberFormat="1" applyFont="1" applyFill="1" applyBorder="1" applyAlignment="1" applyProtection="1">
      <alignment horizontal="center" vertical="center" wrapText="1"/>
    </xf>
    <xf numFmtId="4" fontId="31" fillId="26" borderId="66" xfId="0" applyNumberFormat="1" applyFont="1" applyFill="1" applyBorder="1" applyAlignment="1" applyProtection="1">
      <alignment horizontal="center" vertical="center" wrapText="1"/>
    </xf>
    <xf numFmtId="4" fontId="31" fillId="26" borderId="64" xfId="0" applyNumberFormat="1" applyFont="1" applyFill="1" applyBorder="1" applyAlignment="1" applyProtection="1">
      <alignment horizontal="center" vertical="center" wrapText="1"/>
    </xf>
    <xf numFmtId="4" fontId="31" fillId="26" borderId="73" xfId="0" applyNumberFormat="1" applyFont="1" applyFill="1" applyBorder="1" applyAlignment="1" applyProtection="1">
      <alignment horizontal="center" vertical="center" wrapText="1"/>
    </xf>
    <xf numFmtId="4" fontId="33" fillId="26" borderId="69" xfId="0" applyNumberFormat="1" applyFont="1" applyFill="1" applyBorder="1" applyAlignment="1" applyProtection="1">
      <alignment horizontal="right" vertical="center" wrapText="1"/>
    </xf>
    <xf numFmtId="4" fontId="33" fillId="26" borderId="70" xfId="0" applyNumberFormat="1" applyFont="1" applyFill="1" applyBorder="1" applyAlignment="1" applyProtection="1">
      <alignment horizontal="right" vertical="center" wrapText="1"/>
    </xf>
    <xf numFmtId="4" fontId="33" fillId="26" borderId="71" xfId="0" applyNumberFormat="1" applyFont="1" applyFill="1" applyBorder="1" applyAlignment="1" applyProtection="1">
      <alignment horizontal="center" vertical="center" wrapText="1"/>
    </xf>
    <xf numFmtId="4" fontId="33" fillId="26" borderId="76" xfId="0" applyNumberFormat="1" applyFont="1" applyFill="1" applyBorder="1" applyAlignment="1" applyProtection="1">
      <alignment horizontal="center" vertical="center" wrapText="1"/>
    </xf>
    <xf numFmtId="4" fontId="35" fillId="0" borderId="58" xfId="0" applyNumberFormat="1" applyFont="1" applyFill="1" applyBorder="1" applyAlignment="1" applyProtection="1">
      <alignment horizontal="center" vertical="center" wrapText="1"/>
    </xf>
    <xf numFmtId="4" fontId="35" fillId="0" borderId="59" xfId="0" applyNumberFormat="1" applyFont="1" applyFill="1" applyBorder="1" applyAlignment="1" applyProtection="1">
      <alignment horizontal="center" vertical="center" wrapText="1"/>
    </xf>
    <xf numFmtId="0" fontId="31" fillId="0" borderId="79" xfId="0" applyNumberFormat="1" applyFont="1" applyFill="1" applyBorder="1" applyAlignment="1" applyProtection="1">
      <alignment horizontal="center" vertical="center" wrapText="1"/>
    </xf>
    <xf numFmtId="0" fontId="31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57" xfId="0" applyNumberFormat="1" applyFont="1" applyFill="1" applyBorder="1" applyAlignment="1" applyProtection="1">
      <alignment horizontal="left" vertical="center" wrapText="1"/>
    </xf>
    <xf numFmtId="0" fontId="33" fillId="0" borderId="75" xfId="0" applyNumberFormat="1" applyFont="1" applyFill="1" applyBorder="1" applyAlignment="1" applyProtection="1">
      <alignment horizontal="left" vertical="center" wrapText="1"/>
      <protection locked="0"/>
    </xf>
    <xf numFmtId="4" fontId="33" fillId="0" borderId="57" xfId="0" applyNumberFormat="1" applyFont="1" applyFill="1" applyBorder="1" applyAlignment="1" applyProtection="1">
      <alignment horizontal="right" vertical="center" wrapText="1"/>
    </xf>
    <xf numFmtId="0" fontId="33" fillId="0" borderId="75" xfId="0" applyNumberFormat="1" applyFont="1" applyFill="1" applyBorder="1" applyAlignment="1" applyProtection="1">
      <alignment horizontal="right" vertical="center" wrapText="1"/>
      <protection locked="0"/>
    </xf>
    <xf numFmtId="4" fontId="33" fillId="0" borderId="58" xfId="0" applyNumberFormat="1" applyFont="1" applyFill="1" applyBorder="1" applyAlignment="1" applyProtection="1">
      <alignment horizontal="center" vertical="center" wrapText="1"/>
    </xf>
    <xf numFmtId="4" fontId="33" fillId="0" borderId="81" xfId="0" applyNumberFormat="1" applyFont="1" applyFill="1" applyBorder="1" applyAlignment="1" applyProtection="1">
      <alignment horizontal="center" vertical="center" wrapText="1"/>
    </xf>
    <xf numFmtId="4" fontId="35" fillId="0" borderId="71" xfId="0" applyNumberFormat="1" applyFont="1" applyFill="1" applyBorder="1" applyAlignment="1" applyProtection="1">
      <alignment horizontal="center" vertical="center" wrapText="1"/>
    </xf>
    <xf numFmtId="4" fontId="35" fillId="0" borderId="76" xfId="0" applyNumberFormat="1" applyFont="1" applyFill="1" applyBorder="1" applyAlignment="1" applyProtection="1">
      <alignment horizontal="center" vertical="center" wrapText="1"/>
    </xf>
    <xf numFmtId="0" fontId="31" fillId="0" borderId="79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57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57" xfId="0" applyNumberFormat="1" applyFont="1" applyFill="1" applyBorder="1" applyAlignment="1" applyProtection="1">
      <alignment horizontal="right" vertical="center" wrapText="1"/>
      <protection locked="0"/>
    </xf>
    <xf numFmtId="4" fontId="33" fillId="0" borderId="59" xfId="0" applyNumberFormat="1" applyFont="1" applyFill="1" applyBorder="1" applyAlignment="1" applyProtection="1">
      <alignment horizontal="center" vertical="center" wrapText="1"/>
    </xf>
    <xf numFmtId="4" fontId="35" fillId="0" borderId="70" xfId="0" applyNumberFormat="1" applyFont="1" applyFill="1" applyBorder="1" applyAlignment="1" applyProtection="1">
      <alignment horizontal="center" vertical="center" wrapText="1"/>
    </xf>
    <xf numFmtId="4" fontId="35" fillId="0" borderId="69" xfId="0" applyNumberFormat="1" applyFont="1" applyFill="1" applyBorder="1" applyAlignment="1" applyProtection="1">
      <alignment horizontal="center" vertical="center" wrapText="1"/>
    </xf>
    <xf numFmtId="0" fontId="31" fillId="0" borderId="77" xfId="0" applyNumberFormat="1" applyFont="1" applyFill="1" applyBorder="1" applyAlignment="1" applyProtection="1">
      <alignment horizontal="center" vertical="center" wrapText="1"/>
    </xf>
    <xf numFmtId="0" fontId="33" fillId="0" borderId="78" xfId="0" applyNumberFormat="1" applyFont="1" applyFill="1" applyBorder="1" applyAlignment="1" applyProtection="1">
      <alignment horizontal="left" vertical="center" wrapText="1"/>
    </xf>
    <xf numFmtId="4" fontId="33" fillId="0" borderId="78" xfId="0" applyNumberFormat="1" applyFont="1" applyFill="1" applyBorder="1" applyAlignment="1" applyProtection="1">
      <alignment horizontal="right" vertical="center" wrapText="1"/>
    </xf>
    <xf numFmtId="4" fontId="33" fillId="0" borderId="68" xfId="0" applyNumberFormat="1" applyFont="1" applyFill="1" applyBorder="1" applyAlignment="1" applyProtection="1">
      <alignment horizontal="center" vertical="center" wrapText="1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19" borderId="14" xfId="2" applyFont="1" applyFill="1" applyBorder="1" applyAlignment="1">
      <alignment horizontal="center" vertical="center"/>
    </xf>
    <xf numFmtId="0" fontId="7" fillId="0" borderId="6" xfId="2" applyFont="1" applyBorder="1" applyAlignment="1">
      <alignment horizontal="center" vertical="justify"/>
    </xf>
    <xf numFmtId="0" fontId="7" fillId="0" borderId="0" xfId="2" applyFont="1" applyBorder="1" applyAlignment="1">
      <alignment horizontal="center" vertical="justify"/>
    </xf>
    <xf numFmtId="0" fontId="7" fillId="0" borderId="7" xfId="2" applyFont="1" applyBorder="1" applyAlignment="1">
      <alignment horizontal="center" vertical="justify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11" fillId="18" borderId="38" xfId="2" applyFont="1" applyFill="1" applyBorder="1" applyAlignment="1">
      <alignment horizontal="center" vertical="center"/>
    </xf>
    <xf numFmtId="0" fontId="11" fillId="18" borderId="18" xfId="2" applyFont="1" applyFill="1" applyBorder="1" applyAlignment="1">
      <alignment horizontal="center" vertical="center"/>
    </xf>
    <xf numFmtId="0" fontId="11" fillId="18" borderId="39" xfId="2" applyFont="1" applyFill="1" applyBorder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27" fillId="0" borderId="7" xfId="0" applyFont="1" applyBorder="1" applyAlignment="1">
      <alignment horizontal="left" wrapText="1"/>
    </xf>
    <xf numFmtId="0" fontId="27" fillId="0" borderId="12" xfId="0" applyFont="1" applyBorder="1" applyAlignment="1">
      <alignment horizontal="left" wrapText="1"/>
    </xf>
    <xf numFmtId="0" fontId="27" fillId="0" borderId="13" xfId="0" applyFont="1" applyBorder="1" applyAlignment="1">
      <alignment horizontal="left" wrapText="1"/>
    </xf>
    <xf numFmtId="0" fontId="13" fillId="20" borderId="40" xfId="3" applyFont="1" applyFill="1" applyBorder="1" applyAlignment="1">
      <alignment horizontal="center" vertical="center" wrapText="1"/>
    </xf>
    <xf numFmtId="0" fontId="13" fillId="20" borderId="41" xfId="3" applyFont="1" applyFill="1" applyBorder="1" applyAlignment="1">
      <alignment horizontal="center" vertical="center" wrapText="1"/>
    </xf>
    <xf numFmtId="0" fontId="13" fillId="20" borderId="42" xfId="3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left" vertical="top" wrapText="1"/>
    </xf>
    <xf numFmtId="0" fontId="2" fillId="17" borderId="0" xfId="0" applyFont="1" applyFill="1" applyAlignment="1">
      <alignment horizontal="center" wrapText="1"/>
    </xf>
    <xf numFmtId="0" fontId="0" fillId="0" borderId="0" xfId="0"/>
    <xf numFmtId="0" fontId="2" fillId="17" borderId="2" xfId="0" applyFont="1" applyFill="1" applyBorder="1" applyAlignment="1">
      <alignment horizontal="left" vertical="top" wrapText="1"/>
    </xf>
    <xf numFmtId="0" fontId="3" fillId="17" borderId="2" xfId="0" applyFont="1" applyFill="1" applyBorder="1" applyAlignment="1">
      <alignment horizontal="left" vertical="top" wrapText="1"/>
    </xf>
    <xf numFmtId="0" fontId="4" fillId="17" borderId="0" xfId="0" applyFont="1" applyFill="1" applyAlignment="1">
      <alignment horizontal="right" vertical="top" wrapText="1"/>
    </xf>
    <xf numFmtId="0" fontId="4" fillId="13" borderId="2" xfId="0" applyFont="1" applyFill="1" applyBorder="1" applyAlignment="1">
      <alignment horizontal="left" vertical="top" wrapText="1"/>
    </xf>
  </cellXfs>
  <cellStyles count="7">
    <cellStyle name="Normal" xfId="0" builtinId="0"/>
    <cellStyle name="Normal 2" xfId="2"/>
    <cellStyle name="Normal 4" xfId="6"/>
    <cellStyle name="Normal_F-06-09" xfId="3"/>
    <cellStyle name="Porcentagem 4" xfId="5"/>
    <cellStyle name="Vírgula" xfId="1" builtinId="3"/>
    <cellStyle name="Vírgula 12" xfId="4"/>
  </cellStyles>
  <dxfs count="0"/>
  <tableStyles count="0" defaultTableStyle="TableStyleMedium9" defaultPivotStyle="PivotStyleLight16"/>
  <colors>
    <mruColors>
      <color rgb="FFE9E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109416</xdr:colOff>
      <xdr:row>0</xdr:row>
      <xdr:rowOff>1</xdr:rowOff>
    </xdr:from>
    <xdr:to>
      <xdr:col>3</xdr:col>
      <xdr:colOff>51154</xdr:colOff>
      <xdr:row>2</xdr:row>
      <xdr:rowOff>3811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07EF17-EECC-4577-BD6A-B36F73AA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416" y="1"/>
          <a:ext cx="1469548" cy="678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109416</xdr:colOff>
      <xdr:row>0</xdr:row>
      <xdr:rowOff>1</xdr:rowOff>
    </xdr:from>
    <xdr:to>
      <xdr:col>3</xdr:col>
      <xdr:colOff>184504</xdr:colOff>
      <xdr:row>3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707EF17-EECC-4577-BD6A-B36F73AAD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416" y="1"/>
          <a:ext cx="1471453" cy="6781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258006</xdr:colOff>
      <xdr:row>0</xdr:row>
      <xdr:rowOff>38101</xdr:rowOff>
    </xdr:from>
    <xdr:to>
      <xdr:col>1</xdr:col>
      <xdr:colOff>1364363</xdr:colOff>
      <xdr:row>1</xdr:row>
      <xdr:rowOff>213360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268104-027B-4AF2-A34B-CB41BA154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006" y="38101"/>
          <a:ext cx="1465344" cy="4267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1</xdr:col>
      <xdr:colOff>626464</xdr:colOff>
      <xdr:row>2</xdr:row>
      <xdr:rowOff>59267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B2FBB4-9F81-499D-8CB5-464B2EBAF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463198" cy="5672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1</xdr:rowOff>
    </xdr:from>
    <xdr:to>
      <xdr:col>1</xdr:col>
      <xdr:colOff>274039</xdr:colOff>
      <xdr:row>1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1661D17-86A9-4A39-9D52-73DDE388E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1"/>
          <a:ext cx="1469548" cy="438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280866</xdr:colOff>
      <xdr:row>0</xdr:row>
      <xdr:rowOff>0</xdr:rowOff>
    </xdr:from>
    <xdr:to>
      <xdr:col>2</xdr:col>
      <xdr:colOff>70204</xdr:colOff>
      <xdr:row>2</xdr:row>
      <xdr:rowOff>211667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4B2FBB4-9F81-499D-8CB5-464B2EBAF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866" y="0"/>
          <a:ext cx="1465738" cy="562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OutlineSymbols="0" showWhiteSpace="0" view="pageBreakPreview" zoomScale="80" zoomScaleNormal="100" zoomScaleSheetLayoutView="80" workbookViewId="0">
      <pane ySplit="7" topLeftCell="A8" activePane="bottomLeft" state="frozen"/>
      <selection pane="bottomLeft" activeCell="I60" sqref="I60"/>
    </sheetView>
  </sheetViews>
  <sheetFormatPr defaultColWidth="8.75" defaultRowHeight="14.25"/>
  <cols>
    <col min="1" max="1" width="10" style="154" bestFit="1" customWidth="1"/>
    <col min="2" max="2" width="11.875" style="154" customWidth="1"/>
    <col min="3" max="3" width="8.25" style="154" bestFit="1" customWidth="1"/>
    <col min="4" max="4" width="60" style="154" bestFit="1" customWidth="1"/>
    <col min="5" max="5" width="8" style="154" bestFit="1" customWidth="1"/>
    <col min="6" max="10" width="13" style="154" bestFit="1" customWidth="1"/>
    <col min="11" max="16384" width="8.75" style="154"/>
  </cols>
  <sheetData>
    <row r="1" spans="1:9" ht="20.100000000000001" customHeight="1">
      <c r="A1" s="184" t="s">
        <v>293</v>
      </c>
      <c r="B1" s="185"/>
      <c r="C1" s="185"/>
      <c r="D1" s="185"/>
      <c r="E1" s="185"/>
      <c r="F1" s="185"/>
      <c r="G1" s="185"/>
      <c r="H1" s="185"/>
      <c r="I1" s="186"/>
    </row>
    <row r="2" spans="1:9" ht="20.100000000000001" customHeight="1">
      <c r="A2" s="187" t="s">
        <v>294</v>
      </c>
      <c r="B2" s="188"/>
      <c r="C2" s="188"/>
      <c r="D2" s="188"/>
      <c r="E2" s="188"/>
      <c r="F2" s="188"/>
      <c r="G2" s="188"/>
      <c r="H2" s="188"/>
      <c r="I2" s="189"/>
    </row>
    <row r="3" spans="1:9">
      <c r="A3" s="1"/>
      <c r="B3" s="2"/>
      <c r="C3" s="2"/>
      <c r="D3" s="190" t="s">
        <v>448</v>
      </c>
      <c r="E3" s="190"/>
      <c r="F3" s="190"/>
      <c r="G3" s="190"/>
      <c r="H3" s="190"/>
      <c r="I3" s="191"/>
    </row>
    <row r="4" spans="1:9">
      <c r="A4" s="1"/>
      <c r="B4" s="2"/>
      <c r="C4" s="2"/>
      <c r="D4" s="190"/>
      <c r="E4" s="190"/>
      <c r="F4" s="190"/>
      <c r="G4" s="190"/>
      <c r="H4" s="190"/>
      <c r="I4" s="191"/>
    </row>
    <row r="5" spans="1:9" ht="15" thickBot="1">
      <c r="A5" s="187" t="s">
        <v>296</v>
      </c>
      <c r="B5" s="188"/>
      <c r="C5" s="188"/>
      <c r="D5" s="188"/>
      <c r="E5" s="188"/>
      <c r="F5" s="188"/>
      <c r="G5" s="188"/>
      <c r="H5" s="188"/>
      <c r="I5" s="189"/>
    </row>
    <row r="6" spans="1:9" ht="20.100000000000001" customHeight="1" thickBot="1">
      <c r="A6" s="192" t="s">
        <v>0</v>
      </c>
      <c r="B6" s="193"/>
      <c r="C6" s="193"/>
      <c r="D6" s="193"/>
      <c r="E6" s="193"/>
      <c r="F6" s="193"/>
      <c r="G6" s="193"/>
      <c r="H6" s="193"/>
      <c r="I6" s="194"/>
    </row>
    <row r="7" spans="1:9" ht="30" customHeight="1" thickBot="1">
      <c r="A7" s="11" t="s">
        <v>1</v>
      </c>
      <c r="B7" s="12" t="s">
        <v>2</v>
      </c>
      <c r="C7" s="13" t="s">
        <v>3</v>
      </c>
      <c r="D7" s="13" t="s">
        <v>4</v>
      </c>
      <c r="E7" s="14" t="s">
        <v>5</v>
      </c>
      <c r="F7" s="12" t="s">
        <v>6</v>
      </c>
      <c r="G7" s="12" t="s">
        <v>7</v>
      </c>
      <c r="H7" s="12" t="s">
        <v>8</v>
      </c>
      <c r="I7" s="15" t="s">
        <v>9</v>
      </c>
    </row>
    <row r="8" spans="1:9" ht="24" customHeight="1">
      <c r="A8" s="16" t="s">
        <v>10</v>
      </c>
      <c r="B8" s="17"/>
      <c r="C8" s="17"/>
      <c r="D8" s="17" t="s">
        <v>447</v>
      </c>
      <c r="E8" s="17"/>
      <c r="F8" s="18"/>
      <c r="G8" s="19"/>
      <c r="H8" s="19"/>
      <c r="I8" s="20"/>
    </row>
    <row r="9" spans="1:9" ht="24" customHeight="1">
      <c r="A9" s="21" t="s">
        <v>12</v>
      </c>
      <c r="B9" s="7"/>
      <c r="C9" s="7"/>
      <c r="D9" s="7" t="s">
        <v>13</v>
      </c>
      <c r="E9" s="7"/>
      <c r="F9" s="3"/>
      <c r="G9" s="4"/>
      <c r="H9" s="4"/>
      <c r="I9" s="22">
        <f>SUM(I10)</f>
        <v>380.4</v>
      </c>
    </row>
    <row r="10" spans="1:9" ht="30">
      <c r="A10" s="23" t="s">
        <v>14</v>
      </c>
      <c r="B10" s="9" t="s">
        <v>15</v>
      </c>
      <c r="C10" s="8" t="s">
        <v>16</v>
      </c>
      <c r="D10" s="8" t="s">
        <v>17</v>
      </c>
      <c r="E10" s="10" t="s">
        <v>18</v>
      </c>
      <c r="F10" s="5">
        <v>20</v>
      </c>
      <c r="G10" s="6">
        <v>15.96</v>
      </c>
      <c r="H10" s="6">
        <f>TRUNC(G10 * (1 + 19.21 / 100), 2)</f>
        <v>19.02</v>
      </c>
      <c r="I10" s="24">
        <f>TRUNC(F10 * H10, 2)</f>
        <v>380.4</v>
      </c>
    </row>
    <row r="11" spans="1:9" ht="24" customHeight="1">
      <c r="A11" s="21" t="s">
        <v>19</v>
      </c>
      <c r="B11" s="7"/>
      <c r="C11" s="7"/>
      <c r="D11" s="7" t="s">
        <v>20</v>
      </c>
      <c r="E11" s="7"/>
      <c r="F11" s="3"/>
      <c r="G11" s="4"/>
      <c r="H11" s="4"/>
      <c r="I11" s="22">
        <f>SUM(I12:I12)</f>
        <v>12952.8</v>
      </c>
    </row>
    <row r="12" spans="1:9" ht="24" customHeight="1">
      <c r="A12" s="23" t="s">
        <v>464</v>
      </c>
      <c r="B12" s="9" t="s">
        <v>26</v>
      </c>
      <c r="C12" s="8" t="s">
        <v>16</v>
      </c>
      <c r="D12" s="8" t="s">
        <v>27</v>
      </c>
      <c r="E12" s="10" t="s">
        <v>24</v>
      </c>
      <c r="F12" s="5">
        <v>90</v>
      </c>
      <c r="G12" s="6">
        <v>120.73</v>
      </c>
      <c r="H12" s="6">
        <f>TRUNC(G12 * (1 + 19.21 / 100), 2)</f>
        <v>143.91999999999999</v>
      </c>
      <c r="I12" s="24">
        <f>TRUNC(F12 * H12, 2)</f>
        <v>12952.8</v>
      </c>
    </row>
    <row r="13" spans="1:9" ht="24" customHeight="1">
      <c r="A13" s="21" t="s">
        <v>28</v>
      </c>
      <c r="B13" s="7"/>
      <c r="C13" s="7"/>
      <c r="D13" s="7" t="s">
        <v>29</v>
      </c>
      <c r="E13" s="7"/>
      <c r="F13" s="3"/>
      <c r="G13" s="4"/>
      <c r="H13" s="4"/>
      <c r="I13" s="22">
        <f>SUM(I14:I15)</f>
        <v>7679.64</v>
      </c>
    </row>
    <row r="14" spans="1:9" ht="24" customHeight="1">
      <c r="A14" s="23" t="s">
        <v>30</v>
      </c>
      <c r="B14" s="9" t="s">
        <v>31</v>
      </c>
      <c r="C14" s="8" t="s">
        <v>16</v>
      </c>
      <c r="D14" s="8" t="s">
        <v>32</v>
      </c>
      <c r="E14" s="10" t="s">
        <v>24</v>
      </c>
      <c r="F14" s="5">
        <v>73.55</v>
      </c>
      <c r="G14" s="6">
        <v>70.959999999999994</v>
      </c>
      <c r="H14" s="6">
        <f>TRUNC(G14 * (1 + 19.21 / 100), 2)</f>
        <v>84.59</v>
      </c>
      <c r="I14" s="24">
        <f>TRUNC(F14 * H14, 2)</f>
        <v>6221.59</v>
      </c>
    </row>
    <row r="15" spans="1:9" ht="24" customHeight="1">
      <c r="A15" s="23" t="s">
        <v>453</v>
      </c>
      <c r="B15" s="9" t="s">
        <v>162</v>
      </c>
      <c r="C15" s="8" t="s">
        <v>16</v>
      </c>
      <c r="D15" s="8" t="s">
        <v>163</v>
      </c>
      <c r="E15" s="10" t="s">
        <v>24</v>
      </c>
      <c r="F15" s="5">
        <v>43.55</v>
      </c>
      <c r="G15" s="6">
        <v>28.09</v>
      </c>
      <c r="H15" s="6">
        <f>TRUNC(G15 * (1 + 19.21 / 100), 2)</f>
        <v>33.479999999999997</v>
      </c>
      <c r="I15" s="24">
        <f>TRUNC(F15 * H15, 2)</f>
        <v>1458.05</v>
      </c>
    </row>
    <row r="16" spans="1:9" ht="24" customHeight="1">
      <c r="A16" s="21" t="s">
        <v>33</v>
      </c>
      <c r="B16" s="7"/>
      <c r="C16" s="7"/>
      <c r="D16" s="7" t="s">
        <v>34</v>
      </c>
      <c r="E16" s="7"/>
      <c r="F16" s="3"/>
      <c r="G16" s="4"/>
      <c r="H16" s="4"/>
      <c r="I16" s="22">
        <f>SUM(I17:I20)</f>
        <v>52648.610000000008</v>
      </c>
    </row>
    <row r="17" spans="1:9" ht="24" customHeight="1">
      <c r="A17" s="23" t="s">
        <v>35</v>
      </c>
      <c r="B17" s="9" t="s">
        <v>36</v>
      </c>
      <c r="C17" s="8" t="s">
        <v>16</v>
      </c>
      <c r="D17" s="8" t="s">
        <v>37</v>
      </c>
      <c r="E17" s="10" t="s">
        <v>24</v>
      </c>
      <c r="F17" s="5">
        <v>40</v>
      </c>
      <c r="G17" s="6">
        <v>79.67</v>
      </c>
      <c r="H17" s="6">
        <f>TRUNC(G17 * (1 + 19.21 / 100), 2)</f>
        <v>94.97</v>
      </c>
      <c r="I17" s="24">
        <f>TRUNC(F17 * H17, 2)</f>
        <v>3798.8</v>
      </c>
    </row>
    <row r="18" spans="1:9" ht="24" customHeight="1">
      <c r="A18" s="23" t="s">
        <v>38</v>
      </c>
      <c r="B18" s="9" t="s">
        <v>39</v>
      </c>
      <c r="C18" s="8" t="s">
        <v>16</v>
      </c>
      <c r="D18" s="8" t="s">
        <v>40</v>
      </c>
      <c r="E18" s="10" t="s">
        <v>24</v>
      </c>
      <c r="F18" s="5">
        <v>704.72</v>
      </c>
      <c r="G18" s="6">
        <v>43.97</v>
      </c>
      <c r="H18" s="6">
        <f>TRUNC(G18 * (1 + 19.21 / 100), 2)</f>
        <v>52.41</v>
      </c>
      <c r="I18" s="24">
        <f>TRUNC(F18 * H18, 2)</f>
        <v>36934.370000000003</v>
      </c>
    </row>
    <row r="19" spans="1:9" ht="30">
      <c r="A19" s="23" t="s">
        <v>451</v>
      </c>
      <c r="B19" s="9" t="s">
        <v>156</v>
      </c>
      <c r="C19" s="8" t="s">
        <v>45</v>
      </c>
      <c r="D19" s="8" t="s">
        <v>157</v>
      </c>
      <c r="E19" s="10" t="s">
        <v>24</v>
      </c>
      <c r="F19" s="5">
        <v>138</v>
      </c>
      <c r="G19" s="6">
        <v>60.89</v>
      </c>
      <c r="H19" s="6">
        <f>TRUNC(G19 * (1 + 19.21 / 100), 2)</f>
        <v>72.58</v>
      </c>
      <c r="I19" s="24">
        <f>TRUNC(F19 * H19, 2)</f>
        <v>10016.040000000001</v>
      </c>
    </row>
    <row r="20" spans="1:9" ht="24" customHeight="1">
      <c r="A20" s="23" t="s">
        <v>452</v>
      </c>
      <c r="B20" s="9" t="s">
        <v>36</v>
      </c>
      <c r="C20" s="8" t="s">
        <v>16</v>
      </c>
      <c r="D20" s="8" t="s">
        <v>37</v>
      </c>
      <c r="E20" s="10" t="s">
        <v>24</v>
      </c>
      <c r="F20" s="5">
        <v>20</v>
      </c>
      <c r="G20" s="6">
        <v>79.67</v>
      </c>
      <c r="H20" s="6">
        <f>TRUNC(G20 * (1 + 19.21 / 100), 2)</f>
        <v>94.97</v>
      </c>
      <c r="I20" s="24">
        <f>TRUNC(F20 * H20, 2)</f>
        <v>1899.4</v>
      </c>
    </row>
    <row r="21" spans="1:9" ht="24" customHeight="1">
      <c r="A21" s="21" t="s">
        <v>41</v>
      </c>
      <c r="B21" s="7"/>
      <c r="C21" s="7"/>
      <c r="D21" s="7" t="s">
        <v>42</v>
      </c>
      <c r="E21" s="7"/>
      <c r="F21" s="3"/>
      <c r="G21" s="4"/>
      <c r="H21" s="4"/>
      <c r="I21" s="22">
        <f>SUM(I22:I24)</f>
        <v>150148.9</v>
      </c>
    </row>
    <row r="22" spans="1:9" ht="45">
      <c r="A22" s="23" t="s">
        <v>43</v>
      </c>
      <c r="B22" s="9" t="s">
        <v>44</v>
      </c>
      <c r="C22" s="8" t="s">
        <v>45</v>
      </c>
      <c r="D22" s="8" t="s">
        <v>46</v>
      </c>
      <c r="E22" s="10" t="s">
        <v>24</v>
      </c>
      <c r="F22" s="5">
        <v>7119.75</v>
      </c>
      <c r="G22" s="6">
        <v>17.23</v>
      </c>
      <c r="H22" s="6">
        <f>TRUNC(G22 * (1 + 19.21 / 100), 2)</f>
        <v>20.53</v>
      </c>
      <c r="I22" s="24">
        <f>TRUNC(F22 * H22, 2)</f>
        <v>146168.46</v>
      </c>
    </row>
    <row r="23" spans="1:9" ht="24" customHeight="1">
      <c r="A23" s="23" t="s">
        <v>47</v>
      </c>
      <c r="B23" s="9" t="s">
        <v>48</v>
      </c>
      <c r="C23" s="8" t="s">
        <v>49</v>
      </c>
      <c r="D23" s="8" t="s">
        <v>50</v>
      </c>
      <c r="E23" s="10" t="s">
        <v>51</v>
      </c>
      <c r="F23" s="5">
        <v>112.82</v>
      </c>
      <c r="G23" s="6">
        <v>15.84</v>
      </c>
      <c r="H23" s="6">
        <f>TRUNC(G23 * (1 + 19.21 / 100), 2)</f>
        <v>18.88</v>
      </c>
      <c r="I23" s="24">
        <f>TRUNC(F23 * H23, 2)</f>
        <v>2130.04</v>
      </c>
    </row>
    <row r="24" spans="1:9" ht="24" customHeight="1">
      <c r="A24" s="23" t="s">
        <v>52</v>
      </c>
      <c r="B24" s="9" t="s">
        <v>53</v>
      </c>
      <c r="C24" s="8" t="s">
        <v>16</v>
      </c>
      <c r="D24" s="8" t="s">
        <v>54</v>
      </c>
      <c r="E24" s="10" t="s">
        <v>24</v>
      </c>
      <c r="F24" s="5">
        <v>40</v>
      </c>
      <c r="G24" s="6">
        <v>38.81</v>
      </c>
      <c r="H24" s="6">
        <f>TRUNC(G24 * (1 + 19.21 / 100), 2)</f>
        <v>46.26</v>
      </c>
      <c r="I24" s="24">
        <f>TRUNC(F24 * H24, 2)</f>
        <v>1850.4</v>
      </c>
    </row>
    <row r="25" spans="1:9" ht="24" customHeight="1">
      <c r="A25" s="21" t="s">
        <v>55</v>
      </c>
      <c r="B25" s="7"/>
      <c r="C25" s="7"/>
      <c r="D25" s="7" t="s">
        <v>56</v>
      </c>
      <c r="E25" s="7"/>
      <c r="F25" s="3"/>
      <c r="G25" s="4"/>
      <c r="H25" s="4"/>
      <c r="I25" s="22">
        <f>SUM(I26:I28)</f>
        <v>20632.099999999999</v>
      </c>
    </row>
    <row r="26" spans="1:9" ht="24" customHeight="1">
      <c r="A26" s="23" t="s">
        <v>57</v>
      </c>
      <c r="B26" s="9" t="s">
        <v>58</v>
      </c>
      <c r="C26" s="8" t="s">
        <v>16</v>
      </c>
      <c r="D26" s="8" t="s">
        <v>59</v>
      </c>
      <c r="E26" s="10" t="s">
        <v>60</v>
      </c>
      <c r="F26" s="5">
        <v>25</v>
      </c>
      <c r="G26" s="6">
        <v>429.71</v>
      </c>
      <c r="H26" s="6">
        <f>TRUNC(G26 * (1 + 19.21 / 100), 2)</f>
        <v>512.25</v>
      </c>
      <c r="I26" s="24">
        <f>TRUNC(F26 * H26, 2)</f>
        <v>12806.25</v>
      </c>
    </row>
    <row r="27" spans="1:9" ht="24" customHeight="1">
      <c r="A27" s="23" t="s">
        <v>465</v>
      </c>
      <c r="B27" s="9" t="s">
        <v>65</v>
      </c>
      <c r="C27" s="8" t="s">
        <v>16</v>
      </c>
      <c r="D27" s="8" t="s">
        <v>66</v>
      </c>
      <c r="E27" s="10" t="s">
        <v>24</v>
      </c>
      <c r="F27" s="5">
        <v>10</v>
      </c>
      <c r="G27" s="6">
        <v>294.35000000000002</v>
      </c>
      <c r="H27" s="6">
        <f>TRUNC(G27 * (1 + 19.21 / 100), 2)</f>
        <v>350.89</v>
      </c>
      <c r="I27" s="24">
        <f>TRUNC(F27 * H27, 2)</f>
        <v>3508.9</v>
      </c>
    </row>
    <row r="28" spans="1:9" ht="24" customHeight="1">
      <c r="A28" s="23" t="s">
        <v>466</v>
      </c>
      <c r="B28" s="9" t="s">
        <v>68</v>
      </c>
      <c r="C28" s="8" t="s">
        <v>16</v>
      </c>
      <c r="D28" s="8" t="s">
        <v>69</v>
      </c>
      <c r="E28" s="10" t="s">
        <v>24</v>
      </c>
      <c r="F28" s="5">
        <v>5</v>
      </c>
      <c r="G28" s="6">
        <v>724.26</v>
      </c>
      <c r="H28" s="6">
        <f>TRUNC(G28 * (1 + 19.21 / 100), 2)</f>
        <v>863.39</v>
      </c>
      <c r="I28" s="24">
        <f>TRUNC(F28 * H28, 2)</f>
        <v>4316.95</v>
      </c>
    </row>
    <row r="29" spans="1:9" ht="24" customHeight="1">
      <c r="A29" s="21" t="s">
        <v>70</v>
      </c>
      <c r="B29" s="7"/>
      <c r="C29" s="7"/>
      <c r="D29" s="7" t="s">
        <v>71</v>
      </c>
      <c r="E29" s="7"/>
      <c r="F29" s="3"/>
      <c r="G29" s="4"/>
      <c r="H29" s="4"/>
      <c r="I29" s="22">
        <f>SUM(I30:I39)</f>
        <v>61381.34</v>
      </c>
    </row>
    <row r="30" spans="1:9" ht="24" customHeight="1">
      <c r="A30" s="23" t="s">
        <v>72</v>
      </c>
      <c r="B30" s="9" t="s">
        <v>73</v>
      </c>
      <c r="C30" s="8" t="s">
        <v>16</v>
      </c>
      <c r="D30" s="8" t="s">
        <v>74</v>
      </c>
      <c r="E30" s="10" t="s">
        <v>75</v>
      </c>
      <c r="F30" s="5">
        <v>153</v>
      </c>
      <c r="G30" s="6">
        <v>115.38</v>
      </c>
      <c r="H30" s="6">
        <f t="shared" ref="H30:H38" si="0">TRUNC(G30 * (1 + 19.21 / 100), 2)</f>
        <v>137.54</v>
      </c>
      <c r="I30" s="24">
        <f t="shared" ref="I30:I38" si="1">TRUNC(F30 * H30, 2)</f>
        <v>21043.62</v>
      </c>
    </row>
    <row r="31" spans="1:9" ht="24" customHeight="1">
      <c r="A31" s="23" t="s">
        <v>76</v>
      </c>
      <c r="B31" s="9" t="s">
        <v>77</v>
      </c>
      <c r="C31" s="8" t="s">
        <v>16</v>
      </c>
      <c r="D31" s="8" t="s">
        <v>78</v>
      </c>
      <c r="E31" s="10" t="s">
        <v>75</v>
      </c>
      <c r="F31" s="5">
        <v>153</v>
      </c>
      <c r="G31" s="6">
        <v>117.22</v>
      </c>
      <c r="H31" s="6">
        <f t="shared" si="0"/>
        <v>139.72999999999999</v>
      </c>
      <c r="I31" s="24">
        <f t="shared" si="1"/>
        <v>21378.69</v>
      </c>
    </row>
    <row r="32" spans="1:9" ht="24" customHeight="1">
      <c r="A32" s="23" t="s">
        <v>79</v>
      </c>
      <c r="B32" s="9" t="s">
        <v>80</v>
      </c>
      <c r="C32" s="8" t="s">
        <v>16</v>
      </c>
      <c r="D32" s="8" t="s">
        <v>81</v>
      </c>
      <c r="E32" s="10" t="s">
        <v>60</v>
      </c>
      <c r="F32" s="5">
        <v>4</v>
      </c>
      <c r="G32" s="6">
        <v>512.76</v>
      </c>
      <c r="H32" s="6">
        <f t="shared" si="0"/>
        <v>611.26</v>
      </c>
      <c r="I32" s="24">
        <f t="shared" si="1"/>
        <v>2445.04</v>
      </c>
    </row>
    <row r="33" spans="1:9" ht="24" customHeight="1">
      <c r="A33" s="23" t="s">
        <v>82</v>
      </c>
      <c r="B33" s="9" t="s">
        <v>83</v>
      </c>
      <c r="C33" s="8" t="s">
        <v>16</v>
      </c>
      <c r="D33" s="8" t="s">
        <v>84</v>
      </c>
      <c r="E33" s="10" t="s">
        <v>60</v>
      </c>
      <c r="F33" s="5">
        <v>2</v>
      </c>
      <c r="G33" s="6">
        <v>152.5</v>
      </c>
      <c r="H33" s="6">
        <f t="shared" si="0"/>
        <v>181.79</v>
      </c>
      <c r="I33" s="24">
        <f t="shared" si="1"/>
        <v>363.58</v>
      </c>
    </row>
    <row r="34" spans="1:9" ht="24" customHeight="1">
      <c r="A34" s="23" t="s">
        <v>85</v>
      </c>
      <c r="B34" s="9" t="s">
        <v>86</v>
      </c>
      <c r="C34" s="8" t="s">
        <v>16</v>
      </c>
      <c r="D34" s="8" t="s">
        <v>87</v>
      </c>
      <c r="E34" s="10" t="s">
        <v>60</v>
      </c>
      <c r="F34" s="5">
        <v>4</v>
      </c>
      <c r="G34" s="6">
        <v>530.19000000000005</v>
      </c>
      <c r="H34" s="6">
        <f t="shared" si="0"/>
        <v>632.03</v>
      </c>
      <c r="I34" s="24">
        <f t="shared" si="1"/>
        <v>2528.12</v>
      </c>
    </row>
    <row r="35" spans="1:9" ht="24" customHeight="1">
      <c r="A35" s="23" t="s">
        <v>88</v>
      </c>
      <c r="B35" s="9" t="s">
        <v>89</v>
      </c>
      <c r="C35" s="8" t="s">
        <v>16</v>
      </c>
      <c r="D35" s="8" t="s">
        <v>90</v>
      </c>
      <c r="E35" s="10" t="s">
        <v>60</v>
      </c>
      <c r="F35" s="5">
        <v>40</v>
      </c>
      <c r="G35" s="6">
        <v>12.06</v>
      </c>
      <c r="H35" s="6">
        <f t="shared" si="0"/>
        <v>14.37</v>
      </c>
      <c r="I35" s="24">
        <f t="shared" si="1"/>
        <v>574.79999999999995</v>
      </c>
    </row>
    <row r="36" spans="1:9" ht="24" customHeight="1">
      <c r="A36" s="23" t="s">
        <v>91</v>
      </c>
      <c r="B36" s="9" t="s">
        <v>92</v>
      </c>
      <c r="C36" s="8" t="s">
        <v>16</v>
      </c>
      <c r="D36" s="8" t="s">
        <v>93</v>
      </c>
      <c r="E36" s="10" t="s">
        <v>60</v>
      </c>
      <c r="F36" s="5">
        <v>20</v>
      </c>
      <c r="G36" s="6">
        <v>38.43</v>
      </c>
      <c r="H36" s="6">
        <f t="shared" si="0"/>
        <v>45.81</v>
      </c>
      <c r="I36" s="24">
        <f t="shared" si="1"/>
        <v>916.2</v>
      </c>
    </row>
    <row r="37" spans="1:9" ht="24" customHeight="1">
      <c r="A37" s="23" t="s">
        <v>94</v>
      </c>
      <c r="B37" s="9" t="s">
        <v>95</v>
      </c>
      <c r="C37" s="8" t="s">
        <v>16</v>
      </c>
      <c r="D37" s="8" t="s">
        <v>96</v>
      </c>
      <c r="E37" s="10" t="s">
        <v>60</v>
      </c>
      <c r="F37" s="5">
        <v>6</v>
      </c>
      <c r="G37" s="6">
        <v>98.71</v>
      </c>
      <c r="H37" s="6">
        <f t="shared" si="0"/>
        <v>117.67</v>
      </c>
      <c r="I37" s="24">
        <f t="shared" si="1"/>
        <v>706.02</v>
      </c>
    </row>
    <row r="38" spans="1:9" ht="24" customHeight="1">
      <c r="A38" s="23" t="s">
        <v>97</v>
      </c>
      <c r="B38" s="9" t="s">
        <v>98</v>
      </c>
      <c r="C38" s="8" t="s">
        <v>49</v>
      </c>
      <c r="D38" s="8" t="s">
        <v>99</v>
      </c>
      <c r="E38" s="10" t="s">
        <v>100</v>
      </c>
      <c r="F38" s="5">
        <v>8</v>
      </c>
      <c r="G38" s="6">
        <v>300</v>
      </c>
      <c r="H38" s="6">
        <f t="shared" si="0"/>
        <v>357.63</v>
      </c>
      <c r="I38" s="24">
        <f t="shared" si="1"/>
        <v>2861.04</v>
      </c>
    </row>
    <row r="39" spans="1:9" ht="24" customHeight="1">
      <c r="A39" s="23" t="s">
        <v>454</v>
      </c>
      <c r="B39" s="9" t="s">
        <v>173</v>
      </c>
      <c r="C39" s="8" t="s">
        <v>16</v>
      </c>
      <c r="D39" s="8" t="s">
        <v>174</v>
      </c>
      <c r="E39" s="10" t="s">
        <v>60</v>
      </c>
      <c r="F39" s="5">
        <v>1</v>
      </c>
      <c r="G39" s="6">
        <v>7184.16</v>
      </c>
      <c r="H39" s="6">
        <f t="shared" ref="H39" si="2">TRUNC(G39 * (1 + 19.21 / 100), 2)</f>
        <v>8564.23</v>
      </c>
      <c r="I39" s="24">
        <f t="shared" ref="I39" si="3">TRUNC(F39 * H39, 2)</f>
        <v>8564.23</v>
      </c>
    </row>
    <row r="40" spans="1:9" ht="24" customHeight="1">
      <c r="A40" s="21" t="s">
        <v>101</v>
      </c>
      <c r="B40" s="7"/>
      <c r="C40" s="7"/>
      <c r="D40" s="7" t="s">
        <v>102</v>
      </c>
      <c r="E40" s="7"/>
      <c r="F40" s="3"/>
      <c r="G40" s="4"/>
      <c r="H40" s="4"/>
      <c r="I40" s="22">
        <f>SUM(I41:I49)</f>
        <v>33267.279999999999</v>
      </c>
    </row>
    <row r="41" spans="1:9" ht="24" customHeight="1">
      <c r="A41" s="23" t="s">
        <v>103</v>
      </c>
      <c r="B41" s="9" t="s">
        <v>104</v>
      </c>
      <c r="C41" s="8" t="s">
        <v>16</v>
      </c>
      <c r="D41" s="8" t="s">
        <v>105</v>
      </c>
      <c r="E41" s="10" t="s">
        <v>75</v>
      </c>
      <c r="F41" s="5">
        <v>28</v>
      </c>
      <c r="G41" s="6">
        <v>171.75</v>
      </c>
      <c r="H41" s="6">
        <f t="shared" ref="H41:H46" si="4">TRUNC(G41 * (1 + 19.21 / 100), 2)</f>
        <v>204.74</v>
      </c>
      <c r="I41" s="24">
        <f t="shared" ref="I41:I46" si="5">TRUNC(F41 * H41, 2)</f>
        <v>5732.72</v>
      </c>
    </row>
    <row r="42" spans="1:9" ht="24" customHeight="1">
      <c r="A42" s="23" t="s">
        <v>106</v>
      </c>
      <c r="B42" s="9" t="s">
        <v>107</v>
      </c>
      <c r="C42" s="8" t="s">
        <v>16</v>
      </c>
      <c r="D42" s="8" t="s">
        <v>108</v>
      </c>
      <c r="E42" s="10" t="s">
        <v>75</v>
      </c>
      <c r="F42" s="5">
        <v>10</v>
      </c>
      <c r="G42" s="6">
        <v>398.2</v>
      </c>
      <c r="H42" s="6">
        <f t="shared" si="4"/>
        <v>474.69</v>
      </c>
      <c r="I42" s="24">
        <f t="shared" si="5"/>
        <v>4746.8999999999996</v>
      </c>
    </row>
    <row r="43" spans="1:9" ht="24" customHeight="1">
      <c r="A43" s="23" t="s">
        <v>109</v>
      </c>
      <c r="B43" s="9" t="s">
        <v>110</v>
      </c>
      <c r="C43" s="8" t="s">
        <v>16</v>
      </c>
      <c r="D43" s="8" t="s">
        <v>111</v>
      </c>
      <c r="E43" s="10" t="s">
        <v>75</v>
      </c>
      <c r="F43" s="5">
        <v>5</v>
      </c>
      <c r="G43" s="6">
        <v>93.61</v>
      </c>
      <c r="H43" s="6">
        <f t="shared" si="4"/>
        <v>111.59</v>
      </c>
      <c r="I43" s="24">
        <f t="shared" si="5"/>
        <v>557.95000000000005</v>
      </c>
    </row>
    <row r="44" spans="1:9" ht="24" customHeight="1">
      <c r="A44" s="23" t="s">
        <v>112</v>
      </c>
      <c r="B44" s="9" t="s">
        <v>113</v>
      </c>
      <c r="C44" s="8" t="s">
        <v>16</v>
      </c>
      <c r="D44" s="8" t="s">
        <v>114</v>
      </c>
      <c r="E44" s="10" t="s">
        <v>60</v>
      </c>
      <c r="F44" s="5">
        <v>60</v>
      </c>
      <c r="G44" s="6">
        <v>124.92</v>
      </c>
      <c r="H44" s="6">
        <f t="shared" si="4"/>
        <v>148.91</v>
      </c>
      <c r="I44" s="24">
        <f t="shared" si="5"/>
        <v>8934.6</v>
      </c>
    </row>
    <row r="45" spans="1:9" ht="24" customHeight="1">
      <c r="A45" s="23" t="s">
        <v>115</v>
      </c>
      <c r="B45" s="9" t="s">
        <v>116</v>
      </c>
      <c r="C45" s="8" t="s">
        <v>16</v>
      </c>
      <c r="D45" s="8" t="s">
        <v>117</v>
      </c>
      <c r="E45" s="10" t="s">
        <v>60</v>
      </c>
      <c r="F45" s="5">
        <v>15</v>
      </c>
      <c r="G45" s="6">
        <v>13.3</v>
      </c>
      <c r="H45" s="6">
        <f t="shared" si="4"/>
        <v>15.85</v>
      </c>
      <c r="I45" s="24">
        <f t="shared" si="5"/>
        <v>237.75</v>
      </c>
    </row>
    <row r="46" spans="1:9" ht="24" customHeight="1">
      <c r="A46" s="23" t="s">
        <v>118</v>
      </c>
      <c r="B46" s="9" t="s">
        <v>119</v>
      </c>
      <c r="C46" s="8" t="s">
        <v>16</v>
      </c>
      <c r="D46" s="8" t="s">
        <v>120</v>
      </c>
      <c r="E46" s="10" t="s">
        <v>60</v>
      </c>
      <c r="F46" s="5">
        <v>29</v>
      </c>
      <c r="G46" s="6">
        <v>21.64</v>
      </c>
      <c r="H46" s="6">
        <f t="shared" si="4"/>
        <v>25.79</v>
      </c>
      <c r="I46" s="24">
        <f t="shared" si="5"/>
        <v>747.91</v>
      </c>
    </row>
    <row r="47" spans="1:9" ht="24" customHeight="1">
      <c r="A47" s="23" t="s">
        <v>455</v>
      </c>
      <c r="B47" s="9" t="s">
        <v>186</v>
      </c>
      <c r="C47" s="8" t="s">
        <v>16</v>
      </c>
      <c r="D47" s="8" t="s">
        <v>187</v>
      </c>
      <c r="E47" s="10" t="s">
        <v>60</v>
      </c>
      <c r="F47" s="5">
        <v>60</v>
      </c>
      <c r="G47" s="6">
        <v>100.8</v>
      </c>
      <c r="H47" s="6">
        <f t="shared" ref="H47:H48" si="6">TRUNC(G47 * (1 + 19.21 / 100), 2)</f>
        <v>120.16</v>
      </c>
      <c r="I47" s="24">
        <f t="shared" ref="I47:I48" si="7">TRUNC(F47 * H47, 2)</f>
        <v>7209.6</v>
      </c>
    </row>
    <row r="48" spans="1:9" ht="24" customHeight="1">
      <c r="A48" s="23" t="s">
        <v>456</v>
      </c>
      <c r="B48" s="9" t="s">
        <v>189</v>
      </c>
      <c r="C48" s="8" t="s">
        <v>16</v>
      </c>
      <c r="D48" s="8" t="s">
        <v>190</v>
      </c>
      <c r="E48" s="10" t="s">
        <v>60</v>
      </c>
      <c r="F48" s="5">
        <v>19</v>
      </c>
      <c r="G48" s="6">
        <v>149.07</v>
      </c>
      <c r="H48" s="6">
        <f t="shared" si="6"/>
        <v>177.7</v>
      </c>
      <c r="I48" s="24">
        <f t="shared" si="7"/>
        <v>3376.3</v>
      </c>
    </row>
    <row r="49" spans="1:9" ht="30">
      <c r="A49" s="23" t="s">
        <v>462</v>
      </c>
      <c r="B49" s="9" t="s">
        <v>267</v>
      </c>
      <c r="C49" s="8" t="s">
        <v>225</v>
      </c>
      <c r="D49" s="8" t="s">
        <v>268</v>
      </c>
      <c r="E49" s="10" t="s">
        <v>60</v>
      </c>
      <c r="F49" s="5">
        <v>5</v>
      </c>
      <c r="G49" s="6">
        <v>289.17</v>
      </c>
      <c r="H49" s="6">
        <f t="shared" ref="H49" si="8">TRUNC(G49 * (1 + 19.21 / 100), 2)</f>
        <v>344.71</v>
      </c>
      <c r="I49" s="24">
        <f t="shared" ref="I49" si="9">TRUNC(F49 * H49, 2)</f>
        <v>1723.55</v>
      </c>
    </row>
    <row r="50" spans="1:9" ht="24" customHeight="1">
      <c r="A50" s="21" t="s">
        <v>121</v>
      </c>
      <c r="B50" s="7"/>
      <c r="C50" s="7"/>
      <c r="D50" s="7" t="s">
        <v>122</v>
      </c>
      <c r="E50" s="7"/>
      <c r="F50" s="3"/>
      <c r="G50" s="4"/>
      <c r="H50" s="4"/>
      <c r="I50" s="22">
        <f>SUM(I51:I56)</f>
        <v>252579.28999999998</v>
      </c>
    </row>
    <row r="51" spans="1:9" ht="24" customHeight="1">
      <c r="A51" s="23" t="s">
        <v>123</v>
      </c>
      <c r="B51" s="9" t="s">
        <v>124</v>
      </c>
      <c r="C51" s="8" t="s">
        <v>16</v>
      </c>
      <c r="D51" s="8" t="s">
        <v>125</v>
      </c>
      <c r="E51" s="10" t="s">
        <v>24</v>
      </c>
      <c r="F51" s="5">
        <v>423.14</v>
      </c>
      <c r="G51" s="6">
        <v>8.4</v>
      </c>
      <c r="H51" s="6">
        <f t="shared" ref="H51:H56" si="10">TRUNC(G51 * (1 + 19.21 / 100), 2)</f>
        <v>10.01</v>
      </c>
      <c r="I51" s="24">
        <f t="shared" ref="I51:I56" si="11">TRUNC(F51 * H51, 2)</f>
        <v>4235.63</v>
      </c>
    </row>
    <row r="52" spans="1:9" ht="24" customHeight="1">
      <c r="A52" s="23" t="s">
        <v>126</v>
      </c>
      <c r="B52" s="9" t="s">
        <v>127</v>
      </c>
      <c r="C52" s="8" t="s">
        <v>16</v>
      </c>
      <c r="D52" s="8" t="s">
        <v>128</v>
      </c>
      <c r="E52" s="10" t="s">
        <v>24</v>
      </c>
      <c r="F52" s="5">
        <v>5564.21</v>
      </c>
      <c r="G52" s="6">
        <v>21.68</v>
      </c>
      <c r="H52" s="6">
        <f t="shared" si="10"/>
        <v>25.84</v>
      </c>
      <c r="I52" s="24">
        <f t="shared" si="11"/>
        <v>143779.18</v>
      </c>
    </row>
    <row r="53" spans="1:9" ht="24" customHeight="1">
      <c r="A53" s="23" t="s">
        <v>129</v>
      </c>
      <c r="B53" s="9" t="s">
        <v>130</v>
      </c>
      <c r="C53" s="8" t="s">
        <v>16</v>
      </c>
      <c r="D53" s="8" t="s">
        <v>131</v>
      </c>
      <c r="E53" s="10" t="s">
        <v>24</v>
      </c>
      <c r="F53" s="5">
        <v>1584.08</v>
      </c>
      <c r="G53" s="6">
        <v>14.07</v>
      </c>
      <c r="H53" s="6">
        <f t="shared" si="10"/>
        <v>16.77</v>
      </c>
      <c r="I53" s="24">
        <f t="shared" si="11"/>
        <v>26565.02</v>
      </c>
    </row>
    <row r="54" spans="1:9" ht="48" customHeight="1">
      <c r="A54" s="23" t="s">
        <v>449</v>
      </c>
      <c r="B54" s="9" t="s">
        <v>145</v>
      </c>
      <c r="C54" s="8" t="s">
        <v>146</v>
      </c>
      <c r="D54" s="8" t="s">
        <v>147</v>
      </c>
      <c r="E54" s="10" t="s">
        <v>24</v>
      </c>
      <c r="F54" s="5">
        <v>922.11</v>
      </c>
      <c r="G54" s="6">
        <v>20.21</v>
      </c>
      <c r="H54" s="6">
        <f t="shared" si="10"/>
        <v>24.09</v>
      </c>
      <c r="I54" s="24">
        <f t="shared" si="11"/>
        <v>22213.62</v>
      </c>
    </row>
    <row r="55" spans="1:9" ht="48" customHeight="1">
      <c r="A55" s="23" t="s">
        <v>450</v>
      </c>
      <c r="B55" s="9" t="s">
        <v>149</v>
      </c>
      <c r="C55" s="8" t="s">
        <v>146</v>
      </c>
      <c r="D55" s="8" t="s">
        <v>150</v>
      </c>
      <c r="E55" s="10" t="s">
        <v>24</v>
      </c>
      <c r="F55" s="5">
        <v>922.11</v>
      </c>
      <c r="G55" s="6">
        <v>39.700000000000003</v>
      </c>
      <c r="H55" s="6">
        <f t="shared" si="10"/>
        <v>47.32</v>
      </c>
      <c r="I55" s="24">
        <f t="shared" si="11"/>
        <v>43634.239999999998</v>
      </c>
    </row>
    <row r="56" spans="1:9" ht="15">
      <c r="A56" s="23" t="s">
        <v>463</v>
      </c>
      <c r="B56" s="9" t="s">
        <v>273</v>
      </c>
      <c r="C56" s="8" t="s">
        <v>16</v>
      </c>
      <c r="D56" s="8" t="s">
        <v>274</v>
      </c>
      <c r="E56" s="10" t="s">
        <v>24</v>
      </c>
      <c r="F56" s="5">
        <v>1115.8499999999999</v>
      </c>
      <c r="G56" s="6">
        <v>9.14</v>
      </c>
      <c r="H56" s="6">
        <f t="shared" si="10"/>
        <v>10.89</v>
      </c>
      <c r="I56" s="24">
        <f t="shared" si="11"/>
        <v>12151.6</v>
      </c>
    </row>
    <row r="57" spans="1:9" ht="24" customHeight="1">
      <c r="A57" s="21" t="s">
        <v>457</v>
      </c>
      <c r="B57" s="7"/>
      <c r="C57" s="7"/>
      <c r="D57" s="7" t="s">
        <v>219</v>
      </c>
      <c r="E57" s="7"/>
      <c r="F57" s="3"/>
      <c r="G57" s="4"/>
      <c r="H57" s="4"/>
      <c r="I57" s="22">
        <f>SUM(I58:I59)</f>
        <v>2117.58</v>
      </c>
    </row>
    <row r="58" spans="1:9" ht="30">
      <c r="A58" s="23" t="s">
        <v>458</v>
      </c>
      <c r="B58" s="9" t="s">
        <v>221</v>
      </c>
      <c r="C58" s="8" t="s">
        <v>49</v>
      </c>
      <c r="D58" s="8" t="s">
        <v>222</v>
      </c>
      <c r="E58" s="10" t="s">
        <v>100</v>
      </c>
      <c r="F58" s="5">
        <v>6</v>
      </c>
      <c r="G58" s="6">
        <v>181.87</v>
      </c>
      <c r="H58" s="6">
        <f>TRUNC(G58 * (1 + 19.21 / 100), 2)</f>
        <v>216.8</v>
      </c>
      <c r="I58" s="24">
        <f>TRUNC(F58 * H58, 2)</f>
        <v>1300.8</v>
      </c>
    </row>
    <row r="59" spans="1:9" ht="30">
      <c r="A59" s="23" t="s">
        <v>459</v>
      </c>
      <c r="B59" s="9" t="s">
        <v>224</v>
      </c>
      <c r="C59" s="8" t="s">
        <v>225</v>
      </c>
      <c r="D59" s="8" t="s">
        <v>226</v>
      </c>
      <c r="E59" s="10" t="s">
        <v>60</v>
      </c>
      <c r="F59" s="5">
        <v>6</v>
      </c>
      <c r="G59" s="6">
        <v>114.2</v>
      </c>
      <c r="H59" s="6">
        <f>TRUNC(G59 * (1 + 19.21 / 100), 2)</f>
        <v>136.13</v>
      </c>
      <c r="I59" s="24">
        <f>TRUNC(F59 * H59, 2)</f>
        <v>816.78</v>
      </c>
    </row>
    <row r="60" spans="1:9" ht="24" customHeight="1">
      <c r="A60" s="21" t="s">
        <v>460</v>
      </c>
      <c r="B60" s="7"/>
      <c r="C60" s="7"/>
      <c r="D60" s="7" t="s">
        <v>56</v>
      </c>
      <c r="E60" s="7"/>
      <c r="F60" s="3"/>
      <c r="G60" s="4"/>
      <c r="H60" s="4"/>
      <c r="I60" s="22">
        <f>SUM(I61:I61)</f>
        <v>1645.59</v>
      </c>
    </row>
    <row r="61" spans="1:9" ht="30.75" thickBot="1">
      <c r="A61" s="23" t="s">
        <v>461</v>
      </c>
      <c r="B61" s="9" t="s">
        <v>245</v>
      </c>
      <c r="C61" s="8" t="s">
        <v>146</v>
      </c>
      <c r="D61" s="8" t="s">
        <v>246</v>
      </c>
      <c r="E61" s="10" t="s">
        <v>24</v>
      </c>
      <c r="F61" s="5">
        <v>3.36</v>
      </c>
      <c r="G61" s="6">
        <v>410.84</v>
      </c>
      <c r="H61" s="6">
        <f>TRUNC(G61 * (1 + 19.21 / 100), 2)</f>
        <v>489.76</v>
      </c>
      <c r="I61" s="24">
        <f>TRUNC(F61 * H61, 2)</f>
        <v>1645.59</v>
      </c>
    </row>
    <row r="62" spans="1:9" ht="15.6" customHeight="1" thickBot="1">
      <c r="A62" s="181" t="s">
        <v>292</v>
      </c>
      <c r="B62" s="182"/>
      <c r="C62" s="182"/>
      <c r="D62" s="182"/>
      <c r="E62" s="182"/>
      <c r="F62" s="182"/>
      <c r="G62" s="183"/>
      <c r="H62" s="32">
        <f>I60+I57+I50+I40+I29+I25+I21+I16+I13+I11+I9</f>
        <v>595433.53</v>
      </c>
      <c r="I62" s="33"/>
    </row>
    <row r="65" spans="8:8">
      <c r="H65" s="153"/>
    </row>
    <row r="66" spans="8:8">
      <c r="H66" s="153"/>
    </row>
    <row r="67" spans="8:8">
      <c r="H67" s="153"/>
    </row>
    <row r="68" spans="8:8">
      <c r="H68" s="153"/>
    </row>
  </sheetData>
  <autoFilter ref="A1:I1">
    <sortState ref="A2:I43">
      <sortCondition ref="A1"/>
    </sortState>
  </autoFilter>
  <mergeCells count="6">
    <mergeCell ref="A62:G62"/>
    <mergeCell ref="A1:I1"/>
    <mergeCell ref="A2:I2"/>
    <mergeCell ref="D3:I4"/>
    <mergeCell ref="A5:I5"/>
    <mergeCell ref="A6:I6"/>
  </mergeCells>
  <pageMargins left="0.51181102362204722" right="0.51181102362204722" top="0.98425196850393704" bottom="0.98425196850393704" header="0.51181102362204722" footer="0.51181102362204722"/>
  <pageSetup paperSize="9" scale="56" fitToHeight="0" orientation="portrait" r:id="rId1"/>
  <headerFooter>
    <oddHeader>&amp;L &amp;C &amp;R</oddHeader>
    <oddFooter>&amp;L &amp;C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8"/>
  <sheetViews>
    <sheetView showOutlineSymbols="0" showWhiteSpace="0" view="pageBreakPreview" topLeftCell="A157" zoomScale="80" zoomScaleNormal="100" zoomScaleSheetLayoutView="80" workbookViewId="0">
      <selection activeCell="B179" sqref="B179"/>
    </sheetView>
  </sheetViews>
  <sheetFormatPr defaultRowHeight="14.25"/>
  <cols>
    <col min="1" max="1" width="10" bestFit="1" customWidth="1"/>
    <col min="2" max="2" width="10.125" bestFit="1" customWidth="1"/>
    <col min="3" max="3" width="8.25" bestFit="1" customWidth="1"/>
    <col min="4" max="4" width="60" bestFit="1" customWidth="1"/>
    <col min="5" max="5" width="8" bestFit="1" customWidth="1"/>
    <col min="6" max="10" width="13" bestFit="1" customWidth="1"/>
  </cols>
  <sheetData>
    <row r="1" spans="1:9" ht="20.100000000000001" customHeight="1">
      <c r="A1" s="184" t="s">
        <v>293</v>
      </c>
      <c r="B1" s="185"/>
      <c r="C1" s="185"/>
      <c r="D1" s="185"/>
      <c r="E1" s="185"/>
      <c r="F1" s="185"/>
      <c r="G1" s="185"/>
      <c r="H1" s="185"/>
      <c r="I1" s="186"/>
    </row>
    <row r="2" spans="1:9" ht="20.100000000000001" customHeight="1">
      <c r="A2" s="187" t="s">
        <v>294</v>
      </c>
      <c r="B2" s="188"/>
      <c r="C2" s="188"/>
      <c r="D2" s="188"/>
      <c r="E2" s="188"/>
      <c r="F2" s="188"/>
      <c r="G2" s="188"/>
      <c r="H2" s="188"/>
      <c r="I2" s="189"/>
    </row>
    <row r="3" spans="1:9">
      <c r="A3" s="1"/>
      <c r="B3" s="2"/>
      <c r="C3" s="2"/>
      <c r="D3" s="190" t="s">
        <v>295</v>
      </c>
      <c r="E3" s="190"/>
      <c r="F3" s="190"/>
      <c r="G3" s="190"/>
      <c r="H3" s="190"/>
      <c r="I3" s="191"/>
    </row>
    <row r="4" spans="1:9">
      <c r="A4" s="1"/>
      <c r="B4" s="2"/>
      <c r="C4" s="2"/>
      <c r="D4" s="190"/>
      <c r="E4" s="190"/>
      <c r="F4" s="190"/>
      <c r="G4" s="190"/>
      <c r="H4" s="190"/>
      <c r="I4" s="191"/>
    </row>
    <row r="5" spans="1:9" ht="15" thickBot="1">
      <c r="A5" s="187" t="s">
        <v>296</v>
      </c>
      <c r="B5" s="188"/>
      <c r="C5" s="188"/>
      <c r="D5" s="188"/>
      <c r="E5" s="188"/>
      <c r="F5" s="188"/>
      <c r="G5" s="188"/>
      <c r="H5" s="188"/>
      <c r="I5" s="189"/>
    </row>
    <row r="6" spans="1:9" ht="20.100000000000001" customHeight="1" thickBot="1">
      <c r="A6" s="192" t="s">
        <v>0</v>
      </c>
      <c r="B6" s="193"/>
      <c r="C6" s="193"/>
      <c r="D6" s="193"/>
      <c r="E6" s="193"/>
      <c r="F6" s="193"/>
      <c r="G6" s="193"/>
      <c r="H6" s="193"/>
      <c r="I6" s="194"/>
    </row>
    <row r="7" spans="1:9" ht="30" customHeight="1" thickBot="1">
      <c r="A7" s="11" t="s">
        <v>1</v>
      </c>
      <c r="B7" s="12" t="s">
        <v>2</v>
      </c>
      <c r="C7" s="13" t="s">
        <v>3</v>
      </c>
      <c r="D7" s="13" t="s">
        <v>4</v>
      </c>
      <c r="E7" s="14" t="s">
        <v>5</v>
      </c>
      <c r="F7" s="12" t="s">
        <v>6</v>
      </c>
      <c r="G7" s="12" t="s">
        <v>7</v>
      </c>
      <c r="H7" s="12" t="s">
        <v>8</v>
      </c>
      <c r="I7" s="15" t="s">
        <v>9</v>
      </c>
    </row>
    <row r="8" spans="1:9" ht="24" customHeight="1">
      <c r="A8" s="16" t="s">
        <v>10</v>
      </c>
      <c r="B8" s="17"/>
      <c r="C8" s="17"/>
      <c r="D8" s="17" t="s">
        <v>11</v>
      </c>
      <c r="E8" s="17"/>
      <c r="F8" s="18"/>
      <c r="G8" s="19"/>
      <c r="H8" s="19"/>
      <c r="I8" s="20">
        <v>171703.87</v>
      </c>
    </row>
    <row r="9" spans="1:9" ht="24" customHeight="1">
      <c r="A9" s="21" t="s">
        <v>12</v>
      </c>
      <c r="B9" s="7"/>
      <c r="C9" s="7"/>
      <c r="D9" s="7" t="s">
        <v>13</v>
      </c>
      <c r="E9" s="7"/>
      <c r="F9" s="3"/>
      <c r="G9" s="4"/>
      <c r="H9" s="4"/>
      <c r="I9" s="22">
        <v>380.4</v>
      </c>
    </row>
    <row r="10" spans="1:9" ht="24" customHeight="1">
      <c r="A10" s="23" t="s">
        <v>14</v>
      </c>
      <c r="B10" s="9" t="s">
        <v>15</v>
      </c>
      <c r="C10" s="8" t="s">
        <v>16</v>
      </c>
      <c r="D10" s="8" t="s">
        <v>17</v>
      </c>
      <c r="E10" s="10" t="s">
        <v>18</v>
      </c>
      <c r="F10" s="5">
        <v>20</v>
      </c>
      <c r="G10" s="6">
        <v>15.96</v>
      </c>
      <c r="H10" s="6">
        <f>TRUNC(G10 * (1 + 19.21 / 100), 2)</f>
        <v>19.02</v>
      </c>
      <c r="I10" s="24">
        <f>TRUNC(F10 * H10, 2)</f>
        <v>380.4</v>
      </c>
    </row>
    <row r="11" spans="1:9" ht="24" customHeight="1">
      <c r="A11" s="21" t="s">
        <v>19</v>
      </c>
      <c r="B11" s="7"/>
      <c r="C11" s="7"/>
      <c r="D11" s="7" t="s">
        <v>20</v>
      </c>
      <c r="E11" s="7"/>
      <c r="F11" s="3"/>
      <c r="G11" s="4"/>
      <c r="H11" s="4"/>
      <c r="I11" s="22">
        <v>10833.2</v>
      </c>
    </row>
    <row r="12" spans="1:9" ht="24" customHeight="1">
      <c r="A12" s="23" t="s">
        <v>21</v>
      </c>
      <c r="B12" s="9" t="s">
        <v>22</v>
      </c>
      <c r="C12" s="8" t="s">
        <v>16</v>
      </c>
      <c r="D12" s="8" t="s">
        <v>23</v>
      </c>
      <c r="E12" s="10" t="s">
        <v>24</v>
      </c>
      <c r="F12" s="5">
        <v>30</v>
      </c>
      <c r="G12" s="6">
        <v>101.71</v>
      </c>
      <c r="H12" s="6">
        <f>TRUNC(G12 * (1 + 19.21 / 100), 2)</f>
        <v>121.24</v>
      </c>
      <c r="I12" s="24">
        <f>TRUNC(F12 * H12, 2)</f>
        <v>3637.2</v>
      </c>
    </row>
    <row r="13" spans="1:9" ht="24" customHeight="1">
      <c r="A13" s="23" t="s">
        <v>25</v>
      </c>
      <c r="B13" s="9" t="s">
        <v>26</v>
      </c>
      <c r="C13" s="8" t="s">
        <v>16</v>
      </c>
      <c r="D13" s="8" t="s">
        <v>27</v>
      </c>
      <c r="E13" s="10" t="s">
        <v>24</v>
      </c>
      <c r="F13" s="5">
        <v>50</v>
      </c>
      <c r="G13" s="6">
        <v>120.73</v>
      </c>
      <c r="H13" s="6">
        <f>TRUNC(G13 * (1 + 19.21 / 100), 2)</f>
        <v>143.91999999999999</v>
      </c>
      <c r="I13" s="24">
        <f>TRUNC(F13 * H13, 2)</f>
        <v>7196</v>
      </c>
    </row>
    <row r="14" spans="1:9" ht="24" customHeight="1">
      <c r="A14" s="21" t="s">
        <v>28</v>
      </c>
      <c r="B14" s="7"/>
      <c r="C14" s="7"/>
      <c r="D14" s="7" t="s">
        <v>29</v>
      </c>
      <c r="E14" s="7"/>
      <c r="F14" s="3"/>
      <c r="G14" s="4"/>
      <c r="H14" s="4"/>
      <c r="I14" s="22">
        <v>2537.6999999999998</v>
      </c>
    </row>
    <row r="15" spans="1:9" ht="24" customHeight="1">
      <c r="A15" s="23" t="s">
        <v>30</v>
      </c>
      <c r="B15" s="9" t="s">
        <v>31</v>
      </c>
      <c r="C15" s="8" t="s">
        <v>16</v>
      </c>
      <c r="D15" s="8" t="s">
        <v>32</v>
      </c>
      <c r="E15" s="10" t="s">
        <v>24</v>
      </c>
      <c r="F15" s="5">
        <v>30</v>
      </c>
      <c r="G15" s="6">
        <v>70.959999999999994</v>
      </c>
      <c r="H15" s="6">
        <f>TRUNC(G15 * (1 + 19.21 / 100), 2)</f>
        <v>84.59</v>
      </c>
      <c r="I15" s="24">
        <f>TRUNC(F15 * H15, 2)</f>
        <v>2537.6999999999998</v>
      </c>
    </row>
    <row r="16" spans="1:9" ht="24" customHeight="1">
      <c r="A16" s="21" t="s">
        <v>33</v>
      </c>
      <c r="B16" s="7"/>
      <c r="C16" s="7"/>
      <c r="D16" s="7" t="s">
        <v>34</v>
      </c>
      <c r="E16" s="7"/>
      <c r="F16" s="3"/>
      <c r="G16" s="4"/>
      <c r="H16" s="4"/>
      <c r="I16" s="22">
        <v>37038.269999999997</v>
      </c>
    </row>
    <row r="17" spans="1:9" ht="24" customHeight="1">
      <c r="A17" s="23" t="s">
        <v>35</v>
      </c>
      <c r="B17" s="9" t="s">
        <v>36</v>
      </c>
      <c r="C17" s="8" t="s">
        <v>16</v>
      </c>
      <c r="D17" s="8" t="s">
        <v>37</v>
      </c>
      <c r="E17" s="10" t="s">
        <v>24</v>
      </c>
      <c r="F17" s="5">
        <v>40</v>
      </c>
      <c r="G17" s="6">
        <v>79.67</v>
      </c>
      <c r="H17" s="6">
        <f>TRUNC(G17 * (1 + 19.21 / 100), 2)</f>
        <v>94.97</v>
      </c>
      <c r="I17" s="24">
        <f>TRUNC(F17 * H17, 2)</f>
        <v>3798.8</v>
      </c>
    </row>
    <row r="18" spans="1:9" ht="24" customHeight="1">
      <c r="A18" s="23" t="s">
        <v>38</v>
      </c>
      <c r="B18" s="9" t="s">
        <v>39</v>
      </c>
      <c r="C18" s="8" t="s">
        <v>16</v>
      </c>
      <c r="D18" s="8" t="s">
        <v>40</v>
      </c>
      <c r="E18" s="10" t="s">
        <v>24</v>
      </c>
      <c r="F18" s="5">
        <v>634.22</v>
      </c>
      <c r="G18" s="6">
        <v>43.97</v>
      </c>
      <c r="H18" s="6">
        <f>TRUNC(G18 * (1 + 19.21 / 100), 2)</f>
        <v>52.41</v>
      </c>
      <c r="I18" s="24">
        <f>TRUNC(F18 * H18, 2)</f>
        <v>33239.47</v>
      </c>
    </row>
    <row r="19" spans="1:9" ht="24" customHeight="1">
      <c r="A19" s="21" t="s">
        <v>41</v>
      </c>
      <c r="B19" s="7"/>
      <c r="C19" s="7"/>
      <c r="D19" s="7" t="s">
        <v>42</v>
      </c>
      <c r="E19" s="7"/>
      <c r="F19" s="3"/>
      <c r="G19" s="4"/>
      <c r="H19" s="4"/>
      <c r="I19" s="22">
        <v>22046.11</v>
      </c>
    </row>
    <row r="20" spans="1:9" ht="36" customHeight="1">
      <c r="A20" s="23" t="s">
        <v>43</v>
      </c>
      <c r="B20" s="9" t="s">
        <v>44</v>
      </c>
      <c r="C20" s="8" t="s">
        <v>45</v>
      </c>
      <c r="D20" s="8" t="s">
        <v>46</v>
      </c>
      <c r="E20" s="10" t="s">
        <v>24</v>
      </c>
      <c r="F20" s="5">
        <v>916.75</v>
      </c>
      <c r="G20" s="6">
        <v>17.23</v>
      </c>
      <c r="H20" s="6">
        <f>TRUNC(G20 * (1 + 19.21 / 100), 2)</f>
        <v>20.53</v>
      </c>
      <c r="I20" s="24">
        <f>TRUNC(F20 * H20, 2)</f>
        <v>18820.87</v>
      </c>
    </row>
    <row r="21" spans="1:9" ht="24" customHeight="1">
      <c r="A21" s="23" t="s">
        <v>47</v>
      </c>
      <c r="B21" s="9" t="s">
        <v>48</v>
      </c>
      <c r="C21" s="8" t="s">
        <v>49</v>
      </c>
      <c r="D21" s="8" t="s">
        <v>50</v>
      </c>
      <c r="E21" s="10" t="s">
        <v>51</v>
      </c>
      <c r="F21" s="5">
        <v>72.819999999999993</v>
      </c>
      <c r="G21" s="6">
        <v>15.84</v>
      </c>
      <c r="H21" s="6">
        <f>TRUNC(G21 * (1 + 19.21 / 100), 2)</f>
        <v>18.88</v>
      </c>
      <c r="I21" s="24">
        <f>TRUNC(F21 * H21, 2)</f>
        <v>1374.84</v>
      </c>
    </row>
    <row r="22" spans="1:9" ht="24" customHeight="1">
      <c r="A22" s="23" t="s">
        <v>52</v>
      </c>
      <c r="B22" s="9" t="s">
        <v>53</v>
      </c>
      <c r="C22" s="8" t="s">
        <v>16</v>
      </c>
      <c r="D22" s="8" t="s">
        <v>54</v>
      </c>
      <c r="E22" s="10" t="s">
        <v>24</v>
      </c>
      <c r="F22" s="5">
        <v>40</v>
      </c>
      <c r="G22" s="6">
        <v>38.81</v>
      </c>
      <c r="H22" s="6">
        <f>TRUNC(G22 * (1 + 19.21 / 100), 2)</f>
        <v>46.26</v>
      </c>
      <c r="I22" s="24">
        <f>TRUNC(F22 * H22, 2)</f>
        <v>1850.4</v>
      </c>
    </row>
    <row r="23" spans="1:9" ht="24" customHeight="1">
      <c r="A23" s="21" t="s">
        <v>55</v>
      </c>
      <c r="B23" s="7"/>
      <c r="C23" s="7"/>
      <c r="D23" s="7" t="s">
        <v>56</v>
      </c>
      <c r="E23" s="7"/>
      <c r="F23" s="3"/>
      <c r="G23" s="4"/>
      <c r="H23" s="4"/>
      <c r="I23" s="22">
        <v>11208.58</v>
      </c>
    </row>
    <row r="24" spans="1:9" ht="24" customHeight="1">
      <c r="A24" s="23" t="s">
        <v>57</v>
      </c>
      <c r="B24" s="9" t="s">
        <v>58</v>
      </c>
      <c r="C24" s="8" t="s">
        <v>16</v>
      </c>
      <c r="D24" s="8" t="s">
        <v>59</v>
      </c>
      <c r="E24" s="10" t="s">
        <v>60</v>
      </c>
      <c r="F24" s="5">
        <v>3</v>
      </c>
      <c r="G24" s="6">
        <v>429.71</v>
      </c>
      <c r="H24" s="6">
        <f>TRUNC(G24 * (1 + 19.21 / 100), 2)</f>
        <v>512.25</v>
      </c>
      <c r="I24" s="24">
        <f>TRUNC(F24 * H24, 2)</f>
        <v>1536.75</v>
      </c>
    </row>
    <row r="25" spans="1:9" ht="24" customHeight="1">
      <c r="A25" s="23" t="s">
        <v>61</v>
      </c>
      <c r="B25" s="9" t="s">
        <v>62</v>
      </c>
      <c r="C25" s="8" t="s">
        <v>16</v>
      </c>
      <c r="D25" s="8" t="s">
        <v>63</v>
      </c>
      <c r="E25" s="10" t="s">
        <v>60</v>
      </c>
      <c r="F25" s="5">
        <v>2</v>
      </c>
      <c r="G25" s="6">
        <v>774.26</v>
      </c>
      <c r="H25" s="6">
        <f>TRUNC(G25 * (1 + 19.21 / 100), 2)</f>
        <v>922.99</v>
      </c>
      <c r="I25" s="24">
        <f>TRUNC(F25 * H25, 2)</f>
        <v>1845.98</v>
      </c>
    </row>
    <row r="26" spans="1:9" ht="24" customHeight="1">
      <c r="A26" s="23" t="s">
        <v>64</v>
      </c>
      <c r="B26" s="9" t="s">
        <v>65</v>
      </c>
      <c r="C26" s="8" t="s">
        <v>16</v>
      </c>
      <c r="D26" s="8" t="s">
        <v>66</v>
      </c>
      <c r="E26" s="10" t="s">
        <v>24</v>
      </c>
      <c r="F26" s="5">
        <v>10</v>
      </c>
      <c r="G26" s="6">
        <v>294.35000000000002</v>
      </c>
      <c r="H26" s="6">
        <f>TRUNC(G26 * (1 + 19.21 / 100), 2)</f>
        <v>350.89</v>
      </c>
      <c r="I26" s="24">
        <f>TRUNC(F26 * H26, 2)</f>
        <v>3508.9</v>
      </c>
    </row>
    <row r="27" spans="1:9" ht="24" customHeight="1">
      <c r="A27" s="23" t="s">
        <v>67</v>
      </c>
      <c r="B27" s="9" t="s">
        <v>68</v>
      </c>
      <c r="C27" s="8" t="s">
        <v>16</v>
      </c>
      <c r="D27" s="8" t="s">
        <v>69</v>
      </c>
      <c r="E27" s="10" t="s">
        <v>24</v>
      </c>
      <c r="F27" s="5">
        <v>5</v>
      </c>
      <c r="G27" s="6">
        <v>724.26</v>
      </c>
      <c r="H27" s="6">
        <f>TRUNC(G27 * (1 + 19.21 / 100), 2)</f>
        <v>863.39</v>
      </c>
      <c r="I27" s="24">
        <f>TRUNC(F27 * H27, 2)</f>
        <v>4316.95</v>
      </c>
    </row>
    <row r="28" spans="1:9" ht="24" customHeight="1">
      <c r="A28" s="21" t="s">
        <v>70</v>
      </c>
      <c r="B28" s="7"/>
      <c r="C28" s="7"/>
      <c r="D28" s="7" t="s">
        <v>71</v>
      </c>
      <c r="E28" s="7"/>
      <c r="F28" s="3"/>
      <c r="G28" s="4"/>
      <c r="H28" s="4"/>
      <c r="I28" s="22">
        <v>10091.66</v>
      </c>
    </row>
    <row r="29" spans="1:9" ht="24" customHeight="1">
      <c r="A29" s="23" t="s">
        <v>72</v>
      </c>
      <c r="B29" s="9" t="s">
        <v>73</v>
      </c>
      <c r="C29" s="8" t="s">
        <v>16</v>
      </c>
      <c r="D29" s="8" t="s">
        <v>74</v>
      </c>
      <c r="E29" s="10" t="s">
        <v>75</v>
      </c>
      <c r="F29" s="5">
        <v>20</v>
      </c>
      <c r="G29" s="6">
        <v>115.38</v>
      </c>
      <c r="H29" s="6">
        <f t="shared" ref="H29:H37" si="0">TRUNC(G29 * (1 + 19.21 / 100), 2)</f>
        <v>137.54</v>
      </c>
      <c r="I29" s="24">
        <f t="shared" ref="I29:I37" si="1">TRUNC(F29 * H29, 2)</f>
        <v>2750.8</v>
      </c>
    </row>
    <row r="30" spans="1:9" ht="24" customHeight="1">
      <c r="A30" s="23" t="s">
        <v>76</v>
      </c>
      <c r="B30" s="9" t="s">
        <v>77</v>
      </c>
      <c r="C30" s="8" t="s">
        <v>16</v>
      </c>
      <c r="D30" s="8" t="s">
        <v>78</v>
      </c>
      <c r="E30" s="10" t="s">
        <v>75</v>
      </c>
      <c r="F30" s="5">
        <v>20</v>
      </c>
      <c r="G30" s="6">
        <v>117.22</v>
      </c>
      <c r="H30" s="6">
        <f t="shared" si="0"/>
        <v>139.72999999999999</v>
      </c>
      <c r="I30" s="24">
        <f t="shared" si="1"/>
        <v>2794.6</v>
      </c>
    </row>
    <row r="31" spans="1:9" ht="24" customHeight="1">
      <c r="A31" s="23" t="s">
        <v>79</v>
      </c>
      <c r="B31" s="9" t="s">
        <v>80</v>
      </c>
      <c r="C31" s="8" t="s">
        <v>16</v>
      </c>
      <c r="D31" s="8" t="s">
        <v>81</v>
      </c>
      <c r="E31" s="10" t="s">
        <v>60</v>
      </c>
      <c r="F31" s="5">
        <v>2</v>
      </c>
      <c r="G31" s="6">
        <v>512.76</v>
      </c>
      <c r="H31" s="6">
        <f t="shared" si="0"/>
        <v>611.26</v>
      </c>
      <c r="I31" s="24">
        <f t="shared" si="1"/>
        <v>1222.52</v>
      </c>
    </row>
    <row r="32" spans="1:9" ht="24" customHeight="1">
      <c r="A32" s="23" t="s">
        <v>82</v>
      </c>
      <c r="B32" s="9" t="s">
        <v>83</v>
      </c>
      <c r="C32" s="8" t="s">
        <v>16</v>
      </c>
      <c r="D32" s="8" t="s">
        <v>84</v>
      </c>
      <c r="E32" s="10" t="s">
        <v>60</v>
      </c>
      <c r="F32" s="5">
        <v>2</v>
      </c>
      <c r="G32" s="6">
        <v>152.5</v>
      </c>
      <c r="H32" s="6">
        <f t="shared" si="0"/>
        <v>181.79</v>
      </c>
      <c r="I32" s="24">
        <f t="shared" si="1"/>
        <v>363.58</v>
      </c>
    </row>
    <row r="33" spans="1:9" ht="24" customHeight="1">
      <c r="A33" s="23" t="s">
        <v>85</v>
      </c>
      <c r="B33" s="9" t="s">
        <v>86</v>
      </c>
      <c r="C33" s="8" t="s">
        <v>16</v>
      </c>
      <c r="D33" s="8" t="s">
        <v>87</v>
      </c>
      <c r="E33" s="10" t="s">
        <v>60</v>
      </c>
      <c r="F33" s="5">
        <v>2</v>
      </c>
      <c r="G33" s="6">
        <v>530.19000000000005</v>
      </c>
      <c r="H33" s="6">
        <f t="shared" si="0"/>
        <v>632.03</v>
      </c>
      <c r="I33" s="24">
        <f t="shared" si="1"/>
        <v>1264.06</v>
      </c>
    </row>
    <row r="34" spans="1:9" ht="24" customHeight="1">
      <c r="A34" s="23" t="s">
        <v>88</v>
      </c>
      <c r="B34" s="9" t="s">
        <v>89</v>
      </c>
      <c r="C34" s="8" t="s">
        <v>16</v>
      </c>
      <c r="D34" s="8" t="s">
        <v>90</v>
      </c>
      <c r="E34" s="10" t="s">
        <v>60</v>
      </c>
      <c r="F34" s="5">
        <v>20</v>
      </c>
      <c r="G34" s="6">
        <v>12.06</v>
      </c>
      <c r="H34" s="6">
        <f t="shared" si="0"/>
        <v>14.37</v>
      </c>
      <c r="I34" s="24">
        <f t="shared" si="1"/>
        <v>287.39999999999998</v>
      </c>
    </row>
    <row r="35" spans="1:9" ht="24" customHeight="1">
      <c r="A35" s="23" t="s">
        <v>91</v>
      </c>
      <c r="B35" s="9" t="s">
        <v>92</v>
      </c>
      <c r="C35" s="8" t="s">
        <v>16</v>
      </c>
      <c r="D35" s="8" t="s">
        <v>93</v>
      </c>
      <c r="E35" s="10" t="s">
        <v>60</v>
      </c>
      <c r="F35" s="5">
        <v>10</v>
      </c>
      <c r="G35" s="6">
        <v>38.43</v>
      </c>
      <c r="H35" s="6">
        <f t="shared" si="0"/>
        <v>45.81</v>
      </c>
      <c r="I35" s="24">
        <f t="shared" si="1"/>
        <v>458.1</v>
      </c>
    </row>
    <row r="36" spans="1:9" ht="24" customHeight="1">
      <c r="A36" s="23" t="s">
        <v>94</v>
      </c>
      <c r="B36" s="9" t="s">
        <v>95</v>
      </c>
      <c r="C36" s="8" t="s">
        <v>16</v>
      </c>
      <c r="D36" s="8" t="s">
        <v>96</v>
      </c>
      <c r="E36" s="10" t="s">
        <v>60</v>
      </c>
      <c r="F36" s="5">
        <v>2</v>
      </c>
      <c r="G36" s="6">
        <v>98.71</v>
      </c>
      <c r="H36" s="6">
        <f t="shared" si="0"/>
        <v>117.67</v>
      </c>
      <c r="I36" s="24">
        <f t="shared" si="1"/>
        <v>235.34</v>
      </c>
    </row>
    <row r="37" spans="1:9" ht="24" customHeight="1">
      <c r="A37" s="23" t="s">
        <v>97</v>
      </c>
      <c r="B37" s="9" t="s">
        <v>98</v>
      </c>
      <c r="C37" s="8" t="s">
        <v>49</v>
      </c>
      <c r="D37" s="8" t="s">
        <v>99</v>
      </c>
      <c r="E37" s="10" t="s">
        <v>100</v>
      </c>
      <c r="F37" s="5">
        <v>2</v>
      </c>
      <c r="G37" s="6">
        <v>300</v>
      </c>
      <c r="H37" s="6">
        <f t="shared" si="0"/>
        <v>357.63</v>
      </c>
      <c r="I37" s="24">
        <f t="shared" si="1"/>
        <v>715.26</v>
      </c>
    </row>
    <row r="38" spans="1:9" ht="24" customHeight="1">
      <c r="A38" s="21" t="s">
        <v>101</v>
      </c>
      <c r="B38" s="7"/>
      <c r="C38" s="7"/>
      <c r="D38" s="7" t="s">
        <v>102</v>
      </c>
      <c r="E38" s="7"/>
      <c r="F38" s="3"/>
      <c r="G38" s="4"/>
      <c r="H38" s="4"/>
      <c r="I38" s="22">
        <v>12444.15</v>
      </c>
    </row>
    <row r="39" spans="1:9" ht="24" customHeight="1">
      <c r="A39" s="23" t="s">
        <v>103</v>
      </c>
      <c r="B39" s="9" t="s">
        <v>104</v>
      </c>
      <c r="C39" s="8" t="s">
        <v>16</v>
      </c>
      <c r="D39" s="8" t="s">
        <v>105</v>
      </c>
      <c r="E39" s="10" t="s">
        <v>75</v>
      </c>
      <c r="F39" s="5">
        <v>10</v>
      </c>
      <c r="G39" s="6">
        <v>171.75</v>
      </c>
      <c r="H39" s="6">
        <f t="shared" ref="H39:H44" si="2">TRUNC(G39 * (1 + 19.21 / 100), 2)</f>
        <v>204.74</v>
      </c>
      <c r="I39" s="24">
        <f t="shared" ref="I39:I44" si="3">TRUNC(F39 * H39, 2)</f>
        <v>2047.4</v>
      </c>
    </row>
    <row r="40" spans="1:9" ht="24" customHeight="1">
      <c r="A40" s="23" t="s">
        <v>106</v>
      </c>
      <c r="B40" s="9" t="s">
        <v>107</v>
      </c>
      <c r="C40" s="8" t="s">
        <v>16</v>
      </c>
      <c r="D40" s="8" t="s">
        <v>108</v>
      </c>
      <c r="E40" s="10" t="s">
        <v>75</v>
      </c>
      <c r="F40" s="5">
        <v>10</v>
      </c>
      <c r="G40" s="6">
        <v>398.2</v>
      </c>
      <c r="H40" s="6">
        <f t="shared" si="2"/>
        <v>474.69</v>
      </c>
      <c r="I40" s="24">
        <f t="shared" si="3"/>
        <v>4746.8999999999996</v>
      </c>
    </row>
    <row r="41" spans="1:9" ht="24" customHeight="1">
      <c r="A41" s="23" t="s">
        <v>109</v>
      </c>
      <c r="B41" s="9" t="s">
        <v>110</v>
      </c>
      <c r="C41" s="8" t="s">
        <v>16</v>
      </c>
      <c r="D41" s="8" t="s">
        <v>111</v>
      </c>
      <c r="E41" s="10" t="s">
        <v>75</v>
      </c>
      <c r="F41" s="5">
        <v>5</v>
      </c>
      <c r="G41" s="6">
        <v>93.61</v>
      </c>
      <c r="H41" s="6">
        <f t="shared" si="2"/>
        <v>111.59</v>
      </c>
      <c r="I41" s="24">
        <f t="shared" si="3"/>
        <v>557.95000000000005</v>
      </c>
    </row>
    <row r="42" spans="1:9" ht="24" customHeight="1">
      <c r="A42" s="23" t="s">
        <v>112</v>
      </c>
      <c r="B42" s="9" t="s">
        <v>113</v>
      </c>
      <c r="C42" s="8" t="s">
        <v>16</v>
      </c>
      <c r="D42" s="8" t="s">
        <v>114</v>
      </c>
      <c r="E42" s="10" t="s">
        <v>60</v>
      </c>
      <c r="F42" s="5">
        <v>30</v>
      </c>
      <c r="G42" s="6">
        <v>124.92</v>
      </c>
      <c r="H42" s="6">
        <f t="shared" si="2"/>
        <v>148.91</v>
      </c>
      <c r="I42" s="24">
        <f t="shared" si="3"/>
        <v>4467.3</v>
      </c>
    </row>
    <row r="43" spans="1:9" ht="24" customHeight="1">
      <c r="A43" s="23" t="s">
        <v>115</v>
      </c>
      <c r="B43" s="9" t="s">
        <v>116</v>
      </c>
      <c r="C43" s="8" t="s">
        <v>16</v>
      </c>
      <c r="D43" s="8" t="s">
        <v>117</v>
      </c>
      <c r="E43" s="10" t="s">
        <v>60</v>
      </c>
      <c r="F43" s="5">
        <v>15</v>
      </c>
      <c r="G43" s="6">
        <v>13.3</v>
      </c>
      <c r="H43" s="6">
        <f t="shared" si="2"/>
        <v>15.85</v>
      </c>
      <c r="I43" s="24">
        <f t="shared" si="3"/>
        <v>237.75</v>
      </c>
    </row>
    <row r="44" spans="1:9" ht="24" customHeight="1">
      <c r="A44" s="23" t="s">
        <v>118</v>
      </c>
      <c r="B44" s="9" t="s">
        <v>119</v>
      </c>
      <c r="C44" s="8" t="s">
        <v>16</v>
      </c>
      <c r="D44" s="8" t="s">
        <v>120</v>
      </c>
      <c r="E44" s="10" t="s">
        <v>60</v>
      </c>
      <c r="F44" s="5">
        <v>15</v>
      </c>
      <c r="G44" s="6">
        <v>21.64</v>
      </c>
      <c r="H44" s="6">
        <f t="shared" si="2"/>
        <v>25.79</v>
      </c>
      <c r="I44" s="24">
        <f t="shared" si="3"/>
        <v>386.85</v>
      </c>
    </row>
    <row r="45" spans="1:9" ht="24" customHeight="1">
      <c r="A45" s="21" t="s">
        <v>121</v>
      </c>
      <c r="B45" s="7"/>
      <c r="C45" s="7"/>
      <c r="D45" s="7" t="s">
        <v>122</v>
      </c>
      <c r="E45" s="7"/>
      <c r="F45" s="3"/>
      <c r="G45" s="4"/>
      <c r="H45" s="4"/>
      <c r="I45" s="22">
        <v>65123.8</v>
      </c>
    </row>
    <row r="46" spans="1:9" ht="24" customHeight="1">
      <c r="A46" s="23" t="s">
        <v>123</v>
      </c>
      <c r="B46" s="9" t="s">
        <v>124</v>
      </c>
      <c r="C46" s="8" t="s">
        <v>16</v>
      </c>
      <c r="D46" s="8" t="s">
        <v>125</v>
      </c>
      <c r="E46" s="10" t="s">
        <v>24</v>
      </c>
      <c r="F46" s="5">
        <v>421.12</v>
      </c>
      <c r="G46" s="6">
        <v>8.4</v>
      </c>
      <c r="H46" s="6">
        <f>TRUNC(G46 * (1 + 19.21 / 100), 2)</f>
        <v>10.01</v>
      </c>
      <c r="I46" s="24">
        <f>TRUNC(F46 * H46, 2)</f>
        <v>4215.41</v>
      </c>
    </row>
    <row r="47" spans="1:9" ht="24" customHeight="1">
      <c r="A47" s="23" t="s">
        <v>126</v>
      </c>
      <c r="B47" s="9" t="s">
        <v>127</v>
      </c>
      <c r="C47" s="8" t="s">
        <v>16</v>
      </c>
      <c r="D47" s="8" t="s">
        <v>128</v>
      </c>
      <c r="E47" s="10" t="s">
        <v>24</v>
      </c>
      <c r="F47" s="5">
        <v>2105.58</v>
      </c>
      <c r="G47" s="6">
        <v>21.68</v>
      </c>
      <c r="H47" s="6">
        <f>TRUNC(G47 * (1 + 19.21 / 100), 2)</f>
        <v>25.84</v>
      </c>
      <c r="I47" s="24">
        <f>TRUNC(F47 * H47, 2)</f>
        <v>54408.18</v>
      </c>
    </row>
    <row r="48" spans="1:9" ht="24" customHeight="1">
      <c r="A48" s="23" t="s">
        <v>129</v>
      </c>
      <c r="B48" s="9" t="s">
        <v>130</v>
      </c>
      <c r="C48" s="8" t="s">
        <v>16</v>
      </c>
      <c r="D48" s="8" t="s">
        <v>131</v>
      </c>
      <c r="E48" s="10" t="s">
        <v>24</v>
      </c>
      <c r="F48" s="5">
        <v>387.61</v>
      </c>
      <c r="G48" s="6">
        <v>14.07</v>
      </c>
      <c r="H48" s="6">
        <f>TRUNC(G48 * (1 + 19.21 / 100), 2)</f>
        <v>16.77</v>
      </c>
      <c r="I48" s="24">
        <f>TRUNC(F48 * H48, 2)</f>
        <v>6500.21</v>
      </c>
    </row>
    <row r="49" spans="1:9" ht="24" customHeight="1">
      <c r="A49" s="21" t="s">
        <v>132</v>
      </c>
      <c r="B49" s="7"/>
      <c r="C49" s="7"/>
      <c r="D49" s="7" t="s">
        <v>133</v>
      </c>
      <c r="E49" s="7"/>
      <c r="F49" s="3"/>
      <c r="G49" s="4"/>
      <c r="H49" s="4"/>
      <c r="I49" s="22">
        <v>26675.51</v>
      </c>
    </row>
    <row r="50" spans="1:9" ht="24" customHeight="1">
      <c r="A50" s="21" t="s">
        <v>134</v>
      </c>
      <c r="B50" s="7"/>
      <c r="C50" s="7"/>
      <c r="D50" s="7" t="s">
        <v>71</v>
      </c>
      <c r="E50" s="7"/>
      <c r="F50" s="3"/>
      <c r="G50" s="4"/>
      <c r="H50" s="4"/>
      <c r="I50" s="22">
        <v>2453.5</v>
      </c>
    </row>
    <row r="51" spans="1:9" ht="24" customHeight="1">
      <c r="A51" s="23" t="s">
        <v>135</v>
      </c>
      <c r="B51" s="9" t="s">
        <v>73</v>
      </c>
      <c r="C51" s="8" t="s">
        <v>16</v>
      </c>
      <c r="D51" s="8" t="s">
        <v>74</v>
      </c>
      <c r="E51" s="10" t="s">
        <v>75</v>
      </c>
      <c r="F51" s="5">
        <v>8</v>
      </c>
      <c r="G51" s="6">
        <v>115.38</v>
      </c>
      <c r="H51" s="6">
        <f>TRUNC(G51 * (1 + 19.21 / 100), 2)</f>
        <v>137.54</v>
      </c>
      <c r="I51" s="24">
        <f>TRUNC(F51 * H51, 2)</f>
        <v>1100.32</v>
      </c>
    </row>
    <row r="52" spans="1:9" ht="24" customHeight="1">
      <c r="A52" s="23" t="s">
        <v>136</v>
      </c>
      <c r="B52" s="9" t="s">
        <v>77</v>
      </c>
      <c r="C52" s="8" t="s">
        <v>16</v>
      </c>
      <c r="D52" s="8" t="s">
        <v>78</v>
      </c>
      <c r="E52" s="10" t="s">
        <v>75</v>
      </c>
      <c r="F52" s="5">
        <v>8</v>
      </c>
      <c r="G52" s="6">
        <v>117.22</v>
      </c>
      <c r="H52" s="6">
        <f>TRUNC(G52 * (1 + 19.21 / 100), 2)</f>
        <v>139.72999999999999</v>
      </c>
      <c r="I52" s="24">
        <f>TRUNC(F52 * H52, 2)</f>
        <v>1117.8399999999999</v>
      </c>
    </row>
    <row r="53" spans="1:9" ht="24" customHeight="1">
      <c r="A53" s="23" t="s">
        <v>137</v>
      </c>
      <c r="B53" s="9" t="s">
        <v>95</v>
      </c>
      <c r="C53" s="8" t="s">
        <v>16</v>
      </c>
      <c r="D53" s="8" t="s">
        <v>96</v>
      </c>
      <c r="E53" s="10" t="s">
        <v>60</v>
      </c>
      <c r="F53" s="5">
        <v>2</v>
      </c>
      <c r="G53" s="6">
        <v>98.71</v>
      </c>
      <c r="H53" s="6">
        <f>TRUNC(G53 * (1 + 19.21 / 100), 2)</f>
        <v>117.67</v>
      </c>
      <c r="I53" s="24">
        <f>TRUNC(F53 * H53, 2)</f>
        <v>235.34</v>
      </c>
    </row>
    <row r="54" spans="1:9" ht="24" customHeight="1">
      <c r="A54" s="21" t="s">
        <v>138</v>
      </c>
      <c r="B54" s="7"/>
      <c r="C54" s="7"/>
      <c r="D54" s="7" t="s">
        <v>139</v>
      </c>
      <c r="E54" s="7"/>
      <c r="F54" s="3"/>
      <c r="G54" s="4"/>
      <c r="H54" s="4"/>
      <c r="I54" s="22">
        <v>2047.4</v>
      </c>
    </row>
    <row r="55" spans="1:9" ht="24" customHeight="1">
      <c r="A55" s="23" t="s">
        <v>140</v>
      </c>
      <c r="B55" s="9" t="s">
        <v>104</v>
      </c>
      <c r="C55" s="8" t="s">
        <v>16</v>
      </c>
      <c r="D55" s="8" t="s">
        <v>105</v>
      </c>
      <c r="E55" s="10" t="s">
        <v>75</v>
      </c>
      <c r="F55" s="5">
        <v>10</v>
      </c>
      <c r="G55" s="6">
        <v>171.75</v>
      </c>
      <c r="H55" s="6">
        <f>TRUNC(G55 * (1 + 19.21 / 100), 2)</f>
        <v>204.74</v>
      </c>
      <c r="I55" s="24">
        <f>TRUNC(F55 * H55, 2)</f>
        <v>2047.4</v>
      </c>
    </row>
    <row r="56" spans="1:9" ht="24" customHeight="1">
      <c r="A56" s="21" t="s">
        <v>141</v>
      </c>
      <c r="B56" s="7"/>
      <c r="C56" s="7"/>
      <c r="D56" s="7" t="s">
        <v>122</v>
      </c>
      <c r="E56" s="7"/>
      <c r="F56" s="3"/>
      <c r="G56" s="4"/>
      <c r="H56" s="4"/>
      <c r="I56" s="22">
        <v>22174.61</v>
      </c>
    </row>
    <row r="57" spans="1:9" ht="24" customHeight="1">
      <c r="A57" s="23" t="s">
        <v>142</v>
      </c>
      <c r="B57" s="9" t="s">
        <v>127</v>
      </c>
      <c r="C57" s="8" t="s">
        <v>16</v>
      </c>
      <c r="D57" s="8" t="s">
        <v>128</v>
      </c>
      <c r="E57" s="10" t="s">
        <v>24</v>
      </c>
      <c r="F57" s="5">
        <v>660.1</v>
      </c>
      <c r="G57" s="6">
        <v>21.68</v>
      </c>
      <c r="H57" s="6">
        <f>TRUNC(G57 * (1 + 19.21 / 100), 2)</f>
        <v>25.84</v>
      </c>
      <c r="I57" s="24">
        <f>TRUNC(F57 * H57, 2)</f>
        <v>17056.98</v>
      </c>
    </row>
    <row r="58" spans="1:9" ht="24" customHeight="1">
      <c r="A58" s="23" t="s">
        <v>143</v>
      </c>
      <c r="B58" s="9" t="s">
        <v>130</v>
      </c>
      <c r="C58" s="8" t="s">
        <v>16</v>
      </c>
      <c r="D58" s="8" t="s">
        <v>131</v>
      </c>
      <c r="E58" s="10" t="s">
        <v>24</v>
      </c>
      <c r="F58" s="5">
        <v>154</v>
      </c>
      <c r="G58" s="6">
        <v>14.07</v>
      </c>
      <c r="H58" s="6">
        <f>TRUNC(G58 * (1 + 19.21 / 100), 2)</f>
        <v>16.77</v>
      </c>
      <c r="I58" s="24">
        <f>TRUNC(F58 * H58, 2)</f>
        <v>2582.58</v>
      </c>
    </row>
    <row r="59" spans="1:9" ht="48" customHeight="1">
      <c r="A59" s="23" t="s">
        <v>144</v>
      </c>
      <c r="B59" s="9" t="s">
        <v>145</v>
      </c>
      <c r="C59" s="8" t="s">
        <v>146</v>
      </c>
      <c r="D59" s="8" t="s">
        <v>147</v>
      </c>
      <c r="E59" s="10" t="s">
        <v>24</v>
      </c>
      <c r="F59" s="5">
        <v>35.5</v>
      </c>
      <c r="G59" s="6">
        <v>20.21</v>
      </c>
      <c r="H59" s="6">
        <f>TRUNC(G59 * (1 + 19.21 / 100), 2)</f>
        <v>24.09</v>
      </c>
      <c r="I59" s="24">
        <f>TRUNC(F59 * H59, 2)</f>
        <v>855.19</v>
      </c>
    </row>
    <row r="60" spans="1:9" ht="48" customHeight="1">
      <c r="A60" s="23" t="s">
        <v>148</v>
      </c>
      <c r="B60" s="9" t="s">
        <v>149</v>
      </c>
      <c r="C60" s="8" t="s">
        <v>146</v>
      </c>
      <c r="D60" s="8" t="s">
        <v>150</v>
      </c>
      <c r="E60" s="10" t="s">
        <v>24</v>
      </c>
      <c r="F60" s="5">
        <v>35.5</v>
      </c>
      <c r="G60" s="6">
        <v>39.700000000000003</v>
      </c>
      <c r="H60" s="6">
        <f>TRUNC(G60 * (1 + 19.21 / 100), 2)</f>
        <v>47.32</v>
      </c>
      <c r="I60" s="24">
        <f>TRUNC(F60 * H60, 2)</f>
        <v>1679.86</v>
      </c>
    </row>
    <row r="61" spans="1:9" ht="24" customHeight="1">
      <c r="A61" s="21" t="s">
        <v>151</v>
      </c>
      <c r="B61" s="7"/>
      <c r="C61" s="7"/>
      <c r="D61" s="7" t="s">
        <v>152</v>
      </c>
      <c r="E61" s="7"/>
      <c r="F61" s="3"/>
      <c r="G61" s="4"/>
      <c r="H61" s="4"/>
      <c r="I61" s="22">
        <v>86487.06</v>
      </c>
    </row>
    <row r="62" spans="1:9" ht="24" customHeight="1">
      <c r="A62" s="21" t="s">
        <v>153</v>
      </c>
      <c r="B62" s="7"/>
      <c r="C62" s="7"/>
      <c r="D62" s="7" t="s">
        <v>34</v>
      </c>
      <c r="E62" s="7"/>
      <c r="F62" s="3"/>
      <c r="G62" s="4"/>
      <c r="H62" s="4"/>
      <c r="I62" s="22">
        <v>15610.34</v>
      </c>
    </row>
    <row r="63" spans="1:9" ht="24" customHeight="1">
      <c r="A63" s="23" t="s">
        <v>154</v>
      </c>
      <c r="B63" s="9" t="s">
        <v>39</v>
      </c>
      <c r="C63" s="8" t="s">
        <v>16</v>
      </c>
      <c r="D63" s="8" t="s">
        <v>40</v>
      </c>
      <c r="E63" s="10" t="s">
        <v>24</v>
      </c>
      <c r="F63" s="5">
        <v>70.5</v>
      </c>
      <c r="G63" s="6">
        <v>43.97</v>
      </c>
      <c r="H63" s="6">
        <f>TRUNC(G63 * (1 + 19.21 / 100), 2)</f>
        <v>52.41</v>
      </c>
      <c r="I63" s="24">
        <f>TRUNC(F63 * H63, 2)</f>
        <v>3694.9</v>
      </c>
    </row>
    <row r="64" spans="1:9" ht="24" customHeight="1">
      <c r="A64" s="23" t="s">
        <v>155</v>
      </c>
      <c r="B64" s="9" t="s">
        <v>156</v>
      </c>
      <c r="C64" s="8" t="s">
        <v>45</v>
      </c>
      <c r="D64" s="8" t="s">
        <v>157</v>
      </c>
      <c r="E64" s="10" t="s">
        <v>24</v>
      </c>
      <c r="F64" s="5">
        <v>138</v>
      </c>
      <c r="G64" s="6">
        <v>60.89</v>
      </c>
      <c r="H64" s="6">
        <f>TRUNC(G64 * (1 + 19.21 / 100), 2)</f>
        <v>72.58</v>
      </c>
      <c r="I64" s="24">
        <f>TRUNC(F64 * H64, 2)</f>
        <v>10016.040000000001</v>
      </c>
    </row>
    <row r="65" spans="1:9" ht="24" customHeight="1">
      <c r="A65" s="23" t="s">
        <v>158</v>
      </c>
      <c r="B65" s="9" t="s">
        <v>36</v>
      </c>
      <c r="C65" s="8" t="s">
        <v>16</v>
      </c>
      <c r="D65" s="8" t="s">
        <v>37</v>
      </c>
      <c r="E65" s="10" t="s">
        <v>24</v>
      </c>
      <c r="F65" s="5">
        <v>20</v>
      </c>
      <c r="G65" s="6">
        <v>79.67</v>
      </c>
      <c r="H65" s="6">
        <f>TRUNC(G65 * (1 + 19.21 / 100), 2)</f>
        <v>94.97</v>
      </c>
      <c r="I65" s="24">
        <f>TRUNC(F65 * H65, 2)</f>
        <v>1899.4</v>
      </c>
    </row>
    <row r="66" spans="1:9" ht="24" customHeight="1">
      <c r="A66" s="21" t="s">
        <v>159</v>
      </c>
      <c r="B66" s="7"/>
      <c r="C66" s="7"/>
      <c r="D66" s="7" t="s">
        <v>160</v>
      </c>
      <c r="E66" s="7"/>
      <c r="F66" s="3"/>
      <c r="G66" s="4"/>
      <c r="H66" s="4"/>
      <c r="I66" s="22">
        <v>2361.4</v>
      </c>
    </row>
    <row r="67" spans="1:9" ht="24" customHeight="1">
      <c r="A67" s="23" t="s">
        <v>161</v>
      </c>
      <c r="B67" s="9" t="s">
        <v>162</v>
      </c>
      <c r="C67" s="8" t="s">
        <v>16</v>
      </c>
      <c r="D67" s="8" t="s">
        <v>163</v>
      </c>
      <c r="E67" s="10" t="s">
        <v>24</v>
      </c>
      <c r="F67" s="5">
        <v>20</v>
      </c>
      <c r="G67" s="6">
        <v>28.09</v>
      </c>
      <c r="H67" s="6">
        <f>TRUNC(G67 * (1 + 19.21 / 100), 2)</f>
        <v>33.479999999999997</v>
      </c>
      <c r="I67" s="24">
        <f>TRUNC(F67 * H67, 2)</f>
        <v>669.6</v>
      </c>
    </row>
    <row r="68" spans="1:9" ht="24" customHeight="1">
      <c r="A68" s="23" t="s">
        <v>164</v>
      </c>
      <c r="B68" s="9" t="s">
        <v>31</v>
      </c>
      <c r="C68" s="8" t="s">
        <v>16</v>
      </c>
      <c r="D68" s="8" t="s">
        <v>32</v>
      </c>
      <c r="E68" s="10" t="s">
        <v>24</v>
      </c>
      <c r="F68" s="5">
        <v>20</v>
      </c>
      <c r="G68" s="6">
        <v>70.959999999999994</v>
      </c>
      <c r="H68" s="6">
        <f>TRUNC(G68 * (1 + 19.21 / 100), 2)</f>
        <v>84.59</v>
      </c>
      <c r="I68" s="24">
        <f>TRUNC(F68 * H68, 2)</f>
        <v>1691.8</v>
      </c>
    </row>
    <row r="69" spans="1:9" ht="24" customHeight="1">
      <c r="A69" s="21" t="s">
        <v>165</v>
      </c>
      <c r="B69" s="7"/>
      <c r="C69" s="7"/>
      <c r="D69" s="7" t="s">
        <v>42</v>
      </c>
      <c r="E69" s="7"/>
      <c r="F69" s="3"/>
      <c r="G69" s="4"/>
      <c r="H69" s="4"/>
      <c r="I69" s="22">
        <v>21946.57</v>
      </c>
    </row>
    <row r="70" spans="1:9" ht="36" customHeight="1">
      <c r="A70" s="23" t="s">
        <v>166</v>
      </c>
      <c r="B70" s="9" t="s">
        <v>44</v>
      </c>
      <c r="C70" s="8" t="s">
        <v>45</v>
      </c>
      <c r="D70" s="8" t="s">
        <v>46</v>
      </c>
      <c r="E70" s="10" t="s">
        <v>24</v>
      </c>
      <c r="F70" s="5">
        <v>1069</v>
      </c>
      <c r="G70" s="6">
        <v>17.23</v>
      </c>
      <c r="H70" s="6">
        <f>TRUNC(G70 * (1 + 19.21 / 100), 2)</f>
        <v>20.53</v>
      </c>
      <c r="I70" s="24">
        <f>TRUNC(F70 * H70, 2)</f>
        <v>21946.57</v>
      </c>
    </row>
    <row r="71" spans="1:9" ht="24" customHeight="1">
      <c r="A71" s="21" t="s">
        <v>167</v>
      </c>
      <c r="B71" s="7"/>
      <c r="C71" s="7"/>
      <c r="D71" s="7" t="s">
        <v>56</v>
      </c>
      <c r="E71" s="7"/>
      <c r="F71" s="3"/>
      <c r="G71" s="4"/>
      <c r="H71" s="4"/>
      <c r="I71" s="22">
        <v>7383.92</v>
      </c>
    </row>
    <row r="72" spans="1:9" ht="24" customHeight="1">
      <c r="A72" s="23" t="s">
        <v>168</v>
      </c>
      <c r="B72" s="9" t="s">
        <v>62</v>
      </c>
      <c r="C72" s="8" t="s">
        <v>16</v>
      </c>
      <c r="D72" s="8" t="s">
        <v>63</v>
      </c>
      <c r="E72" s="10" t="s">
        <v>60</v>
      </c>
      <c r="F72" s="5">
        <v>8</v>
      </c>
      <c r="G72" s="6">
        <v>774.26</v>
      </c>
      <c r="H72" s="6">
        <f>TRUNC(G72 * (1 + 19.21 / 100), 2)</f>
        <v>922.99</v>
      </c>
      <c r="I72" s="24">
        <f>TRUNC(F72 * H72, 2)</f>
        <v>7383.92</v>
      </c>
    </row>
    <row r="73" spans="1:9" ht="24" customHeight="1">
      <c r="A73" s="21" t="s">
        <v>169</v>
      </c>
      <c r="B73" s="7"/>
      <c r="C73" s="7"/>
      <c r="D73" s="7" t="s">
        <v>71</v>
      </c>
      <c r="E73" s="7"/>
      <c r="F73" s="3"/>
      <c r="G73" s="4"/>
      <c r="H73" s="4"/>
      <c r="I73" s="22">
        <v>14965.07</v>
      </c>
    </row>
    <row r="74" spans="1:9" ht="24" customHeight="1">
      <c r="A74" s="23" t="s">
        <v>170</v>
      </c>
      <c r="B74" s="9" t="s">
        <v>73</v>
      </c>
      <c r="C74" s="8" t="s">
        <v>16</v>
      </c>
      <c r="D74" s="8" t="s">
        <v>74</v>
      </c>
      <c r="E74" s="10" t="s">
        <v>75</v>
      </c>
      <c r="F74" s="5">
        <v>8</v>
      </c>
      <c r="G74" s="6">
        <v>115.38</v>
      </c>
      <c r="H74" s="6">
        <f t="shared" ref="H74:H82" si="4">TRUNC(G74 * (1 + 19.21 / 100), 2)</f>
        <v>137.54</v>
      </c>
      <c r="I74" s="24">
        <f t="shared" ref="I74:I82" si="5">TRUNC(F74 * H74, 2)</f>
        <v>1100.32</v>
      </c>
    </row>
    <row r="75" spans="1:9" ht="24" customHeight="1">
      <c r="A75" s="23" t="s">
        <v>171</v>
      </c>
      <c r="B75" s="9" t="s">
        <v>77</v>
      </c>
      <c r="C75" s="8" t="s">
        <v>16</v>
      </c>
      <c r="D75" s="8" t="s">
        <v>78</v>
      </c>
      <c r="E75" s="10" t="s">
        <v>75</v>
      </c>
      <c r="F75" s="5">
        <v>8</v>
      </c>
      <c r="G75" s="6">
        <v>117.22</v>
      </c>
      <c r="H75" s="6">
        <f t="shared" si="4"/>
        <v>139.72999999999999</v>
      </c>
      <c r="I75" s="24">
        <f t="shared" si="5"/>
        <v>1117.8399999999999</v>
      </c>
    </row>
    <row r="76" spans="1:9" ht="24" customHeight="1">
      <c r="A76" s="23" t="s">
        <v>172</v>
      </c>
      <c r="B76" s="9" t="s">
        <v>173</v>
      </c>
      <c r="C76" s="8" t="s">
        <v>16</v>
      </c>
      <c r="D76" s="8" t="s">
        <v>174</v>
      </c>
      <c r="E76" s="10" t="s">
        <v>60</v>
      </c>
      <c r="F76" s="5">
        <v>1</v>
      </c>
      <c r="G76" s="6">
        <v>7184.16</v>
      </c>
      <c r="H76" s="6">
        <f t="shared" si="4"/>
        <v>8564.23</v>
      </c>
      <c r="I76" s="24">
        <f t="shared" si="5"/>
        <v>8564.23</v>
      </c>
    </row>
    <row r="77" spans="1:9" ht="24" customHeight="1">
      <c r="A77" s="23" t="s">
        <v>175</v>
      </c>
      <c r="B77" s="9" t="s">
        <v>98</v>
      </c>
      <c r="C77" s="8" t="s">
        <v>49</v>
      </c>
      <c r="D77" s="8" t="s">
        <v>99</v>
      </c>
      <c r="E77" s="10" t="s">
        <v>100</v>
      </c>
      <c r="F77" s="5">
        <v>2</v>
      </c>
      <c r="G77" s="6">
        <v>300</v>
      </c>
      <c r="H77" s="6">
        <f t="shared" si="4"/>
        <v>357.63</v>
      </c>
      <c r="I77" s="24">
        <f t="shared" si="5"/>
        <v>715.26</v>
      </c>
    </row>
    <row r="78" spans="1:9" ht="24" customHeight="1">
      <c r="A78" s="23" t="s">
        <v>176</v>
      </c>
      <c r="B78" s="9" t="s">
        <v>80</v>
      </c>
      <c r="C78" s="8" t="s">
        <v>16</v>
      </c>
      <c r="D78" s="8" t="s">
        <v>81</v>
      </c>
      <c r="E78" s="10" t="s">
        <v>60</v>
      </c>
      <c r="F78" s="5">
        <v>2</v>
      </c>
      <c r="G78" s="6">
        <v>512.76</v>
      </c>
      <c r="H78" s="6">
        <f t="shared" si="4"/>
        <v>611.26</v>
      </c>
      <c r="I78" s="24">
        <f t="shared" si="5"/>
        <v>1222.52</v>
      </c>
    </row>
    <row r="79" spans="1:9" ht="24" customHeight="1">
      <c r="A79" s="23" t="s">
        <v>177</v>
      </c>
      <c r="B79" s="9" t="s">
        <v>95</v>
      </c>
      <c r="C79" s="8" t="s">
        <v>16</v>
      </c>
      <c r="D79" s="8" t="s">
        <v>96</v>
      </c>
      <c r="E79" s="10" t="s">
        <v>60</v>
      </c>
      <c r="F79" s="5">
        <v>2</v>
      </c>
      <c r="G79" s="6">
        <v>98.71</v>
      </c>
      <c r="H79" s="6">
        <f t="shared" si="4"/>
        <v>117.67</v>
      </c>
      <c r="I79" s="24">
        <f t="shared" si="5"/>
        <v>235.34</v>
      </c>
    </row>
    <row r="80" spans="1:9" ht="24" customHeight="1">
      <c r="A80" s="23" t="s">
        <v>178</v>
      </c>
      <c r="B80" s="9" t="s">
        <v>86</v>
      </c>
      <c r="C80" s="8" t="s">
        <v>16</v>
      </c>
      <c r="D80" s="8" t="s">
        <v>87</v>
      </c>
      <c r="E80" s="10" t="s">
        <v>60</v>
      </c>
      <c r="F80" s="5">
        <v>2</v>
      </c>
      <c r="G80" s="6">
        <v>530.19000000000005</v>
      </c>
      <c r="H80" s="6">
        <f t="shared" si="4"/>
        <v>632.03</v>
      </c>
      <c r="I80" s="24">
        <f t="shared" si="5"/>
        <v>1264.06</v>
      </c>
    </row>
    <row r="81" spans="1:9" ht="24" customHeight="1">
      <c r="A81" s="23" t="s">
        <v>179</v>
      </c>
      <c r="B81" s="9" t="s">
        <v>92</v>
      </c>
      <c r="C81" s="8" t="s">
        <v>16</v>
      </c>
      <c r="D81" s="8" t="s">
        <v>93</v>
      </c>
      <c r="E81" s="10" t="s">
        <v>60</v>
      </c>
      <c r="F81" s="5">
        <v>10</v>
      </c>
      <c r="G81" s="6">
        <v>38.43</v>
      </c>
      <c r="H81" s="6">
        <f t="shared" si="4"/>
        <v>45.81</v>
      </c>
      <c r="I81" s="24">
        <f t="shared" si="5"/>
        <v>458.1</v>
      </c>
    </row>
    <row r="82" spans="1:9" ht="24" customHeight="1">
      <c r="A82" s="23" t="s">
        <v>180</v>
      </c>
      <c r="B82" s="9" t="s">
        <v>89</v>
      </c>
      <c r="C82" s="8" t="s">
        <v>16</v>
      </c>
      <c r="D82" s="8" t="s">
        <v>90</v>
      </c>
      <c r="E82" s="10" t="s">
        <v>60</v>
      </c>
      <c r="F82" s="5">
        <v>20</v>
      </c>
      <c r="G82" s="6">
        <v>12.06</v>
      </c>
      <c r="H82" s="6">
        <f t="shared" si="4"/>
        <v>14.37</v>
      </c>
      <c r="I82" s="24">
        <f t="shared" si="5"/>
        <v>287.39999999999998</v>
      </c>
    </row>
    <row r="83" spans="1:9" ht="24" customHeight="1">
      <c r="A83" s="21" t="s">
        <v>181</v>
      </c>
      <c r="B83" s="7"/>
      <c r="C83" s="7"/>
      <c r="D83" s="7" t="s">
        <v>182</v>
      </c>
      <c r="E83" s="7"/>
      <c r="F83" s="3"/>
      <c r="G83" s="4"/>
      <c r="H83" s="4"/>
      <c r="I83" s="22">
        <v>4616.3599999999997</v>
      </c>
    </row>
    <row r="84" spans="1:9" ht="24" customHeight="1">
      <c r="A84" s="23" t="s">
        <v>183</v>
      </c>
      <c r="B84" s="9" t="s">
        <v>104</v>
      </c>
      <c r="C84" s="8" t="s">
        <v>16</v>
      </c>
      <c r="D84" s="8" t="s">
        <v>105</v>
      </c>
      <c r="E84" s="10" t="s">
        <v>75</v>
      </c>
      <c r="F84" s="5">
        <v>8</v>
      </c>
      <c r="G84" s="6">
        <v>171.75</v>
      </c>
      <c r="H84" s="6">
        <f>TRUNC(G84 * (1 + 19.21 / 100), 2)</f>
        <v>204.74</v>
      </c>
      <c r="I84" s="24">
        <f>TRUNC(F84 * H84, 2)</f>
        <v>1637.92</v>
      </c>
    </row>
    <row r="85" spans="1:9" ht="24" customHeight="1">
      <c r="A85" s="23" t="s">
        <v>184</v>
      </c>
      <c r="B85" s="9" t="s">
        <v>113</v>
      </c>
      <c r="C85" s="8" t="s">
        <v>16</v>
      </c>
      <c r="D85" s="8" t="s">
        <v>114</v>
      </c>
      <c r="E85" s="10" t="s">
        <v>60</v>
      </c>
      <c r="F85" s="5">
        <v>8</v>
      </c>
      <c r="G85" s="6">
        <v>124.92</v>
      </c>
      <c r="H85" s="6">
        <f>TRUNC(G85 * (1 + 19.21 / 100), 2)</f>
        <v>148.91</v>
      </c>
      <c r="I85" s="24">
        <f>TRUNC(F85 * H85, 2)</f>
        <v>1191.28</v>
      </c>
    </row>
    <row r="86" spans="1:9" ht="24" customHeight="1">
      <c r="A86" s="23" t="s">
        <v>185</v>
      </c>
      <c r="B86" s="9" t="s">
        <v>186</v>
      </c>
      <c r="C86" s="8" t="s">
        <v>16</v>
      </c>
      <c r="D86" s="8" t="s">
        <v>187</v>
      </c>
      <c r="E86" s="10" t="s">
        <v>60</v>
      </c>
      <c r="F86" s="5">
        <v>6</v>
      </c>
      <c r="G86" s="6">
        <v>100.8</v>
      </c>
      <c r="H86" s="6">
        <f>TRUNC(G86 * (1 + 19.21 / 100), 2)</f>
        <v>120.16</v>
      </c>
      <c r="I86" s="24">
        <f>TRUNC(F86 * H86, 2)</f>
        <v>720.96</v>
      </c>
    </row>
    <row r="87" spans="1:9" ht="24" customHeight="1">
      <c r="A87" s="23" t="s">
        <v>188</v>
      </c>
      <c r="B87" s="9" t="s">
        <v>189</v>
      </c>
      <c r="C87" s="8" t="s">
        <v>16</v>
      </c>
      <c r="D87" s="8" t="s">
        <v>190</v>
      </c>
      <c r="E87" s="10" t="s">
        <v>60</v>
      </c>
      <c r="F87" s="5">
        <v>6</v>
      </c>
      <c r="G87" s="6">
        <v>149.07</v>
      </c>
      <c r="H87" s="6">
        <f>TRUNC(G87 * (1 + 19.21 / 100), 2)</f>
        <v>177.7</v>
      </c>
      <c r="I87" s="24">
        <f>TRUNC(F87 * H87, 2)</f>
        <v>1066.2</v>
      </c>
    </row>
    <row r="88" spans="1:9" ht="24" customHeight="1">
      <c r="A88" s="21" t="s">
        <v>191</v>
      </c>
      <c r="B88" s="7"/>
      <c r="C88" s="7"/>
      <c r="D88" s="7" t="s">
        <v>122</v>
      </c>
      <c r="E88" s="7"/>
      <c r="F88" s="3"/>
      <c r="G88" s="4"/>
      <c r="H88" s="4"/>
      <c r="I88" s="22">
        <v>19603.400000000001</v>
      </c>
    </row>
    <row r="89" spans="1:9" ht="24" customHeight="1">
      <c r="A89" s="23" t="s">
        <v>192</v>
      </c>
      <c r="B89" s="9" t="s">
        <v>127</v>
      </c>
      <c r="C89" s="8" t="s">
        <v>16</v>
      </c>
      <c r="D89" s="8" t="s">
        <v>128</v>
      </c>
      <c r="E89" s="10" t="s">
        <v>24</v>
      </c>
      <c r="F89" s="5">
        <v>562.79999999999995</v>
      </c>
      <c r="G89" s="6">
        <v>21.68</v>
      </c>
      <c r="H89" s="6">
        <f>TRUNC(G89 * (1 + 19.21 / 100), 2)</f>
        <v>25.84</v>
      </c>
      <c r="I89" s="24">
        <f>TRUNC(F89 * H89, 2)</f>
        <v>14542.75</v>
      </c>
    </row>
    <row r="90" spans="1:9" ht="24" customHeight="1">
      <c r="A90" s="23" t="s">
        <v>193</v>
      </c>
      <c r="B90" s="9" t="s">
        <v>130</v>
      </c>
      <c r="C90" s="8" t="s">
        <v>16</v>
      </c>
      <c r="D90" s="8" t="s">
        <v>131</v>
      </c>
      <c r="E90" s="10" t="s">
        <v>24</v>
      </c>
      <c r="F90" s="5">
        <v>235</v>
      </c>
      <c r="G90" s="6">
        <v>14.07</v>
      </c>
      <c r="H90" s="6">
        <f>TRUNC(G90 * (1 + 19.21 / 100), 2)</f>
        <v>16.77</v>
      </c>
      <c r="I90" s="24">
        <f>TRUNC(F90 * H90, 2)</f>
        <v>3940.95</v>
      </c>
    </row>
    <row r="91" spans="1:9" ht="48" customHeight="1">
      <c r="A91" s="23" t="s">
        <v>194</v>
      </c>
      <c r="B91" s="9" t="s">
        <v>145</v>
      </c>
      <c r="C91" s="8" t="s">
        <v>146</v>
      </c>
      <c r="D91" s="8" t="s">
        <v>147</v>
      </c>
      <c r="E91" s="10" t="s">
        <v>24</v>
      </c>
      <c r="F91" s="5">
        <v>15.68</v>
      </c>
      <c r="G91" s="6">
        <v>20.21</v>
      </c>
      <c r="H91" s="6">
        <f>TRUNC(G91 * (1 + 19.21 / 100), 2)</f>
        <v>24.09</v>
      </c>
      <c r="I91" s="24">
        <f>TRUNC(F91 * H91, 2)</f>
        <v>377.73</v>
      </c>
    </row>
    <row r="92" spans="1:9" ht="48" customHeight="1">
      <c r="A92" s="23" t="s">
        <v>195</v>
      </c>
      <c r="B92" s="9" t="s">
        <v>149</v>
      </c>
      <c r="C92" s="8" t="s">
        <v>146</v>
      </c>
      <c r="D92" s="8" t="s">
        <v>150</v>
      </c>
      <c r="E92" s="10" t="s">
        <v>24</v>
      </c>
      <c r="F92" s="5">
        <v>15.68</v>
      </c>
      <c r="G92" s="6">
        <v>39.700000000000003</v>
      </c>
      <c r="H92" s="6">
        <f>TRUNC(G92 * (1 + 19.21 / 100), 2)</f>
        <v>47.32</v>
      </c>
      <c r="I92" s="24">
        <f>TRUNC(F92 * H92, 2)</f>
        <v>741.97</v>
      </c>
    </row>
    <row r="93" spans="1:9" ht="24" customHeight="1">
      <c r="A93" s="21" t="s">
        <v>196</v>
      </c>
      <c r="B93" s="7"/>
      <c r="C93" s="7"/>
      <c r="D93" s="7" t="s">
        <v>197</v>
      </c>
      <c r="E93" s="7"/>
      <c r="F93" s="3"/>
      <c r="G93" s="4"/>
      <c r="H93" s="4"/>
      <c r="I93" s="22">
        <v>44214.18</v>
      </c>
    </row>
    <row r="94" spans="1:9" ht="24" customHeight="1">
      <c r="A94" s="21" t="s">
        <v>198</v>
      </c>
      <c r="B94" s="7"/>
      <c r="C94" s="7"/>
      <c r="D94" s="7" t="s">
        <v>71</v>
      </c>
      <c r="E94" s="7"/>
      <c r="F94" s="3"/>
      <c r="G94" s="4"/>
      <c r="H94" s="4"/>
      <c r="I94" s="22">
        <v>2378.88</v>
      </c>
    </row>
    <row r="95" spans="1:9" ht="24" customHeight="1">
      <c r="A95" s="23" t="s">
        <v>199</v>
      </c>
      <c r="B95" s="9" t="s">
        <v>73</v>
      </c>
      <c r="C95" s="8" t="s">
        <v>16</v>
      </c>
      <c r="D95" s="8" t="s">
        <v>74</v>
      </c>
      <c r="E95" s="10" t="s">
        <v>75</v>
      </c>
      <c r="F95" s="5">
        <v>6</v>
      </c>
      <c r="G95" s="6">
        <v>115.38</v>
      </c>
      <c r="H95" s="6">
        <f>TRUNC(G95 * (1 + 19.21 / 100), 2)</f>
        <v>137.54</v>
      </c>
      <c r="I95" s="24">
        <f>TRUNC(F95 * H95, 2)</f>
        <v>825.24</v>
      </c>
    </row>
    <row r="96" spans="1:9" ht="24" customHeight="1">
      <c r="A96" s="23" t="s">
        <v>200</v>
      </c>
      <c r="B96" s="9" t="s">
        <v>77</v>
      </c>
      <c r="C96" s="8" t="s">
        <v>16</v>
      </c>
      <c r="D96" s="8" t="s">
        <v>78</v>
      </c>
      <c r="E96" s="10" t="s">
        <v>75</v>
      </c>
      <c r="F96" s="5">
        <v>6</v>
      </c>
      <c r="G96" s="6">
        <v>117.22</v>
      </c>
      <c r="H96" s="6">
        <f>TRUNC(G96 * (1 + 19.21 / 100), 2)</f>
        <v>139.72999999999999</v>
      </c>
      <c r="I96" s="24">
        <f>TRUNC(F96 * H96, 2)</f>
        <v>838.38</v>
      </c>
    </row>
    <row r="97" spans="1:9" ht="24" customHeight="1">
      <c r="A97" s="23" t="s">
        <v>201</v>
      </c>
      <c r="B97" s="9" t="s">
        <v>98</v>
      </c>
      <c r="C97" s="8" t="s">
        <v>49</v>
      </c>
      <c r="D97" s="8" t="s">
        <v>99</v>
      </c>
      <c r="E97" s="10" t="s">
        <v>100</v>
      </c>
      <c r="F97" s="5">
        <v>2</v>
      </c>
      <c r="G97" s="6">
        <v>300</v>
      </c>
      <c r="H97" s="6">
        <f>TRUNC(G97 * (1 + 19.21 / 100), 2)</f>
        <v>357.63</v>
      </c>
      <c r="I97" s="24">
        <f>TRUNC(F97 * H97, 2)</f>
        <v>715.26</v>
      </c>
    </row>
    <row r="98" spans="1:9" ht="24" customHeight="1">
      <c r="A98" s="21" t="s">
        <v>202</v>
      </c>
      <c r="B98" s="7"/>
      <c r="C98" s="7"/>
      <c r="D98" s="7" t="s">
        <v>102</v>
      </c>
      <c r="E98" s="7"/>
      <c r="F98" s="3"/>
      <c r="G98" s="4"/>
      <c r="H98" s="4"/>
      <c r="I98" s="22">
        <v>20510.27</v>
      </c>
    </row>
    <row r="99" spans="1:9" ht="24" customHeight="1">
      <c r="A99" s="23" t="s">
        <v>203</v>
      </c>
      <c r="B99" s="9" t="s">
        <v>186</v>
      </c>
      <c r="C99" s="8" t="s">
        <v>16</v>
      </c>
      <c r="D99" s="8" t="s">
        <v>187</v>
      </c>
      <c r="E99" s="10" t="s">
        <v>60</v>
      </c>
      <c r="F99" s="5">
        <v>18</v>
      </c>
      <c r="G99" s="6">
        <v>100.8</v>
      </c>
      <c r="H99" s="6">
        <f>TRUNC(G99 * (1 + 19.21 / 100), 2)</f>
        <v>120.16</v>
      </c>
      <c r="I99" s="24">
        <f>TRUNC(F99 * H99, 2)</f>
        <v>2162.88</v>
      </c>
    </row>
    <row r="100" spans="1:9" ht="24" customHeight="1">
      <c r="A100" s="23" t="s">
        <v>204</v>
      </c>
      <c r="B100" s="9" t="s">
        <v>189</v>
      </c>
      <c r="C100" s="8" t="s">
        <v>16</v>
      </c>
      <c r="D100" s="8" t="s">
        <v>190</v>
      </c>
      <c r="E100" s="10" t="s">
        <v>60</v>
      </c>
      <c r="F100" s="5">
        <v>7</v>
      </c>
      <c r="G100" s="6">
        <v>149.07</v>
      </c>
      <c r="H100" s="6">
        <f>TRUNC(G100 * (1 + 19.21 / 100), 2)</f>
        <v>177.7</v>
      </c>
      <c r="I100" s="24">
        <f>TRUNC(F100 * H100, 2)</f>
        <v>1243.9000000000001</v>
      </c>
    </row>
    <row r="101" spans="1:9" ht="24" customHeight="1">
      <c r="A101" s="23" t="s">
        <v>205</v>
      </c>
      <c r="B101" s="9" t="s">
        <v>127</v>
      </c>
      <c r="C101" s="8" t="s">
        <v>16</v>
      </c>
      <c r="D101" s="8" t="s">
        <v>128</v>
      </c>
      <c r="E101" s="10" t="s">
        <v>24</v>
      </c>
      <c r="F101" s="5">
        <v>661.9</v>
      </c>
      <c r="G101" s="6">
        <v>21.68</v>
      </c>
      <c r="H101" s="6">
        <f>TRUNC(G101 * (1 + 19.21 / 100), 2)</f>
        <v>25.84</v>
      </c>
      <c r="I101" s="24">
        <f>TRUNC(F101 * H101, 2)</f>
        <v>17103.490000000002</v>
      </c>
    </row>
    <row r="102" spans="1:9" ht="24" customHeight="1">
      <c r="A102" s="21" t="s">
        <v>206</v>
      </c>
      <c r="B102" s="7"/>
      <c r="C102" s="7"/>
      <c r="D102" s="7" t="s">
        <v>122</v>
      </c>
      <c r="E102" s="7"/>
      <c r="F102" s="3"/>
      <c r="G102" s="4"/>
      <c r="H102" s="4"/>
      <c r="I102" s="22">
        <v>21325.03</v>
      </c>
    </row>
    <row r="103" spans="1:9" ht="24" customHeight="1">
      <c r="A103" s="23" t="s">
        <v>207</v>
      </c>
      <c r="B103" s="9" t="s">
        <v>130</v>
      </c>
      <c r="C103" s="8" t="s">
        <v>16</v>
      </c>
      <c r="D103" s="8" t="s">
        <v>131</v>
      </c>
      <c r="E103" s="10" t="s">
        <v>24</v>
      </c>
      <c r="F103" s="5">
        <v>368.88</v>
      </c>
      <c r="G103" s="6">
        <v>14.07</v>
      </c>
      <c r="H103" s="6">
        <f>TRUNC(G103 * (1 + 19.21 / 100), 2)</f>
        <v>16.77</v>
      </c>
      <c r="I103" s="24">
        <f>TRUNC(F103 * H103, 2)</f>
        <v>6186.11</v>
      </c>
    </row>
    <row r="104" spans="1:9" ht="48" customHeight="1">
      <c r="A104" s="23" t="s">
        <v>208</v>
      </c>
      <c r="B104" s="9" t="s">
        <v>145</v>
      </c>
      <c r="C104" s="8" t="s">
        <v>146</v>
      </c>
      <c r="D104" s="8" t="s">
        <v>147</v>
      </c>
      <c r="E104" s="10" t="s">
        <v>24</v>
      </c>
      <c r="F104" s="5">
        <v>212</v>
      </c>
      <c r="G104" s="6">
        <v>20.21</v>
      </c>
      <c r="H104" s="6">
        <f>TRUNC(G104 * (1 + 19.21 / 100), 2)</f>
        <v>24.09</v>
      </c>
      <c r="I104" s="24">
        <f>TRUNC(F104 * H104, 2)</f>
        <v>5107.08</v>
      </c>
    </row>
    <row r="105" spans="1:9" ht="48" customHeight="1">
      <c r="A105" s="23" t="s">
        <v>209</v>
      </c>
      <c r="B105" s="9" t="s">
        <v>149</v>
      </c>
      <c r="C105" s="8" t="s">
        <v>146</v>
      </c>
      <c r="D105" s="8" t="s">
        <v>150</v>
      </c>
      <c r="E105" s="10" t="s">
        <v>24</v>
      </c>
      <c r="F105" s="5">
        <v>212</v>
      </c>
      <c r="G105" s="6">
        <v>39.700000000000003</v>
      </c>
      <c r="H105" s="6">
        <f>TRUNC(G105 * (1 + 19.21 / 100), 2)</f>
        <v>47.32</v>
      </c>
      <c r="I105" s="24">
        <f>TRUNC(F105 * H105, 2)</f>
        <v>10031.84</v>
      </c>
    </row>
    <row r="106" spans="1:9" ht="24" customHeight="1">
      <c r="A106" s="21" t="s">
        <v>210</v>
      </c>
      <c r="B106" s="7"/>
      <c r="C106" s="7"/>
      <c r="D106" s="7" t="s">
        <v>211</v>
      </c>
      <c r="E106" s="7"/>
      <c r="F106" s="3"/>
      <c r="G106" s="4"/>
      <c r="H106" s="4"/>
      <c r="I106" s="22">
        <v>55421.9</v>
      </c>
    </row>
    <row r="107" spans="1:9" ht="24" customHeight="1">
      <c r="A107" s="21" t="s">
        <v>212</v>
      </c>
      <c r="B107" s="7"/>
      <c r="C107" s="7"/>
      <c r="D107" s="7" t="s">
        <v>71</v>
      </c>
      <c r="E107" s="7"/>
      <c r="F107" s="3"/>
      <c r="G107" s="4"/>
      <c r="H107" s="4"/>
      <c r="I107" s="22">
        <v>8597.56</v>
      </c>
    </row>
    <row r="108" spans="1:9" ht="24" customHeight="1">
      <c r="A108" s="23" t="s">
        <v>213</v>
      </c>
      <c r="B108" s="9" t="s">
        <v>73</v>
      </c>
      <c r="C108" s="8" t="s">
        <v>16</v>
      </c>
      <c r="D108" s="8" t="s">
        <v>74</v>
      </c>
      <c r="E108" s="10" t="s">
        <v>75</v>
      </c>
      <c r="F108" s="5">
        <v>30</v>
      </c>
      <c r="G108" s="6">
        <v>115.38</v>
      </c>
      <c r="H108" s="6">
        <f>TRUNC(G108 * (1 + 19.21 / 100), 2)</f>
        <v>137.54</v>
      </c>
      <c r="I108" s="24">
        <f>TRUNC(F108 * H108, 2)</f>
        <v>4126.2</v>
      </c>
    </row>
    <row r="109" spans="1:9" ht="24" customHeight="1">
      <c r="A109" s="23" t="s">
        <v>214</v>
      </c>
      <c r="B109" s="9" t="s">
        <v>77</v>
      </c>
      <c r="C109" s="8" t="s">
        <v>16</v>
      </c>
      <c r="D109" s="8" t="s">
        <v>78</v>
      </c>
      <c r="E109" s="10" t="s">
        <v>75</v>
      </c>
      <c r="F109" s="5">
        <v>32</v>
      </c>
      <c r="G109" s="6">
        <v>117.22</v>
      </c>
      <c r="H109" s="6">
        <f>TRUNC(G109 * (1 + 19.21 / 100), 2)</f>
        <v>139.72999999999999</v>
      </c>
      <c r="I109" s="24">
        <f>TRUNC(F109 * H109, 2)</f>
        <v>4471.3599999999997</v>
      </c>
    </row>
    <row r="110" spans="1:9" ht="24" customHeight="1">
      <c r="A110" s="21" t="s">
        <v>215</v>
      </c>
      <c r="B110" s="7"/>
      <c r="C110" s="7"/>
      <c r="D110" s="7" t="s">
        <v>182</v>
      </c>
      <c r="E110" s="7"/>
      <c r="F110" s="3"/>
      <c r="G110" s="4"/>
      <c r="H110" s="4"/>
      <c r="I110" s="22">
        <v>1980.06</v>
      </c>
    </row>
    <row r="111" spans="1:9" ht="24" customHeight="1">
      <c r="A111" s="23" t="s">
        <v>216</v>
      </c>
      <c r="B111" s="9" t="s">
        <v>113</v>
      </c>
      <c r="C111" s="8" t="s">
        <v>16</v>
      </c>
      <c r="D111" s="8" t="s">
        <v>114</v>
      </c>
      <c r="E111" s="10" t="s">
        <v>60</v>
      </c>
      <c r="F111" s="5">
        <v>2</v>
      </c>
      <c r="G111" s="6">
        <v>124.92</v>
      </c>
      <c r="H111" s="6">
        <f>TRUNC(G111 * (1 + 19.21 / 100), 2)</f>
        <v>148.91</v>
      </c>
      <c r="I111" s="24">
        <f>TRUNC(F111 * H111, 2)</f>
        <v>297.82</v>
      </c>
    </row>
    <row r="112" spans="1:9" ht="24" customHeight="1">
      <c r="A112" s="23" t="s">
        <v>217</v>
      </c>
      <c r="B112" s="9" t="s">
        <v>186</v>
      </c>
      <c r="C112" s="8" t="s">
        <v>16</v>
      </c>
      <c r="D112" s="8" t="s">
        <v>187</v>
      </c>
      <c r="E112" s="10" t="s">
        <v>60</v>
      </c>
      <c r="F112" s="5">
        <v>14</v>
      </c>
      <c r="G112" s="6">
        <v>100.8</v>
      </c>
      <c r="H112" s="6">
        <f>TRUNC(G112 * (1 + 19.21 / 100), 2)</f>
        <v>120.16</v>
      </c>
      <c r="I112" s="24">
        <f>TRUNC(F112 * H112, 2)</f>
        <v>1682.24</v>
      </c>
    </row>
    <row r="113" spans="1:9" ht="24" customHeight="1">
      <c r="A113" s="21" t="s">
        <v>218</v>
      </c>
      <c r="B113" s="7"/>
      <c r="C113" s="7"/>
      <c r="D113" s="7" t="s">
        <v>219</v>
      </c>
      <c r="E113" s="7"/>
      <c r="F113" s="3"/>
      <c r="G113" s="4"/>
      <c r="H113" s="4"/>
      <c r="I113" s="22">
        <v>2117.58</v>
      </c>
    </row>
    <row r="114" spans="1:9" ht="24" customHeight="1">
      <c r="A114" s="23" t="s">
        <v>220</v>
      </c>
      <c r="B114" s="9" t="s">
        <v>221</v>
      </c>
      <c r="C114" s="8" t="s">
        <v>49</v>
      </c>
      <c r="D114" s="8" t="s">
        <v>222</v>
      </c>
      <c r="E114" s="10" t="s">
        <v>100</v>
      </c>
      <c r="F114" s="5">
        <v>6</v>
      </c>
      <c r="G114" s="6">
        <v>181.87</v>
      </c>
      <c r="H114" s="6">
        <f>TRUNC(G114 * (1 + 19.21 / 100), 2)</f>
        <v>216.8</v>
      </c>
      <c r="I114" s="24">
        <f>TRUNC(F114 * H114, 2)</f>
        <v>1300.8</v>
      </c>
    </row>
    <row r="115" spans="1:9" ht="24" customHeight="1">
      <c r="A115" s="23" t="s">
        <v>223</v>
      </c>
      <c r="B115" s="9" t="s">
        <v>224</v>
      </c>
      <c r="C115" s="8" t="s">
        <v>225</v>
      </c>
      <c r="D115" s="8" t="s">
        <v>226</v>
      </c>
      <c r="E115" s="10" t="s">
        <v>60</v>
      </c>
      <c r="F115" s="5">
        <v>6</v>
      </c>
      <c r="G115" s="6">
        <v>114.2</v>
      </c>
      <c r="H115" s="6">
        <f>TRUNC(G115 * (1 + 19.21 / 100), 2)</f>
        <v>136.13</v>
      </c>
      <c r="I115" s="24">
        <f>TRUNC(F115 * H115, 2)</f>
        <v>816.78</v>
      </c>
    </row>
    <row r="116" spans="1:9" ht="24" customHeight="1">
      <c r="A116" s="21" t="s">
        <v>227</v>
      </c>
      <c r="B116" s="7"/>
      <c r="C116" s="7"/>
      <c r="D116" s="7" t="s">
        <v>122</v>
      </c>
      <c r="E116" s="7"/>
      <c r="F116" s="3"/>
      <c r="G116" s="4"/>
      <c r="H116" s="4"/>
      <c r="I116" s="22">
        <v>42726.7</v>
      </c>
    </row>
    <row r="117" spans="1:9" ht="24" customHeight="1">
      <c r="A117" s="23" t="s">
        <v>228</v>
      </c>
      <c r="B117" s="9" t="s">
        <v>127</v>
      </c>
      <c r="C117" s="8" t="s">
        <v>16</v>
      </c>
      <c r="D117" s="8" t="s">
        <v>128</v>
      </c>
      <c r="E117" s="10" t="s">
        <v>24</v>
      </c>
      <c r="F117" s="5">
        <v>521.01</v>
      </c>
      <c r="G117" s="6">
        <v>21.68</v>
      </c>
      <c r="H117" s="6">
        <f>TRUNC(G117 * (1 + 19.21 / 100), 2)</f>
        <v>25.84</v>
      </c>
      <c r="I117" s="24">
        <f>TRUNC(F117 * H117, 2)</f>
        <v>13462.89</v>
      </c>
    </row>
    <row r="118" spans="1:9" ht="48" customHeight="1">
      <c r="A118" s="23" t="s">
        <v>229</v>
      </c>
      <c r="B118" s="9" t="s">
        <v>145</v>
      </c>
      <c r="C118" s="8" t="s">
        <v>146</v>
      </c>
      <c r="D118" s="8" t="s">
        <v>147</v>
      </c>
      <c r="E118" s="10" t="s">
        <v>24</v>
      </c>
      <c r="F118" s="5">
        <v>409.8</v>
      </c>
      <c r="G118" s="6">
        <v>20.21</v>
      </c>
      <c r="H118" s="6">
        <f>TRUNC(G118 * (1 + 19.21 / 100), 2)</f>
        <v>24.09</v>
      </c>
      <c r="I118" s="24">
        <f>TRUNC(F118 * H118, 2)</f>
        <v>9872.08</v>
      </c>
    </row>
    <row r="119" spans="1:9" ht="48" customHeight="1">
      <c r="A119" s="23" t="s">
        <v>230</v>
      </c>
      <c r="B119" s="9" t="s">
        <v>149</v>
      </c>
      <c r="C119" s="8" t="s">
        <v>146</v>
      </c>
      <c r="D119" s="8" t="s">
        <v>150</v>
      </c>
      <c r="E119" s="10" t="s">
        <v>24</v>
      </c>
      <c r="F119" s="5">
        <v>409.8</v>
      </c>
      <c r="G119" s="6">
        <v>39.700000000000003</v>
      </c>
      <c r="H119" s="6">
        <f>TRUNC(G119 * (1 + 19.21 / 100), 2)</f>
        <v>47.32</v>
      </c>
      <c r="I119" s="24">
        <f>TRUNC(F119 * H119, 2)</f>
        <v>19391.73</v>
      </c>
    </row>
    <row r="120" spans="1:9" ht="24" customHeight="1">
      <c r="A120" s="21" t="s">
        <v>231</v>
      </c>
      <c r="B120" s="7"/>
      <c r="C120" s="7"/>
      <c r="D120" s="7" t="s">
        <v>232</v>
      </c>
      <c r="E120" s="7"/>
      <c r="F120" s="3"/>
      <c r="G120" s="4"/>
      <c r="H120" s="4"/>
      <c r="I120" s="22">
        <v>59287.75</v>
      </c>
    </row>
    <row r="121" spans="1:9" ht="24" customHeight="1">
      <c r="A121" s="21" t="s">
        <v>233</v>
      </c>
      <c r="B121" s="7"/>
      <c r="C121" s="7"/>
      <c r="D121" s="7" t="s">
        <v>160</v>
      </c>
      <c r="E121" s="7"/>
      <c r="F121" s="3"/>
      <c r="G121" s="4"/>
      <c r="H121" s="4"/>
      <c r="I121" s="22">
        <v>2780.54</v>
      </c>
    </row>
    <row r="122" spans="1:9" ht="24" customHeight="1">
      <c r="A122" s="23" t="s">
        <v>234</v>
      </c>
      <c r="B122" s="9" t="s">
        <v>162</v>
      </c>
      <c r="C122" s="8" t="s">
        <v>16</v>
      </c>
      <c r="D122" s="8" t="s">
        <v>163</v>
      </c>
      <c r="E122" s="10" t="s">
        <v>24</v>
      </c>
      <c r="F122" s="5">
        <v>23.55</v>
      </c>
      <c r="G122" s="6">
        <v>28.09</v>
      </c>
      <c r="H122" s="6">
        <f>TRUNC(G122 * (1 + 19.21 / 100), 2)</f>
        <v>33.479999999999997</v>
      </c>
      <c r="I122" s="24">
        <f>TRUNC(F122 * H122, 2)</f>
        <v>788.45</v>
      </c>
    </row>
    <row r="123" spans="1:9" ht="24" customHeight="1">
      <c r="A123" s="23" t="s">
        <v>235</v>
      </c>
      <c r="B123" s="9" t="s">
        <v>31</v>
      </c>
      <c r="C123" s="8" t="s">
        <v>16</v>
      </c>
      <c r="D123" s="8" t="s">
        <v>32</v>
      </c>
      <c r="E123" s="10" t="s">
        <v>24</v>
      </c>
      <c r="F123" s="5">
        <v>23.55</v>
      </c>
      <c r="G123" s="6">
        <v>70.959999999999994</v>
      </c>
      <c r="H123" s="6">
        <f>TRUNC(G123 * (1 + 19.21 / 100), 2)</f>
        <v>84.59</v>
      </c>
      <c r="I123" s="24">
        <f>TRUNC(F123 * H123, 2)</f>
        <v>1992.09</v>
      </c>
    </row>
    <row r="124" spans="1:9" ht="24" customHeight="1">
      <c r="A124" s="21" t="s">
        <v>236</v>
      </c>
      <c r="B124" s="7"/>
      <c r="C124" s="7"/>
      <c r="D124" s="7" t="s">
        <v>237</v>
      </c>
      <c r="E124" s="7"/>
      <c r="F124" s="3"/>
      <c r="G124" s="4"/>
      <c r="H124" s="4"/>
      <c r="I124" s="22">
        <v>25085.98</v>
      </c>
    </row>
    <row r="125" spans="1:9" ht="36" customHeight="1">
      <c r="A125" s="23" t="s">
        <v>238</v>
      </c>
      <c r="B125" s="9" t="s">
        <v>44</v>
      </c>
      <c r="C125" s="8" t="s">
        <v>45</v>
      </c>
      <c r="D125" s="8" t="s">
        <v>46</v>
      </c>
      <c r="E125" s="10" t="s">
        <v>24</v>
      </c>
      <c r="F125" s="5">
        <v>1206</v>
      </c>
      <c r="G125" s="6">
        <v>17.23</v>
      </c>
      <c r="H125" s="6">
        <f>TRUNC(G125 * (1 + 19.21 / 100), 2)</f>
        <v>20.53</v>
      </c>
      <c r="I125" s="24">
        <f>TRUNC(F125 * H125, 2)</f>
        <v>24759.18</v>
      </c>
    </row>
    <row r="126" spans="1:9" ht="24" customHeight="1">
      <c r="A126" s="23" t="s">
        <v>239</v>
      </c>
      <c r="B126" s="9" t="s">
        <v>240</v>
      </c>
      <c r="C126" s="8" t="s">
        <v>16</v>
      </c>
      <c r="D126" s="8" t="s">
        <v>241</v>
      </c>
      <c r="E126" s="10" t="s">
        <v>242</v>
      </c>
      <c r="F126" s="5">
        <v>40</v>
      </c>
      <c r="G126" s="6">
        <v>6.86</v>
      </c>
      <c r="H126" s="6">
        <f>TRUNC(G126 * (1 + 19.21 / 100), 2)</f>
        <v>8.17</v>
      </c>
      <c r="I126" s="24">
        <f>TRUNC(F126 * H126, 2)</f>
        <v>326.8</v>
      </c>
    </row>
    <row r="127" spans="1:9" ht="24" customHeight="1">
      <c r="A127" s="21" t="s">
        <v>243</v>
      </c>
      <c r="B127" s="7"/>
      <c r="C127" s="7"/>
      <c r="D127" s="7" t="s">
        <v>56</v>
      </c>
      <c r="E127" s="7"/>
      <c r="F127" s="3"/>
      <c r="G127" s="4"/>
      <c r="H127" s="4"/>
      <c r="I127" s="22">
        <v>1645.59</v>
      </c>
    </row>
    <row r="128" spans="1:9" ht="24" customHeight="1">
      <c r="A128" s="23" t="s">
        <v>244</v>
      </c>
      <c r="B128" s="9" t="s">
        <v>245</v>
      </c>
      <c r="C128" s="8" t="s">
        <v>146</v>
      </c>
      <c r="D128" s="8" t="s">
        <v>246</v>
      </c>
      <c r="E128" s="10" t="s">
        <v>24</v>
      </c>
      <c r="F128" s="5">
        <v>3.36</v>
      </c>
      <c r="G128" s="6">
        <v>410.84</v>
      </c>
      <c r="H128" s="6">
        <f>TRUNC(G128 * (1 + 19.21 / 100), 2)</f>
        <v>489.76</v>
      </c>
      <c r="I128" s="24">
        <f>TRUNC(F128 * H128, 2)</f>
        <v>1645.59</v>
      </c>
    </row>
    <row r="129" spans="1:9" ht="24" customHeight="1">
      <c r="A129" s="21" t="s">
        <v>247</v>
      </c>
      <c r="B129" s="7"/>
      <c r="C129" s="7"/>
      <c r="D129" s="7" t="s">
        <v>71</v>
      </c>
      <c r="E129" s="7"/>
      <c r="F129" s="3"/>
      <c r="G129" s="4"/>
      <c r="H129" s="4"/>
      <c r="I129" s="22">
        <v>7647.01</v>
      </c>
    </row>
    <row r="130" spans="1:9" ht="24" customHeight="1">
      <c r="A130" s="23" t="s">
        <v>248</v>
      </c>
      <c r="B130" s="9" t="s">
        <v>73</v>
      </c>
      <c r="C130" s="8" t="s">
        <v>16</v>
      </c>
      <c r="D130" s="8" t="s">
        <v>74</v>
      </c>
      <c r="E130" s="10" t="s">
        <v>75</v>
      </c>
      <c r="F130" s="5">
        <v>25</v>
      </c>
      <c r="G130" s="6">
        <v>115.38</v>
      </c>
      <c r="H130" s="6">
        <f>TRUNC(G130 * (1 + 19.21 / 100), 2)</f>
        <v>137.54</v>
      </c>
      <c r="I130" s="24">
        <f>TRUNC(F130 * H130, 2)</f>
        <v>3438.5</v>
      </c>
    </row>
    <row r="131" spans="1:9" ht="24" customHeight="1">
      <c r="A131" s="23" t="s">
        <v>249</v>
      </c>
      <c r="B131" s="9" t="s">
        <v>77</v>
      </c>
      <c r="C131" s="8" t="s">
        <v>16</v>
      </c>
      <c r="D131" s="8" t="s">
        <v>78</v>
      </c>
      <c r="E131" s="10" t="s">
        <v>75</v>
      </c>
      <c r="F131" s="5">
        <v>25</v>
      </c>
      <c r="G131" s="6">
        <v>117.22</v>
      </c>
      <c r="H131" s="6">
        <f>TRUNC(G131 * (1 + 19.21 / 100), 2)</f>
        <v>139.72999999999999</v>
      </c>
      <c r="I131" s="24">
        <f>TRUNC(F131 * H131, 2)</f>
        <v>3493.25</v>
      </c>
    </row>
    <row r="132" spans="1:9" ht="24" customHeight="1">
      <c r="A132" s="23" t="s">
        <v>250</v>
      </c>
      <c r="B132" s="9" t="s">
        <v>98</v>
      </c>
      <c r="C132" s="8" t="s">
        <v>49</v>
      </c>
      <c r="D132" s="8" t="s">
        <v>99</v>
      </c>
      <c r="E132" s="10" t="s">
        <v>100</v>
      </c>
      <c r="F132" s="5">
        <v>2</v>
      </c>
      <c r="G132" s="6">
        <v>300</v>
      </c>
      <c r="H132" s="6">
        <f>TRUNC(G132 * (1 + 19.21 / 100), 2)</f>
        <v>357.63</v>
      </c>
      <c r="I132" s="24">
        <f>TRUNC(F132 * H132, 2)</f>
        <v>715.26</v>
      </c>
    </row>
    <row r="133" spans="1:9" ht="24" customHeight="1">
      <c r="A133" s="21" t="s">
        <v>251</v>
      </c>
      <c r="B133" s="7"/>
      <c r="C133" s="7"/>
      <c r="D133" s="7" t="s">
        <v>182</v>
      </c>
      <c r="E133" s="7"/>
      <c r="F133" s="3"/>
      <c r="G133" s="4"/>
      <c r="H133" s="4"/>
      <c r="I133" s="22">
        <v>3276.26</v>
      </c>
    </row>
    <row r="134" spans="1:9" ht="24" customHeight="1">
      <c r="A134" s="23" t="s">
        <v>252</v>
      </c>
      <c r="B134" s="9" t="s">
        <v>113</v>
      </c>
      <c r="C134" s="8" t="s">
        <v>16</v>
      </c>
      <c r="D134" s="8" t="s">
        <v>114</v>
      </c>
      <c r="E134" s="10" t="s">
        <v>60</v>
      </c>
      <c r="F134" s="5">
        <v>10</v>
      </c>
      <c r="G134" s="6">
        <v>124.92</v>
      </c>
      <c r="H134" s="6">
        <f>TRUNC(G134 * (1 + 19.21 / 100), 2)</f>
        <v>148.91</v>
      </c>
      <c r="I134" s="24">
        <f>TRUNC(F134 * H134, 2)</f>
        <v>1489.1</v>
      </c>
    </row>
    <row r="135" spans="1:9" ht="24" customHeight="1">
      <c r="A135" s="23" t="s">
        <v>253</v>
      </c>
      <c r="B135" s="9" t="s">
        <v>186</v>
      </c>
      <c r="C135" s="8" t="s">
        <v>16</v>
      </c>
      <c r="D135" s="8" t="s">
        <v>187</v>
      </c>
      <c r="E135" s="10" t="s">
        <v>60</v>
      </c>
      <c r="F135" s="5">
        <v>6</v>
      </c>
      <c r="G135" s="6">
        <v>100.8</v>
      </c>
      <c r="H135" s="6">
        <f>TRUNC(G135 * (1 + 19.21 / 100), 2)</f>
        <v>120.16</v>
      </c>
      <c r="I135" s="24">
        <f>TRUNC(F135 * H135, 2)</f>
        <v>720.96</v>
      </c>
    </row>
    <row r="136" spans="1:9" ht="24" customHeight="1">
      <c r="A136" s="23" t="s">
        <v>254</v>
      </c>
      <c r="B136" s="9" t="s">
        <v>189</v>
      </c>
      <c r="C136" s="8" t="s">
        <v>16</v>
      </c>
      <c r="D136" s="8" t="s">
        <v>190</v>
      </c>
      <c r="E136" s="10" t="s">
        <v>60</v>
      </c>
      <c r="F136" s="5">
        <v>6</v>
      </c>
      <c r="G136" s="6">
        <v>149.07</v>
      </c>
      <c r="H136" s="6">
        <f>TRUNC(G136 * (1 + 19.21 / 100), 2)</f>
        <v>177.7</v>
      </c>
      <c r="I136" s="24">
        <f>TRUNC(F136 * H136, 2)</f>
        <v>1066.2</v>
      </c>
    </row>
    <row r="137" spans="1:9" ht="24" customHeight="1">
      <c r="A137" s="21" t="s">
        <v>255</v>
      </c>
      <c r="B137" s="7"/>
      <c r="C137" s="7"/>
      <c r="D137" s="7" t="s">
        <v>122</v>
      </c>
      <c r="E137" s="7"/>
      <c r="F137" s="3"/>
      <c r="G137" s="4"/>
      <c r="H137" s="4"/>
      <c r="I137" s="22">
        <v>18852.37</v>
      </c>
    </row>
    <row r="138" spans="1:9" ht="24" customHeight="1">
      <c r="A138" s="23" t="s">
        <v>256</v>
      </c>
      <c r="B138" s="9" t="s">
        <v>127</v>
      </c>
      <c r="C138" s="8" t="s">
        <v>16</v>
      </c>
      <c r="D138" s="8" t="s">
        <v>128</v>
      </c>
      <c r="E138" s="10" t="s">
        <v>24</v>
      </c>
      <c r="F138" s="5">
        <v>413.28</v>
      </c>
      <c r="G138" s="6">
        <v>21.68</v>
      </c>
      <c r="H138" s="6">
        <f>TRUNC(G138 * (1 + 19.21 / 100), 2)</f>
        <v>25.84</v>
      </c>
      <c r="I138" s="24">
        <f>TRUNC(F138 * H138, 2)</f>
        <v>10679.15</v>
      </c>
    </row>
    <row r="139" spans="1:9" ht="24" customHeight="1">
      <c r="A139" s="23" t="s">
        <v>257</v>
      </c>
      <c r="B139" s="9" t="s">
        <v>130</v>
      </c>
      <c r="C139" s="8" t="s">
        <v>16</v>
      </c>
      <c r="D139" s="8" t="s">
        <v>131</v>
      </c>
      <c r="E139" s="10" t="s">
        <v>24</v>
      </c>
      <c r="F139" s="5">
        <v>158</v>
      </c>
      <c r="G139" s="6">
        <v>14.07</v>
      </c>
      <c r="H139" s="6">
        <f>TRUNC(G139 * (1 + 19.21 / 100), 2)</f>
        <v>16.77</v>
      </c>
      <c r="I139" s="24">
        <f>TRUNC(F139 * H139, 2)</f>
        <v>2649.66</v>
      </c>
    </row>
    <row r="140" spans="1:9" ht="48" customHeight="1">
      <c r="A140" s="23" t="s">
        <v>258</v>
      </c>
      <c r="B140" s="9" t="s">
        <v>145</v>
      </c>
      <c r="C140" s="8" t="s">
        <v>146</v>
      </c>
      <c r="D140" s="8" t="s">
        <v>147</v>
      </c>
      <c r="E140" s="10" t="s">
        <v>24</v>
      </c>
      <c r="F140" s="5">
        <v>77.349999999999994</v>
      </c>
      <c r="G140" s="6">
        <v>20.21</v>
      </c>
      <c r="H140" s="6">
        <f>TRUNC(G140 * (1 + 19.21 / 100), 2)</f>
        <v>24.09</v>
      </c>
      <c r="I140" s="24">
        <f>TRUNC(F140 * H140, 2)</f>
        <v>1863.36</v>
      </c>
    </row>
    <row r="141" spans="1:9" ht="48" customHeight="1">
      <c r="A141" s="23" t="s">
        <v>259</v>
      </c>
      <c r="B141" s="9" t="s">
        <v>149</v>
      </c>
      <c r="C141" s="8" t="s">
        <v>146</v>
      </c>
      <c r="D141" s="8" t="s">
        <v>150</v>
      </c>
      <c r="E141" s="10" t="s">
        <v>24</v>
      </c>
      <c r="F141" s="5">
        <v>77.349999999999994</v>
      </c>
      <c r="G141" s="6">
        <v>39.700000000000003</v>
      </c>
      <c r="H141" s="6">
        <f>TRUNC(G141 * (1 + 19.21 / 100), 2)</f>
        <v>47.32</v>
      </c>
      <c r="I141" s="24">
        <f>TRUNC(F141 * H141, 2)</f>
        <v>3660.2</v>
      </c>
    </row>
    <row r="142" spans="1:9" ht="24" customHeight="1">
      <c r="A142" s="21" t="s">
        <v>260</v>
      </c>
      <c r="B142" s="7"/>
      <c r="C142" s="7"/>
      <c r="D142" s="7" t="s">
        <v>261</v>
      </c>
      <c r="E142" s="7"/>
      <c r="F142" s="3"/>
      <c r="G142" s="4"/>
      <c r="H142" s="4"/>
      <c r="I142" s="22">
        <v>43571.53</v>
      </c>
    </row>
    <row r="143" spans="1:9" ht="24" customHeight="1">
      <c r="A143" s="21" t="s">
        <v>262</v>
      </c>
      <c r="B143" s="7"/>
      <c r="C143" s="7"/>
      <c r="D143" s="7" t="s">
        <v>71</v>
      </c>
      <c r="E143" s="7"/>
      <c r="F143" s="3"/>
      <c r="G143" s="4"/>
      <c r="H143" s="4"/>
      <c r="I143" s="22">
        <v>5822.67</v>
      </c>
    </row>
    <row r="144" spans="1:9" ht="24" customHeight="1">
      <c r="A144" s="23" t="s">
        <v>263</v>
      </c>
      <c r="B144" s="9" t="s">
        <v>73</v>
      </c>
      <c r="C144" s="8" t="s">
        <v>16</v>
      </c>
      <c r="D144" s="8" t="s">
        <v>74</v>
      </c>
      <c r="E144" s="10" t="s">
        <v>75</v>
      </c>
      <c r="F144" s="5">
        <v>21</v>
      </c>
      <c r="G144" s="6">
        <v>115.38</v>
      </c>
      <c r="H144" s="6">
        <f>TRUNC(G144 * (1 + 19.21 / 100), 2)</f>
        <v>137.54</v>
      </c>
      <c r="I144" s="24">
        <f>TRUNC(F144 * H144, 2)</f>
        <v>2888.34</v>
      </c>
    </row>
    <row r="145" spans="1:9" ht="24" customHeight="1">
      <c r="A145" s="23" t="s">
        <v>264</v>
      </c>
      <c r="B145" s="9" t="s">
        <v>77</v>
      </c>
      <c r="C145" s="8" t="s">
        <v>16</v>
      </c>
      <c r="D145" s="8" t="s">
        <v>78</v>
      </c>
      <c r="E145" s="10" t="s">
        <v>75</v>
      </c>
      <c r="F145" s="5">
        <v>21</v>
      </c>
      <c r="G145" s="6">
        <v>117.22</v>
      </c>
      <c r="H145" s="6">
        <f>TRUNC(G145 * (1 + 19.21 / 100), 2)</f>
        <v>139.72999999999999</v>
      </c>
      <c r="I145" s="24">
        <f>TRUNC(F145 * H145, 2)</f>
        <v>2934.33</v>
      </c>
    </row>
    <row r="146" spans="1:9" ht="24" customHeight="1">
      <c r="A146" s="21" t="s">
        <v>265</v>
      </c>
      <c r="B146" s="7"/>
      <c r="C146" s="7"/>
      <c r="D146" s="7" t="s">
        <v>182</v>
      </c>
      <c r="E146" s="7"/>
      <c r="F146" s="3"/>
      <c r="G146" s="4"/>
      <c r="H146" s="4"/>
      <c r="I146" s="22">
        <v>2444.5100000000002</v>
      </c>
    </row>
    <row r="147" spans="1:9" ht="24" customHeight="1">
      <c r="A147" s="23" t="s">
        <v>266</v>
      </c>
      <c r="B147" s="9" t="s">
        <v>267</v>
      </c>
      <c r="C147" s="8" t="s">
        <v>225</v>
      </c>
      <c r="D147" s="8" t="s">
        <v>268</v>
      </c>
      <c r="E147" s="10" t="s">
        <v>60</v>
      </c>
      <c r="F147" s="5">
        <v>5</v>
      </c>
      <c r="G147" s="6">
        <v>289.17</v>
      </c>
      <c r="H147" s="6">
        <f>TRUNC(G147 * (1 + 19.21 / 100), 2)</f>
        <v>344.71</v>
      </c>
      <c r="I147" s="24">
        <f>TRUNC(F147 * H147, 2)</f>
        <v>1723.55</v>
      </c>
    </row>
    <row r="148" spans="1:9" ht="24" customHeight="1">
      <c r="A148" s="23" t="s">
        <v>269</v>
      </c>
      <c r="B148" s="9" t="s">
        <v>186</v>
      </c>
      <c r="C148" s="8" t="s">
        <v>16</v>
      </c>
      <c r="D148" s="8" t="s">
        <v>187</v>
      </c>
      <c r="E148" s="10" t="s">
        <v>60</v>
      </c>
      <c r="F148" s="5">
        <v>6</v>
      </c>
      <c r="G148" s="6">
        <v>100.8</v>
      </c>
      <c r="H148" s="6">
        <f>TRUNC(G148 * (1 + 19.21 / 100), 2)</f>
        <v>120.16</v>
      </c>
      <c r="I148" s="24">
        <f>TRUNC(F148 * H148, 2)</f>
        <v>720.96</v>
      </c>
    </row>
    <row r="149" spans="1:9" ht="24" customHeight="1">
      <c r="A149" s="21" t="s">
        <v>270</v>
      </c>
      <c r="B149" s="7"/>
      <c r="C149" s="7"/>
      <c r="D149" s="7" t="s">
        <v>122</v>
      </c>
      <c r="E149" s="7"/>
      <c r="F149" s="3"/>
      <c r="G149" s="4"/>
      <c r="H149" s="4"/>
      <c r="I149" s="22">
        <v>35304.35</v>
      </c>
    </row>
    <row r="150" spans="1:9" ht="24" customHeight="1">
      <c r="A150" s="23" t="s">
        <v>271</v>
      </c>
      <c r="B150" s="9" t="s">
        <v>127</v>
      </c>
      <c r="C150" s="8" t="s">
        <v>16</v>
      </c>
      <c r="D150" s="8" t="s">
        <v>128</v>
      </c>
      <c r="E150" s="10" t="s">
        <v>24</v>
      </c>
      <c r="F150" s="5">
        <v>239.54</v>
      </c>
      <c r="G150" s="6">
        <v>21.68</v>
      </c>
      <c r="H150" s="6">
        <f>TRUNC(G150 * (1 + 19.21 / 100), 2)</f>
        <v>25.84</v>
      </c>
      <c r="I150" s="24">
        <f>TRUNC(F150 * H150, 2)</f>
        <v>6189.71</v>
      </c>
    </row>
    <row r="151" spans="1:9" ht="24" customHeight="1">
      <c r="A151" s="23" t="s">
        <v>272</v>
      </c>
      <c r="B151" s="9" t="s">
        <v>273</v>
      </c>
      <c r="C151" s="8" t="s">
        <v>16</v>
      </c>
      <c r="D151" s="8" t="s">
        <v>274</v>
      </c>
      <c r="E151" s="10" t="s">
        <v>24</v>
      </c>
      <c r="F151" s="5">
        <v>1115</v>
      </c>
      <c r="G151" s="6">
        <v>9.14</v>
      </c>
      <c r="H151" s="6">
        <f>TRUNC(G151 * (1 + 19.21 / 100), 2)</f>
        <v>10.89</v>
      </c>
      <c r="I151" s="24">
        <f>TRUNC(F151 * H151, 2)</f>
        <v>12142.35</v>
      </c>
    </row>
    <row r="152" spans="1:9" ht="24" customHeight="1">
      <c r="A152" s="23" t="s">
        <v>275</v>
      </c>
      <c r="B152" s="9" t="s">
        <v>130</v>
      </c>
      <c r="C152" s="8" t="s">
        <v>16</v>
      </c>
      <c r="D152" s="8" t="s">
        <v>131</v>
      </c>
      <c r="E152" s="10" t="s">
        <v>24</v>
      </c>
      <c r="F152" s="5">
        <v>280.58999999999997</v>
      </c>
      <c r="G152" s="6">
        <v>14.07</v>
      </c>
      <c r="H152" s="6">
        <f>TRUNC(G152 * (1 + 19.21 / 100), 2)</f>
        <v>16.77</v>
      </c>
      <c r="I152" s="24">
        <f>TRUNC(F152 * H152, 2)</f>
        <v>4705.49</v>
      </c>
    </row>
    <row r="153" spans="1:9" ht="48" customHeight="1">
      <c r="A153" s="23" t="s">
        <v>276</v>
      </c>
      <c r="B153" s="9" t="s">
        <v>145</v>
      </c>
      <c r="C153" s="8" t="s">
        <v>146</v>
      </c>
      <c r="D153" s="8" t="s">
        <v>147</v>
      </c>
      <c r="E153" s="10" t="s">
        <v>24</v>
      </c>
      <c r="F153" s="5">
        <v>171.78</v>
      </c>
      <c r="G153" s="6">
        <v>20.21</v>
      </c>
      <c r="H153" s="6">
        <f>TRUNC(G153 * (1 + 19.21 / 100), 2)</f>
        <v>24.09</v>
      </c>
      <c r="I153" s="24">
        <f>TRUNC(F153 * H153, 2)</f>
        <v>4138.18</v>
      </c>
    </row>
    <row r="154" spans="1:9" ht="48" customHeight="1">
      <c r="A154" s="23" t="s">
        <v>277</v>
      </c>
      <c r="B154" s="9" t="s">
        <v>149</v>
      </c>
      <c r="C154" s="8" t="s">
        <v>146</v>
      </c>
      <c r="D154" s="8" t="s">
        <v>150</v>
      </c>
      <c r="E154" s="10" t="s">
        <v>24</v>
      </c>
      <c r="F154" s="5">
        <v>171.78</v>
      </c>
      <c r="G154" s="6">
        <v>39.700000000000003</v>
      </c>
      <c r="H154" s="6">
        <f>TRUNC(G154 * (1 + 19.21 / 100), 2)</f>
        <v>47.32</v>
      </c>
      <c r="I154" s="24">
        <f>TRUNC(F154 * H154, 2)</f>
        <v>8128.62</v>
      </c>
    </row>
    <row r="155" spans="1:9" ht="24" customHeight="1">
      <c r="A155" s="21" t="s">
        <v>278</v>
      </c>
      <c r="B155" s="7"/>
      <c r="C155" s="7"/>
      <c r="D155" s="7" t="s">
        <v>279</v>
      </c>
      <c r="E155" s="7"/>
      <c r="F155" s="3"/>
      <c r="G155" s="4"/>
      <c r="H155" s="4"/>
      <c r="I155" s="22">
        <v>108071.66</v>
      </c>
    </row>
    <row r="156" spans="1:9" ht="24" customHeight="1">
      <c r="A156" s="21" t="s">
        <v>280</v>
      </c>
      <c r="B156" s="7"/>
      <c r="C156" s="7"/>
      <c r="D156" s="7" t="s">
        <v>42</v>
      </c>
      <c r="E156" s="7"/>
      <c r="F156" s="3"/>
      <c r="G156" s="4"/>
      <c r="H156" s="4"/>
      <c r="I156" s="22">
        <v>80641.84</v>
      </c>
    </row>
    <row r="157" spans="1:9" ht="36" customHeight="1">
      <c r="A157" s="23" t="s">
        <v>281</v>
      </c>
      <c r="B157" s="9" t="s">
        <v>44</v>
      </c>
      <c r="C157" s="8" t="s">
        <v>45</v>
      </c>
      <c r="D157" s="8" t="s">
        <v>46</v>
      </c>
      <c r="E157" s="10" t="s">
        <v>24</v>
      </c>
      <c r="F157" s="5">
        <v>3928</v>
      </c>
      <c r="G157" s="6">
        <v>17.23</v>
      </c>
      <c r="H157" s="6">
        <f>TRUNC(G157 * (1 + 19.21 / 100), 2)</f>
        <v>20.53</v>
      </c>
      <c r="I157" s="24">
        <f>TRUNC(F157 * H157, 2)</f>
        <v>80641.84</v>
      </c>
    </row>
    <row r="158" spans="1:9" ht="24" customHeight="1">
      <c r="A158" s="21" t="s">
        <v>282</v>
      </c>
      <c r="B158" s="7"/>
      <c r="C158" s="7"/>
      <c r="D158" s="7" t="s">
        <v>56</v>
      </c>
      <c r="E158" s="7"/>
      <c r="F158" s="3"/>
      <c r="G158" s="4"/>
      <c r="H158" s="4"/>
      <c r="I158" s="22">
        <v>11075.88</v>
      </c>
    </row>
    <row r="159" spans="1:9" ht="24" customHeight="1">
      <c r="A159" s="23" t="s">
        <v>283</v>
      </c>
      <c r="B159" s="9" t="s">
        <v>62</v>
      </c>
      <c r="C159" s="8" t="s">
        <v>16</v>
      </c>
      <c r="D159" s="8" t="s">
        <v>63</v>
      </c>
      <c r="E159" s="10" t="s">
        <v>60</v>
      </c>
      <c r="F159" s="5">
        <v>12</v>
      </c>
      <c r="G159" s="6">
        <v>774.26</v>
      </c>
      <c r="H159" s="6">
        <f>TRUNC(G159 * (1 + 19.21 / 100), 2)</f>
        <v>922.99</v>
      </c>
      <c r="I159" s="24">
        <f>TRUNC(F159 * H159, 2)</f>
        <v>11075.88</v>
      </c>
    </row>
    <row r="160" spans="1:9" ht="24" customHeight="1">
      <c r="A160" s="21" t="s">
        <v>284</v>
      </c>
      <c r="B160" s="7"/>
      <c r="C160" s="7"/>
      <c r="D160" s="7" t="s">
        <v>71</v>
      </c>
      <c r="E160" s="7"/>
      <c r="F160" s="3"/>
      <c r="G160" s="4"/>
      <c r="H160" s="4"/>
      <c r="I160" s="22">
        <v>3327.24</v>
      </c>
    </row>
    <row r="161" spans="1:9" ht="24" customHeight="1">
      <c r="A161" s="23" t="s">
        <v>285</v>
      </c>
      <c r="B161" s="9" t="s">
        <v>73</v>
      </c>
      <c r="C161" s="8" t="s">
        <v>16</v>
      </c>
      <c r="D161" s="8" t="s">
        <v>74</v>
      </c>
      <c r="E161" s="10" t="s">
        <v>75</v>
      </c>
      <c r="F161" s="5">
        <v>12</v>
      </c>
      <c r="G161" s="6">
        <v>115.38</v>
      </c>
      <c r="H161" s="6">
        <f>TRUNC(G161 * (1 + 19.21 / 100), 2)</f>
        <v>137.54</v>
      </c>
      <c r="I161" s="24">
        <f>TRUNC(F161 * H161, 2)</f>
        <v>1650.48</v>
      </c>
    </row>
    <row r="162" spans="1:9" ht="24" customHeight="1">
      <c r="A162" s="23" t="s">
        <v>286</v>
      </c>
      <c r="B162" s="9" t="s">
        <v>77</v>
      </c>
      <c r="C162" s="8" t="s">
        <v>16</v>
      </c>
      <c r="D162" s="8" t="s">
        <v>78</v>
      </c>
      <c r="E162" s="10" t="s">
        <v>75</v>
      </c>
      <c r="F162" s="5">
        <v>12</v>
      </c>
      <c r="G162" s="6">
        <v>117.22</v>
      </c>
      <c r="H162" s="6">
        <f>TRUNC(G162 * (1 + 19.21 / 100), 2)</f>
        <v>139.72999999999999</v>
      </c>
      <c r="I162" s="24">
        <f>TRUNC(F162 * H162, 2)</f>
        <v>1676.76</v>
      </c>
    </row>
    <row r="163" spans="1:9" ht="24" customHeight="1">
      <c r="A163" s="21" t="s">
        <v>287</v>
      </c>
      <c r="B163" s="7"/>
      <c r="C163" s="7"/>
      <c r="D163" s="7" t="s">
        <v>182</v>
      </c>
      <c r="E163" s="7"/>
      <c r="F163" s="3"/>
      <c r="G163" s="4"/>
      <c r="H163" s="4"/>
      <c r="I163" s="22">
        <v>2690.7</v>
      </c>
    </row>
    <row r="164" spans="1:9" ht="24" customHeight="1">
      <c r="A164" s="23" t="s">
        <v>288</v>
      </c>
      <c r="B164" s="9" t="s">
        <v>113</v>
      </c>
      <c r="C164" s="8" t="s">
        <v>16</v>
      </c>
      <c r="D164" s="8" t="s">
        <v>114</v>
      </c>
      <c r="E164" s="10" t="s">
        <v>60</v>
      </c>
      <c r="F164" s="5">
        <v>10</v>
      </c>
      <c r="G164" s="6">
        <v>124.92</v>
      </c>
      <c r="H164" s="6">
        <f>TRUNC(G164 * (1 + 19.21 / 100), 2)</f>
        <v>148.91</v>
      </c>
      <c r="I164" s="24">
        <f>TRUNC(F164 * H164, 2)</f>
        <v>1489.1</v>
      </c>
    </row>
    <row r="165" spans="1:9" ht="24" customHeight="1">
      <c r="A165" s="23" t="s">
        <v>289</v>
      </c>
      <c r="B165" s="9" t="s">
        <v>186</v>
      </c>
      <c r="C165" s="8" t="s">
        <v>16</v>
      </c>
      <c r="D165" s="8" t="s">
        <v>187</v>
      </c>
      <c r="E165" s="10" t="s">
        <v>60</v>
      </c>
      <c r="F165" s="5">
        <v>10</v>
      </c>
      <c r="G165" s="6">
        <v>100.8</v>
      </c>
      <c r="H165" s="6">
        <f>TRUNC(G165 * (1 + 19.21 / 100), 2)</f>
        <v>120.16</v>
      </c>
      <c r="I165" s="24">
        <f>TRUNC(F165 * H165, 2)</f>
        <v>1201.5999999999999</v>
      </c>
    </row>
    <row r="166" spans="1:9" ht="24" customHeight="1">
      <c r="A166" s="21" t="s">
        <v>290</v>
      </c>
      <c r="B166" s="7"/>
      <c r="C166" s="7"/>
      <c r="D166" s="7" t="s">
        <v>122</v>
      </c>
      <c r="E166" s="7"/>
      <c r="F166" s="3"/>
      <c r="G166" s="4"/>
      <c r="H166" s="4"/>
      <c r="I166" s="22">
        <v>10336</v>
      </c>
    </row>
    <row r="167" spans="1:9" ht="24" customHeight="1" thickBot="1">
      <c r="A167" s="25" t="s">
        <v>291</v>
      </c>
      <c r="B167" s="26" t="s">
        <v>127</v>
      </c>
      <c r="C167" s="27" t="s">
        <v>16</v>
      </c>
      <c r="D167" s="27" t="s">
        <v>128</v>
      </c>
      <c r="E167" s="28" t="s">
        <v>24</v>
      </c>
      <c r="F167" s="29">
        <v>400</v>
      </c>
      <c r="G167" s="30">
        <v>21.68</v>
      </c>
      <c r="H167" s="30">
        <f>TRUNC(G167 * (1 + 19.21 / 100), 2)</f>
        <v>25.84</v>
      </c>
      <c r="I167" s="31">
        <f>TRUNC(F167 * H167, 2)</f>
        <v>10336</v>
      </c>
    </row>
    <row r="168" spans="1:9" ht="15.6" customHeight="1" thickBot="1">
      <c r="A168" s="181" t="s">
        <v>292</v>
      </c>
      <c r="B168" s="182"/>
      <c r="C168" s="182"/>
      <c r="D168" s="182"/>
      <c r="E168" s="182"/>
      <c r="F168" s="182"/>
      <c r="G168" s="183"/>
      <c r="H168" s="32">
        <v>595433.46</v>
      </c>
      <c r="I168" s="33"/>
    </row>
  </sheetData>
  <mergeCells count="6">
    <mergeCell ref="A1:I1"/>
    <mergeCell ref="A2:I2"/>
    <mergeCell ref="A6:I6"/>
    <mergeCell ref="D3:I4"/>
    <mergeCell ref="A168:G168"/>
    <mergeCell ref="A5:I5"/>
  </mergeCells>
  <pageMargins left="0.51181102362204722" right="0.51181102362204722" top="0.98425196850393704" bottom="0.98425196850393704" header="0.51181102362204722" footer="0.51181102362204722"/>
  <pageSetup paperSize="9" scale="57" fitToHeight="0" orientation="portrait" r:id="rId1"/>
  <headerFooter>
    <oddHeader>&amp;L &amp;C &amp;R</oddHeader>
    <oddFooter>&amp;L &amp;C 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tabSelected="1" view="pageBreakPreview" topLeftCell="C4" zoomScale="90" zoomScaleNormal="100" zoomScaleSheetLayoutView="90" workbookViewId="0">
      <selection activeCell="P25" sqref="P25"/>
    </sheetView>
  </sheetViews>
  <sheetFormatPr defaultRowHeight="14.25"/>
  <cols>
    <col min="1" max="1" width="4.75" bestFit="1" customWidth="1"/>
    <col min="2" max="2" width="21.75" bestFit="1" customWidth="1"/>
    <col min="3" max="3" width="14.75" bestFit="1" customWidth="1"/>
    <col min="4" max="7" width="12" bestFit="1" customWidth="1"/>
    <col min="8" max="8" width="12.375" customWidth="1"/>
    <col min="9" max="9" width="13.25" customWidth="1"/>
    <col min="10" max="10" width="12.625" customWidth="1"/>
    <col min="11" max="11" width="11.125" customWidth="1"/>
    <col min="12" max="12" width="12.25" customWidth="1"/>
    <col min="13" max="13" width="10.875" customWidth="1"/>
    <col min="14" max="15" width="10.25" customWidth="1"/>
  </cols>
  <sheetData>
    <row r="1" spans="1:20" ht="20.100000000000001" customHeight="1">
      <c r="A1" s="184" t="s">
        <v>293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6"/>
    </row>
    <row r="2" spans="1:20" ht="20.100000000000001" customHeight="1">
      <c r="A2" s="187" t="s">
        <v>294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9"/>
    </row>
    <row r="3" spans="1:20" ht="20.100000000000001" customHeight="1">
      <c r="A3" s="187" t="str">
        <f>'Orçamento Sintético (2)'!D3</f>
        <v>OBRA: MANUTENÇÕES PREDIAIS DOS MERCADOS E FEIRAS DE ANANINDEUA - PA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9"/>
    </row>
    <row r="4" spans="1:20">
      <c r="A4" s="187" t="str">
        <f>'Orçamento Sintético'!A5:I5</f>
        <v>DATA BASE: 12 2021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</row>
    <row r="5" spans="1:20" ht="14.45" customHeight="1" thickBot="1">
      <c r="A5" s="195" t="s">
        <v>413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7"/>
    </row>
    <row r="6" spans="1:20" ht="15" thickBot="1">
      <c r="A6" s="175" t="s">
        <v>468</v>
      </c>
      <c r="B6" s="175" t="s">
        <v>469</v>
      </c>
      <c r="C6" s="175" t="s">
        <v>470</v>
      </c>
      <c r="D6" s="175" t="s">
        <v>471</v>
      </c>
      <c r="E6" s="175" t="s">
        <v>472</v>
      </c>
      <c r="F6" s="175" t="s">
        <v>473</v>
      </c>
      <c r="G6" s="175" t="s">
        <v>474</v>
      </c>
      <c r="H6" s="175" t="s">
        <v>475</v>
      </c>
      <c r="I6" s="175" t="s">
        <v>476</v>
      </c>
      <c r="J6" s="175" t="s">
        <v>477</v>
      </c>
      <c r="K6" s="175" t="s">
        <v>478</v>
      </c>
      <c r="L6" s="175" t="s">
        <v>479</v>
      </c>
      <c r="M6" s="175" t="s">
        <v>480</v>
      </c>
      <c r="N6" s="175" t="s">
        <v>481</v>
      </c>
      <c r="O6" s="175" t="s">
        <v>482</v>
      </c>
      <c r="P6" s="175" t="s">
        <v>483</v>
      </c>
      <c r="Q6" s="175" t="s">
        <v>484</v>
      </c>
    </row>
    <row r="7" spans="1:20">
      <c r="A7" s="232" t="str">
        <f>'Orçamento Sintético (2)'!A9</f>
        <v xml:space="preserve"> 1.1 </v>
      </c>
      <c r="B7" s="233" t="str">
        <f>'Orçamento Sintético (2)'!D9</f>
        <v>SERVIÇOS PRELIMINARES</v>
      </c>
      <c r="C7" s="234">
        <f>'Orçamento Sintético (2)'!I9</f>
        <v>380.4</v>
      </c>
      <c r="D7" s="235">
        <f>100*C7/C29</f>
        <v>6.3886224210450496E-2</v>
      </c>
      <c r="E7" s="176">
        <v>10</v>
      </c>
      <c r="F7" s="176">
        <v>10</v>
      </c>
      <c r="G7" s="176">
        <v>10</v>
      </c>
      <c r="H7" s="176">
        <v>10</v>
      </c>
      <c r="I7" s="176">
        <v>10</v>
      </c>
      <c r="J7" s="176">
        <v>10</v>
      </c>
      <c r="K7" s="176">
        <v>10</v>
      </c>
      <c r="L7" s="176">
        <v>10</v>
      </c>
      <c r="M7" s="177">
        <v>10</v>
      </c>
      <c r="N7" s="177">
        <v>10</v>
      </c>
      <c r="O7" s="178"/>
      <c r="P7" s="178"/>
      <c r="Q7" s="231">
        <f>SUM(E8:P8)</f>
        <v>380.40000000000003</v>
      </c>
      <c r="R7" s="155"/>
      <c r="S7" s="214">
        <f>C7</f>
        <v>380.4</v>
      </c>
      <c r="T7" s="214">
        <f>Q7-S7</f>
        <v>0</v>
      </c>
    </row>
    <row r="8" spans="1:20">
      <c r="A8" s="226"/>
      <c r="B8" s="227"/>
      <c r="C8" s="228"/>
      <c r="D8" s="229"/>
      <c r="E8" s="158">
        <f>ROUND(C7*E7/100,2)</f>
        <v>38.04</v>
      </c>
      <c r="F8" s="158">
        <f>ROUND(C7*F7/100,2)</f>
        <v>38.04</v>
      </c>
      <c r="G8" s="158">
        <f>ROUND(C7*G7/100,2)</f>
        <v>38.04</v>
      </c>
      <c r="H8" s="158">
        <f>ROUND(C7*H7/100,2)</f>
        <v>38.04</v>
      </c>
      <c r="I8" s="158">
        <f>ROUND(C7*I7/100,2)</f>
        <v>38.04</v>
      </c>
      <c r="J8" s="158">
        <f>ROUND(C7*J7/100,2)</f>
        <v>38.04</v>
      </c>
      <c r="K8" s="158">
        <f>ROUND(C7*K7/100,2)</f>
        <v>38.04</v>
      </c>
      <c r="L8" s="158">
        <f>ROUND(C7*L7/100,2)</f>
        <v>38.04</v>
      </c>
      <c r="M8" s="167">
        <f>ROUND(C7*M7/100,2)</f>
        <v>38.04</v>
      </c>
      <c r="N8" s="167">
        <f>ROUND(C7*N7/100,2)</f>
        <v>38.04</v>
      </c>
      <c r="O8" s="166"/>
      <c r="P8" s="166"/>
      <c r="Q8" s="230"/>
      <c r="R8" s="155"/>
      <c r="S8" s="215"/>
      <c r="T8" s="215"/>
    </row>
    <row r="9" spans="1:20">
      <c r="A9" s="216" t="str">
        <f>'Orçamento Sintético (2)'!A11</f>
        <v xml:space="preserve"> 1.2 </v>
      </c>
      <c r="B9" s="218" t="str">
        <f>'Orçamento Sintético (2)'!D11</f>
        <v>PAREDES E PAINÉIS</v>
      </c>
      <c r="C9" s="220">
        <f>'Orçamento Sintético (2)'!I11</f>
        <v>12952.8</v>
      </c>
      <c r="D9" s="222">
        <f>100*C9/C29</f>
        <v>2.1753561644403869</v>
      </c>
      <c r="E9" s="156">
        <v>10</v>
      </c>
      <c r="F9" s="156">
        <v>10</v>
      </c>
      <c r="G9" s="156">
        <v>10</v>
      </c>
      <c r="H9" s="156">
        <v>10</v>
      </c>
      <c r="I9" s="156">
        <v>10</v>
      </c>
      <c r="J9" s="156">
        <v>10</v>
      </c>
      <c r="K9" s="156">
        <v>10</v>
      </c>
      <c r="L9" s="156">
        <v>10</v>
      </c>
      <c r="M9" s="156">
        <v>10</v>
      </c>
      <c r="N9" s="156">
        <v>10</v>
      </c>
      <c r="O9" s="157"/>
      <c r="P9" s="157"/>
      <c r="Q9" s="224">
        <f>SUM(E10:P10)</f>
        <v>12952.800000000001</v>
      </c>
      <c r="R9" s="155"/>
      <c r="S9" s="214">
        <f>C9</f>
        <v>12952.8</v>
      </c>
      <c r="T9" s="214">
        <f>Q9-S9</f>
        <v>0</v>
      </c>
    </row>
    <row r="10" spans="1:20">
      <c r="A10" s="226"/>
      <c r="B10" s="227"/>
      <c r="C10" s="228"/>
      <c r="D10" s="229"/>
      <c r="E10" s="158">
        <f>ROUND(C9*E9/100,2)</f>
        <v>1295.28</v>
      </c>
      <c r="F10" s="158">
        <f>ROUND(C9*F9/100,2)</f>
        <v>1295.28</v>
      </c>
      <c r="G10" s="158">
        <f>ROUND(C9*G9/100,2)</f>
        <v>1295.28</v>
      </c>
      <c r="H10" s="158">
        <f>ROUND(C9*H9/100,2)</f>
        <v>1295.28</v>
      </c>
      <c r="I10" s="158">
        <f>ROUND(C9*I9/100,2)</f>
        <v>1295.28</v>
      </c>
      <c r="J10" s="158">
        <f>ROUND(C9*J9/100,2)</f>
        <v>1295.28</v>
      </c>
      <c r="K10" s="158">
        <f>ROUND(C9*K9/100,2)</f>
        <v>1295.28</v>
      </c>
      <c r="L10" s="158">
        <f>ROUND(C9*L9/100,2)</f>
        <v>1295.28</v>
      </c>
      <c r="M10" s="158">
        <f>ROUND(C9*M9/100,2)</f>
        <v>1295.28</v>
      </c>
      <c r="N10" s="158">
        <f>ROUND(C9*N9/100,2)</f>
        <v>1295.28</v>
      </c>
      <c r="O10" s="166"/>
      <c r="P10" s="166"/>
      <c r="Q10" s="230"/>
      <c r="R10" s="155"/>
      <c r="S10" s="215"/>
      <c r="T10" s="215"/>
    </row>
    <row r="11" spans="1:20">
      <c r="A11" s="216" t="str">
        <f>'Orçamento Sintético (2)'!A13</f>
        <v xml:space="preserve"> 1.3 </v>
      </c>
      <c r="B11" s="218" t="str">
        <f>'Orçamento Sintético (2)'!D13</f>
        <v>REVESTIMENTOS</v>
      </c>
      <c r="C11" s="220">
        <f>'Orçamento Sintético (2)'!I13</f>
        <v>7679.64</v>
      </c>
      <c r="D11" s="222">
        <f>100*C11/C29</f>
        <v>1.2897560538789274</v>
      </c>
      <c r="E11" s="159">
        <v>10</v>
      </c>
      <c r="F11" s="159">
        <v>10</v>
      </c>
      <c r="G11" s="159">
        <v>10</v>
      </c>
      <c r="H11" s="159">
        <v>10</v>
      </c>
      <c r="I11" s="160">
        <v>10</v>
      </c>
      <c r="J11" s="157">
        <v>10</v>
      </c>
      <c r="K11" s="157">
        <v>10</v>
      </c>
      <c r="L11" s="157">
        <v>10</v>
      </c>
      <c r="M11" s="157">
        <v>10</v>
      </c>
      <c r="N11" s="157">
        <v>10</v>
      </c>
      <c r="O11" s="157"/>
      <c r="P11" s="157"/>
      <c r="Q11" s="224">
        <f>SUM(E12:P12)</f>
        <v>7679.64</v>
      </c>
      <c r="R11" s="155"/>
      <c r="S11" s="214">
        <f>C11</f>
        <v>7679.64</v>
      </c>
      <c r="T11" s="214">
        <f>Q11-S11</f>
        <v>0</v>
      </c>
    </row>
    <row r="12" spans="1:20">
      <c r="A12" s="226"/>
      <c r="B12" s="227"/>
      <c r="C12" s="228"/>
      <c r="D12" s="229"/>
      <c r="E12" s="161">
        <f>ROUND(C11*E11/100,2)-0.01</f>
        <v>767.95</v>
      </c>
      <c r="F12" s="161">
        <f>ROUND(C11*F11/100,2)</f>
        <v>767.96</v>
      </c>
      <c r="G12" s="161">
        <f>ROUND(C11*G11/100,2)</f>
        <v>767.96</v>
      </c>
      <c r="H12" s="161">
        <f>ROUND(C11*H11/100,2)</f>
        <v>767.96</v>
      </c>
      <c r="I12" s="162">
        <f>ROUND(C11*I11/100,2)+0.01</f>
        <v>767.97</v>
      </c>
      <c r="J12" s="167">
        <f>ROUND(C11*J11/100,2)</f>
        <v>767.96</v>
      </c>
      <c r="K12" s="167">
        <f>ROUND(C11*K11/100,2)</f>
        <v>767.96</v>
      </c>
      <c r="L12" s="167">
        <f>ROUND(C11*L11/100,2)</f>
        <v>767.96</v>
      </c>
      <c r="M12" s="167">
        <f>ROUND(C11*M11/100,2)</f>
        <v>767.96</v>
      </c>
      <c r="N12" s="167">
        <f>ROUND(C11*N11/100,2)+0.04</f>
        <v>768</v>
      </c>
      <c r="O12" s="166"/>
      <c r="P12" s="166"/>
      <c r="Q12" s="230"/>
      <c r="R12" s="155"/>
      <c r="S12" s="215"/>
      <c r="T12" s="215"/>
    </row>
    <row r="13" spans="1:20">
      <c r="A13" s="216" t="str">
        <f>'Orçamento Sintético (2)'!A16</f>
        <v xml:space="preserve"> 1.4 </v>
      </c>
      <c r="B13" s="218" t="str">
        <f>'Orçamento Sintético (2)'!D16</f>
        <v>PISO E PAVIMENTAÇÃO</v>
      </c>
      <c r="C13" s="220">
        <f>'Orçamento Sintético (2)'!I16</f>
        <v>52648.610000000008</v>
      </c>
      <c r="D13" s="222">
        <f>100*C13/C29</f>
        <v>8.8420633617995961</v>
      </c>
      <c r="E13" s="159">
        <v>10</v>
      </c>
      <c r="F13" s="159">
        <v>10</v>
      </c>
      <c r="G13" s="159">
        <v>10</v>
      </c>
      <c r="H13" s="159">
        <v>10</v>
      </c>
      <c r="I13" s="160">
        <v>10</v>
      </c>
      <c r="J13" s="159">
        <v>10</v>
      </c>
      <c r="K13" s="159">
        <v>10</v>
      </c>
      <c r="L13" s="159">
        <v>10</v>
      </c>
      <c r="M13" s="159">
        <v>10</v>
      </c>
      <c r="N13" s="159">
        <v>10</v>
      </c>
      <c r="O13" s="157"/>
      <c r="P13" s="157"/>
      <c r="Q13" s="224">
        <f>SUM(E14:P14)</f>
        <v>52648.61</v>
      </c>
      <c r="R13" s="155"/>
      <c r="S13" s="214">
        <f>C13</f>
        <v>52648.610000000008</v>
      </c>
      <c r="T13" s="214">
        <f>Q13-S13</f>
        <v>0</v>
      </c>
    </row>
    <row r="14" spans="1:20">
      <c r="A14" s="226"/>
      <c r="B14" s="227"/>
      <c r="C14" s="228"/>
      <c r="D14" s="229"/>
      <c r="E14" s="167">
        <f>ROUND(C13*E13/100,2)</f>
        <v>5264.86</v>
      </c>
      <c r="F14" s="169">
        <f>ROUND(C13*F13/100,2)</f>
        <v>5264.86</v>
      </c>
      <c r="G14" s="169">
        <f>ROUND(C13*G13/100,2)</f>
        <v>5264.86</v>
      </c>
      <c r="H14" s="161">
        <f>ROUND(C13*H13/100,2)</f>
        <v>5264.86</v>
      </c>
      <c r="I14" s="162">
        <f>ROUND(C13*I13/100,2)</f>
        <v>5264.86</v>
      </c>
      <c r="J14" s="161">
        <f>ROUND(C13*J13/100,2)-0</f>
        <v>5264.86</v>
      </c>
      <c r="K14" s="167">
        <f>ROUND(C13*K13/100,2)</f>
        <v>5264.86</v>
      </c>
      <c r="L14" s="167">
        <f>ROUND(C13*L13/100,2)</f>
        <v>5264.86</v>
      </c>
      <c r="M14" s="167">
        <f>ROUND(C13*M13/100,2)</f>
        <v>5264.86</v>
      </c>
      <c r="N14" s="167">
        <f>ROUND(C13*N13/100,2)+0.01</f>
        <v>5264.87</v>
      </c>
      <c r="O14" s="166"/>
      <c r="P14" s="166"/>
      <c r="Q14" s="230"/>
      <c r="R14" s="155"/>
      <c r="S14" s="215"/>
      <c r="T14" s="215"/>
    </row>
    <row r="15" spans="1:20" ht="14.45" customHeight="1">
      <c r="A15" s="216" t="str">
        <f>'Orçamento Sintético (2)'!A21</f>
        <v xml:space="preserve"> 1.5 </v>
      </c>
      <c r="B15" s="218" t="str">
        <f>'Orçamento Sintético (2)'!D21</f>
        <v>COBERTURA E FORRO</v>
      </c>
      <c r="C15" s="220">
        <f>'Orçamento Sintético (2)'!I21</f>
        <v>150148.9</v>
      </c>
      <c r="D15" s="222">
        <f>100*C15/C29</f>
        <v>25.216735779054968</v>
      </c>
      <c r="E15" s="159">
        <v>5</v>
      </c>
      <c r="F15" s="159">
        <v>5</v>
      </c>
      <c r="G15" s="156">
        <v>5</v>
      </c>
      <c r="H15" s="156">
        <v>10</v>
      </c>
      <c r="I15" s="156">
        <v>10</v>
      </c>
      <c r="J15" s="156">
        <v>10</v>
      </c>
      <c r="K15" s="156">
        <v>10</v>
      </c>
      <c r="L15" s="156">
        <v>10</v>
      </c>
      <c r="M15" s="156">
        <v>10</v>
      </c>
      <c r="N15" s="156">
        <v>10</v>
      </c>
      <c r="O15" s="156">
        <v>10</v>
      </c>
      <c r="P15" s="156">
        <v>5</v>
      </c>
      <c r="Q15" s="224">
        <f>SUM(E16:P16)</f>
        <v>150148.89999999997</v>
      </c>
      <c r="R15" s="155"/>
      <c r="S15" s="214">
        <f>C15</f>
        <v>150148.9</v>
      </c>
      <c r="T15" s="214">
        <f>Q15-S15</f>
        <v>0</v>
      </c>
    </row>
    <row r="16" spans="1:20" ht="13.9" customHeight="1">
      <c r="A16" s="226"/>
      <c r="B16" s="227"/>
      <c r="C16" s="228"/>
      <c r="D16" s="229"/>
      <c r="E16" s="167">
        <f>ROUND(C15*E15/100,2)</f>
        <v>7507.45</v>
      </c>
      <c r="F16" s="167">
        <f>ROUND(C15*F15/100,2)</f>
        <v>7507.45</v>
      </c>
      <c r="G16" s="158">
        <f>ROUND(C15*G15/100,2)</f>
        <v>7507.45</v>
      </c>
      <c r="H16" s="158">
        <f>ROUND(C15*H15/100,2)</f>
        <v>15014.89</v>
      </c>
      <c r="I16" s="158">
        <f>ROUND(C15*I15/100,2)</f>
        <v>15014.89</v>
      </c>
      <c r="J16" s="158">
        <f>ROUND(C15*J15/100,2)</f>
        <v>15014.89</v>
      </c>
      <c r="K16" s="158">
        <f>ROUND(C15*K15/100,2)</f>
        <v>15014.89</v>
      </c>
      <c r="L16" s="158">
        <f>ROUND(C15*L15/100,2)</f>
        <v>15014.89</v>
      </c>
      <c r="M16" s="158">
        <f>ROUND(C15*M15/100,2)</f>
        <v>15014.89</v>
      </c>
      <c r="N16" s="158">
        <f>ROUND(C15*N15/100,2)</f>
        <v>15014.89</v>
      </c>
      <c r="O16" s="158">
        <f>ROUND(C15*O15/100,2)</f>
        <v>15014.89</v>
      </c>
      <c r="P16" s="158">
        <f>ROUND(C15*P15/100,2)-0.02</f>
        <v>7507.4299999999994</v>
      </c>
      <c r="Q16" s="230"/>
      <c r="R16" s="155"/>
      <c r="S16" s="215"/>
      <c r="T16" s="215"/>
    </row>
    <row r="17" spans="1:20" ht="13.9" customHeight="1">
      <c r="A17" s="216" t="str">
        <f>'Orçamento Sintético (2)'!A25</f>
        <v xml:space="preserve"> 1.6 </v>
      </c>
      <c r="B17" s="218" t="str">
        <f>'Orçamento Sintético (2)'!D25</f>
        <v>ESQUADRIAS E FERRAGENS</v>
      </c>
      <c r="C17" s="220">
        <f>'Orçamento Sintético (2)'!I25</f>
        <v>20632.099999999999</v>
      </c>
      <c r="D17" s="222">
        <f>100*C17/C29</f>
        <v>3.4650551170673904</v>
      </c>
      <c r="E17" s="159">
        <v>5</v>
      </c>
      <c r="F17" s="159">
        <v>5</v>
      </c>
      <c r="G17" s="156">
        <v>5</v>
      </c>
      <c r="H17" s="156">
        <v>10</v>
      </c>
      <c r="I17" s="156">
        <v>10</v>
      </c>
      <c r="J17" s="156">
        <v>10</v>
      </c>
      <c r="K17" s="156">
        <v>10</v>
      </c>
      <c r="L17" s="156">
        <v>10</v>
      </c>
      <c r="M17" s="156">
        <v>10</v>
      </c>
      <c r="N17" s="156">
        <v>10</v>
      </c>
      <c r="O17" s="156">
        <v>10</v>
      </c>
      <c r="P17" s="156">
        <v>5</v>
      </c>
      <c r="Q17" s="224">
        <f>SUM(E18:P18)</f>
        <v>20632.099999999995</v>
      </c>
      <c r="R17" s="155"/>
      <c r="S17" s="214">
        <f>C17</f>
        <v>20632.099999999999</v>
      </c>
      <c r="T17" s="214">
        <f>Q17-S17</f>
        <v>0</v>
      </c>
    </row>
    <row r="18" spans="1:20" ht="14.45" customHeight="1">
      <c r="A18" s="226"/>
      <c r="B18" s="227"/>
      <c r="C18" s="228"/>
      <c r="D18" s="229"/>
      <c r="E18" s="167">
        <f>ROUND(C17*E17/100,2)</f>
        <v>1031.6099999999999</v>
      </c>
      <c r="F18" s="167">
        <f>ROUND(C17*F17/100,2)</f>
        <v>1031.6099999999999</v>
      </c>
      <c r="G18" s="167">
        <f>ROUND(C17*G17/100,2)</f>
        <v>1031.6099999999999</v>
      </c>
      <c r="H18" s="158">
        <f>ROUND(C17*H17/100,2)</f>
        <v>2063.21</v>
      </c>
      <c r="I18" s="158">
        <f>ROUND(C17*I17/100,2)</f>
        <v>2063.21</v>
      </c>
      <c r="J18" s="158">
        <f>ROUND(C17*J17/100,2)</f>
        <v>2063.21</v>
      </c>
      <c r="K18" s="158">
        <f>ROUND(C17*K17/100,2)</f>
        <v>2063.21</v>
      </c>
      <c r="L18" s="158">
        <f>ROUND(C17*L17/100,2)-0</f>
        <v>2063.21</v>
      </c>
      <c r="M18" s="167">
        <f>ROUND(C17*M17/100,2)</f>
        <v>2063.21</v>
      </c>
      <c r="N18" s="167">
        <f>ROUND(C17*N17/100,2)</f>
        <v>2063.21</v>
      </c>
      <c r="O18" s="167">
        <f>ROUND(C17*O17/100,2)</f>
        <v>2063.21</v>
      </c>
      <c r="P18" s="167">
        <f>ROUND(C17*P17/100,2)-0.02</f>
        <v>1031.5899999999999</v>
      </c>
      <c r="Q18" s="230"/>
      <c r="R18" s="155"/>
      <c r="S18" s="215"/>
      <c r="T18" s="215"/>
    </row>
    <row r="19" spans="1:20">
      <c r="A19" s="216" t="str">
        <f>'Orçamento Sintético (2)'!A29</f>
        <v xml:space="preserve"> 1.7 </v>
      </c>
      <c r="B19" s="218" t="str">
        <f>'Orçamento Sintético (2)'!D29</f>
        <v>INSTALAÇÕES E APARELHOS HIDROSSANITÁRIOS</v>
      </c>
      <c r="C19" s="220">
        <f>'Orçamento Sintético (2)'!I29</f>
        <v>61381.34</v>
      </c>
      <c r="D19" s="222">
        <f>100*C19/C29</f>
        <v>10.308680466818856</v>
      </c>
      <c r="E19" s="159">
        <v>5</v>
      </c>
      <c r="F19" s="159">
        <v>5</v>
      </c>
      <c r="G19" s="156">
        <v>5</v>
      </c>
      <c r="H19" s="156">
        <v>10</v>
      </c>
      <c r="I19" s="156">
        <v>10</v>
      </c>
      <c r="J19" s="156">
        <v>10</v>
      </c>
      <c r="K19" s="156">
        <v>10</v>
      </c>
      <c r="L19" s="156">
        <v>10</v>
      </c>
      <c r="M19" s="156">
        <v>10</v>
      </c>
      <c r="N19" s="156">
        <v>10</v>
      </c>
      <c r="O19" s="156">
        <v>10</v>
      </c>
      <c r="P19" s="156">
        <v>5</v>
      </c>
      <c r="Q19" s="224">
        <f>SUM(E20:P20)</f>
        <v>61381.34</v>
      </c>
      <c r="R19" s="155"/>
      <c r="S19" s="214">
        <f>C19</f>
        <v>61381.34</v>
      </c>
      <c r="T19" s="214">
        <f>Q19-S19</f>
        <v>0</v>
      </c>
    </row>
    <row r="20" spans="1:20">
      <c r="A20" s="226"/>
      <c r="B20" s="227"/>
      <c r="C20" s="228"/>
      <c r="D20" s="229"/>
      <c r="E20" s="167">
        <f>ROUND(C19*E19/100,2)</f>
        <v>3069.07</v>
      </c>
      <c r="F20" s="167">
        <f>ROUND(C19*F19/100,2)</f>
        <v>3069.07</v>
      </c>
      <c r="G20" s="169">
        <f>ROUND(C19*G19/100,2)</f>
        <v>3069.07</v>
      </c>
      <c r="H20" s="169">
        <f>ROUND(C19*H19/100,2)</f>
        <v>6138.13</v>
      </c>
      <c r="I20" s="170">
        <f>ROUND(C19*I19/100,2)</f>
        <v>6138.13</v>
      </c>
      <c r="J20" s="158">
        <f>ROUND(C19*J19/100,2)</f>
        <v>6138.13</v>
      </c>
      <c r="K20" s="158">
        <f>ROUND(C19*K19/100,2)</f>
        <v>6138.13</v>
      </c>
      <c r="L20" s="158">
        <f>ROUND(C19*L19/100,2)</f>
        <v>6138.13</v>
      </c>
      <c r="M20" s="158">
        <f>ROUND(C19*M19/100,2)</f>
        <v>6138.13</v>
      </c>
      <c r="N20" s="158">
        <f>ROUND(C19*N19/100,2)</f>
        <v>6138.13</v>
      </c>
      <c r="O20" s="158">
        <f>ROUND(C19*O19/100,2)</f>
        <v>6138.13</v>
      </c>
      <c r="P20" s="158">
        <f>ROUND(C19*P19/100,2)+0.02</f>
        <v>3069.09</v>
      </c>
      <c r="Q20" s="230"/>
      <c r="R20" s="155"/>
      <c r="S20" s="215"/>
      <c r="T20" s="215"/>
    </row>
    <row r="21" spans="1:20">
      <c r="A21" s="216" t="str">
        <f>'Orçamento Sintético (2)'!A40</f>
        <v xml:space="preserve"> 1.8 </v>
      </c>
      <c r="B21" s="218" t="str">
        <f>'Orçamento Sintético (2)'!D40</f>
        <v>INSTALAÇÕES ELÉTRICAS, DE LÓGICA E DE TELEFONES</v>
      </c>
      <c r="C21" s="220">
        <f>'Orçamento Sintético (2)'!I40</f>
        <v>33267.279999999999</v>
      </c>
      <c r="D21" s="222">
        <f>100*C21/C29</f>
        <v>5.5870686355200716</v>
      </c>
      <c r="E21" s="159">
        <v>5</v>
      </c>
      <c r="F21" s="159">
        <v>5</v>
      </c>
      <c r="G21" s="156">
        <v>5</v>
      </c>
      <c r="H21" s="156">
        <v>10</v>
      </c>
      <c r="I21" s="156">
        <v>10</v>
      </c>
      <c r="J21" s="156">
        <v>10</v>
      </c>
      <c r="K21" s="156">
        <v>10</v>
      </c>
      <c r="L21" s="156">
        <v>10</v>
      </c>
      <c r="M21" s="156">
        <v>10</v>
      </c>
      <c r="N21" s="156">
        <v>10</v>
      </c>
      <c r="O21" s="156">
        <v>10</v>
      </c>
      <c r="P21" s="156">
        <v>5</v>
      </c>
      <c r="Q21" s="224">
        <f>SUM(E22:P22)</f>
        <v>33267.279999999999</v>
      </c>
      <c r="R21" s="155"/>
      <c r="S21" s="214">
        <f>C21</f>
        <v>33267.279999999999</v>
      </c>
      <c r="T21" s="214">
        <f>Q21-S21</f>
        <v>0</v>
      </c>
    </row>
    <row r="22" spans="1:20">
      <c r="A22" s="226"/>
      <c r="B22" s="227"/>
      <c r="C22" s="228"/>
      <c r="D22" s="229"/>
      <c r="E22" s="167">
        <f>ROUND(C21*E21/100,2)</f>
        <v>1663.36</v>
      </c>
      <c r="F22" s="167">
        <f>ROUND(C21*F21/100,2)</f>
        <v>1663.36</v>
      </c>
      <c r="G22" s="167">
        <f>ROUND(C21*G21/100,2)</f>
        <v>1663.36</v>
      </c>
      <c r="H22" s="167">
        <f>ROUND(C21*H21/100,2)</f>
        <v>3326.73</v>
      </c>
      <c r="I22" s="168">
        <f>ROUND(C21*I21/100,2)</f>
        <v>3326.73</v>
      </c>
      <c r="J22" s="167">
        <f>ROUND(C21*J21/100,2)</f>
        <v>3326.73</v>
      </c>
      <c r="K22" s="167">
        <f>ROUND(C21*K21/100,2)</f>
        <v>3326.73</v>
      </c>
      <c r="L22" s="167">
        <f>ROUND(C21*L21/100,2)</f>
        <v>3326.73</v>
      </c>
      <c r="M22" s="167">
        <f>ROUND(C21*M21/100,2)</f>
        <v>3326.73</v>
      </c>
      <c r="N22" s="167">
        <f>ROUND(C21*N21/100,2)</f>
        <v>3326.73</v>
      </c>
      <c r="O22" s="167">
        <f>ROUND(C21*O21/100,2)</f>
        <v>3326.73</v>
      </c>
      <c r="P22" s="167">
        <f>ROUND(C21*P21/100,2)</f>
        <v>1663.36</v>
      </c>
      <c r="Q22" s="230"/>
      <c r="R22" s="155"/>
      <c r="S22" s="215"/>
      <c r="T22" s="215"/>
    </row>
    <row r="23" spans="1:20">
      <c r="A23" s="216" t="str">
        <f>'Orçamento Sintético (2)'!A50</f>
        <v xml:space="preserve"> 1.9 </v>
      </c>
      <c r="B23" s="218" t="str">
        <f>'Orçamento Sintético (2)'!D50</f>
        <v>PINTURA</v>
      </c>
      <c r="C23" s="220">
        <f>'Orçamento Sintético (2)'!I50</f>
        <v>252579.28999999998</v>
      </c>
      <c r="D23" s="222">
        <f>100*C23/C29</f>
        <v>42.419393143681368</v>
      </c>
      <c r="E23" s="159">
        <v>5</v>
      </c>
      <c r="F23" s="159">
        <v>5</v>
      </c>
      <c r="G23" s="156">
        <v>5</v>
      </c>
      <c r="H23" s="156">
        <v>10</v>
      </c>
      <c r="I23" s="156">
        <v>10</v>
      </c>
      <c r="J23" s="156">
        <v>10</v>
      </c>
      <c r="K23" s="156">
        <v>10</v>
      </c>
      <c r="L23" s="156">
        <v>10</v>
      </c>
      <c r="M23" s="156">
        <v>10</v>
      </c>
      <c r="N23" s="156">
        <v>10</v>
      </c>
      <c r="O23" s="156">
        <v>10</v>
      </c>
      <c r="P23" s="156">
        <v>5</v>
      </c>
      <c r="Q23" s="224">
        <f>SUM(E24:P24)</f>
        <v>252579.28999999995</v>
      </c>
      <c r="R23" s="155"/>
      <c r="S23" s="214">
        <f>C23</f>
        <v>252579.28999999998</v>
      </c>
      <c r="T23" s="214">
        <f>Q23-S23</f>
        <v>0</v>
      </c>
    </row>
    <row r="24" spans="1:20">
      <c r="A24" s="226"/>
      <c r="B24" s="227"/>
      <c r="C24" s="228"/>
      <c r="D24" s="229"/>
      <c r="E24" s="167">
        <f>ROUND(C23*E23/100,2)</f>
        <v>12628.96</v>
      </c>
      <c r="F24" s="167">
        <f>ROUND(C23*F23/100,2)</f>
        <v>12628.96</v>
      </c>
      <c r="G24" s="167">
        <f>ROUND(C23*G23/100,2)</f>
        <v>12628.96</v>
      </c>
      <c r="H24" s="167">
        <f>ROUND(C23*H23/100,2)</f>
        <v>25257.93</v>
      </c>
      <c r="I24" s="168">
        <f>ROUND(C23*I23/100,2)</f>
        <v>25257.93</v>
      </c>
      <c r="J24" s="167">
        <f>ROUND(C23*J23/100,2)</f>
        <v>25257.93</v>
      </c>
      <c r="K24" s="167">
        <f>ROUND(C23*K23/100,2)</f>
        <v>25257.93</v>
      </c>
      <c r="L24" s="167">
        <f>ROUND(C23*L23/100,2)</f>
        <v>25257.93</v>
      </c>
      <c r="M24" s="167">
        <f>ROUND(C23*M23/100,2)</f>
        <v>25257.93</v>
      </c>
      <c r="N24" s="158">
        <f>ROUND(C23*N23/100,2)</f>
        <v>25257.93</v>
      </c>
      <c r="O24" s="158">
        <f>ROUND(C23*O23/100,2)</f>
        <v>25257.93</v>
      </c>
      <c r="P24" s="158">
        <f>ROUND(C23*P23/100,2)+0.01</f>
        <v>12628.97</v>
      </c>
      <c r="Q24" s="230"/>
      <c r="R24" s="155"/>
      <c r="S24" s="215"/>
      <c r="T24" s="215"/>
    </row>
    <row r="25" spans="1:20">
      <c r="A25" s="216" t="str">
        <f>'Orçamento Sintético (2)'!A57</f>
        <v>1.10</v>
      </c>
      <c r="B25" s="218" t="str">
        <f>'Orçamento Sintético (2)'!D57</f>
        <v>DIVERSOS</v>
      </c>
      <c r="C25" s="220">
        <f>'Orçamento Sintético (2)'!I57</f>
        <v>2117.58</v>
      </c>
      <c r="D25" s="222">
        <f>100*C25/C29</f>
        <v>0.35563667366867968</v>
      </c>
      <c r="E25" s="159">
        <v>5</v>
      </c>
      <c r="F25" s="159">
        <v>5</v>
      </c>
      <c r="G25" s="156">
        <v>5</v>
      </c>
      <c r="H25" s="156">
        <v>10</v>
      </c>
      <c r="I25" s="156">
        <v>10</v>
      </c>
      <c r="J25" s="156">
        <v>10</v>
      </c>
      <c r="K25" s="156">
        <v>10</v>
      </c>
      <c r="L25" s="156">
        <v>10</v>
      </c>
      <c r="M25" s="156">
        <v>10</v>
      </c>
      <c r="N25" s="156">
        <v>10</v>
      </c>
      <c r="O25" s="156">
        <v>10</v>
      </c>
      <c r="P25" s="156">
        <v>5</v>
      </c>
      <c r="Q25" s="224">
        <f>SUM(E26:P26)</f>
        <v>2117.58</v>
      </c>
      <c r="R25" s="155"/>
      <c r="S25" s="214">
        <f>C25</f>
        <v>2117.58</v>
      </c>
      <c r="T25" s="214">
        <f>Q25-S25</f>
        <v>0</v>
      </c>
    </row>
    <row r="26" spans="1:20">
      <c r="A26" s="226"/>
      <c r="B26" s="227"/>
      <c r="C26" s="228"/>
      <c r="D26" s="229"/>
      <c r="E26" s="167">
        <f>ROUND(C25*E25/100,2)</f>
        <v>105.88</v>
      </c>
      <c r="F26" s="167">
        <f>ROUND(C25*F25/100,2)</f>
        <v>105.88</v>
      </c>
      <c r="G26" s="167">
        <f>ROUND(C25*G25/100,2)</f>
        <v>105.88</v>
      </c>
      <c r="H26" s="167">
        <f>ROUND(C25*H25/100,2)</f>
        <v>211.76</v>
      </c>
      <c r="I26" s="168">
        <f>ROUND(C25*I25/100,2)</f>
        <v>211.76</v>
      </c>
      <c r="J26" s="167">
        <f>ROUND(C25*J25/100,2)</f>
        <v>211.76</v>
      </c>
      <c r="K26" s="161">
        <f>ROUND(C25*K25/100,2)</f>
        <v>211.76</v>
      </c>
      <c r="L26" s="158">
        <f>ROUND(C25*L25/100,2)</f>
        <v>211.76</v>
      </c>
      <c r="M26" s="158">
        <f>ROUND(C25*M25/100,2)</f>
        <v>211.76</v>
      </c>
      <c r="N26" s="158">
        <f>ROUND(C25*N25/100,2)</f>
        <v>211.76</v>
      </c>
      <c r="O26" s="158">
        <f>ROUND(C25*O25/100,2)</f>
        <v>211.76</v>
      </c>
      <c r="P26" s="158">
        <f>ROUND(C25*P25/100,2)-0.02</f>
        <v>105.86</v>
      </c>
      <c r="Q26" s="230"/>
      <c r="R26" s="155"/>
      <c r="S26" s="215"/>
      <c r="T26" s="215"/>
    </row>
    <row r="27" spans="1:20">
      <c r="A27" s="216" t="str">
        <f>'Orçamento Sintético (2)'!A60</f>
        <v>1.11</v>
      </c>
      <c r="B27" s="218" t="str">
        <f>'Orçamento Sintético (2)'!D60</f>
        <v>ESQUADRIAS E FERRAGENS</v>
      </c>
      <c r="C27" s="220">
        <f>'Orçamento Sintético (2)'!I60</f>
        <v>1645.59</v>
      </c>
      <c r="D27" s="222">
        <f>100*C27/C29</f>
        <v>0.27636837985929341</v>
      </c>
      <c r="E27" s="159">
        <v>5</v>
      </c>
      <c r="F27" s="159">
        <v>5</v>
      </c>
      <c r="G27" s="156">
        <v>5</v>
      </c>
      <c r="H27" s="156">
        <v>10</v>
      </c>
      <c r="I27" s="156">
        <v>10</v>
      </c>
      <c r="J27" s="156">
        <v>10</v>
      </c>
      <c r="K27" s="156">
        <v>10</v>
      </c>
      <c r="L27" s="156">
        <v>10</v>
      </c>
      <c r="M27" s="156">
        <v>10</v>
      </c>
      <c r="N27" s="156">
        <v>10</v>
      </c>
      <c r="O27" s="156">
        <v>10</v>
      </c>
      <c r="P27" s="156">
        <v>5</v>
      </c>
      <c r="Q27" s="224">
        <f>SUM(E28:P28)</f>
        <v>1645.5899999999997</v>
      </c>
      <c r="R27" s="155"/>
      <c r="S27" s="214">
        <f>C27</f>
        <v>1645.59</v>
      </c>
      <c r="T27" s="214">
        <f>Q27-S27</f>
        <v>0</v>
      </c>
    </row>
    <row r="28" spans="1:20" ht="15" thickBot="1">
      <c r="A28" s="217"/>
      <c r="B28" s="219"/>
      <c r="C28" s="221"/>
      <c r="D28" s="223"/>
      <c r="E28" s="179">
        <f>ROUND(C27*E27/100,2)</f>
        <v>82.28</v>
      </c>
      <c r="F28" s="179">
        <f>ROUND(C27*F27/100,2)</f>
        <v>82.28</v>
      </c>
      <c r="G28" s="179">
        <f>ROUND(C27*G27/100,2)</f>
        <v>82.28</v>
      </c>
      <c r="H28" s="179">
        <f>ROUND(C27*H27/100,2)</f>
        <v>164.56</v>
      </c>
      <c r="I28" s="180">
        <f>ROUND(C27*I27/100,2)</f>
        <v>164.56</v>
      </c>
      <c r="J28" s="179">
        <f>ROUND(C27*J27/100,2)</f>
        <v>164.56</v>
      </c>
      <c r="K28" s="179">
        <f>ROUND(C27*K27/100,2)</f>
        <v>164.56</v>
      </c>
      <c r="L28" s="179">
        <f>ROUND(C27*L27/100,2)</f>
        <v>164.56</v>
      </c>
      <c r="M28" s="179">
        <f>ROUND(C27*M27/100,2)</f>
        <v>164.56</v>
      </c>
      <c r="N28" s="179">
        <f>ROUND(C27*N27/100,2)</f>
        <v>164.56</v>
      </c>
      <c r="O28" s="179">
        <f>ROUND(C27*O27/100,2)</f>
        <v>164.56</v>
      </c>
      <c r="P28" s="179">
        <f>ROUND(C27*P27/100,2)-0.01</f>
        <v>82.27</v>
      </c>
      <c r="Q28" s="225"/>
      <c r="R28" s="155"/>
      <c r="S28" s="215"/>
      <c r="T28" s="215"/>
    </row>
    <row r="29" spans="1:20">
      <c r="A29" s="198" t="s">
        <v>467</v>
      </c>
      <c r="B29" s="199"/>
      <c r="C29" s="204">
        <f>SUM(C5:C28)</f>
        <v>595433.53</v>
      </c>
      <c r="D29" s="207">
        <f>SUM(D5:D28)</f>
        <v>99.999999999999986</v>
      </c>
      <c r="E29" s="171">
        <f t="shared" ref="E29:P29" si="0">SUM(E6,E8,E10,E12,E14,E16,E18,E20,E22,E24,E26,E28)</f>
        <v>33454.74</v>
      </c>
      <c r="F29" s="172">
        <f t="shared" si="0"/>
        <v>33454.749999999993</v>
      </c>
      <c r="G29" s="172">
        <f t="shared" si="0"/>
        <v>33454.749999999993</v>
      </c>
      <c r="H29" s="172">
        <f t="shared" si="0"/>
        <v>59543.35</v>
      </c>
      <c r="I29" s="172">
        <f t="shared" si="0"/>
        <v>59543.360000000001</v>
      </c>
      <c r="J29" s="172">
        <f t="shared" si="0"/>
        <v>59543.35</v>
      </c>
      <c r="K29" s="172">
        <f t="shared" si="0"/>
        <v>59543.35</v>
      </c>
      <c r="L29" s="172">
        <f t="shared" si="0"/>
        <v>59543.35</v>
      </c>
      <c r="M29" s="172">
        <f t="shared" si="0"/>
        <v>59543.35</v>
      </c>
      <c r="N29" s="172">
        <f t="shared" si="0"/>
        <v>59543.4</v>
      </c>
      <c r="O29" s="172">
        <f t="shared" si="0"/>
        <v>52177.21</v>
      </c>
      <c r="P29" s="172">
        <f t="shared" si="0"/>
        <v>26088.57</v>
      </c>
      <c r="Q29" s="210">
        <f>SUM(Q5:Q28)</f>
        <v>595433.5299999998</v>
      </c>
      <c r="R29" s="155"/>
      <c r="S29" s="155"/>
      <c r="T29" s="155"/>
    </row>
    <row r="30" spans="1:20">
      <c r="A30" s="200"/>
      <c r="B30" s="201"/>
      <c r="C30" s="205"/>
      <c r="D30" s="208"/>
      <c r="E30" s="163">
        <f>E29</f>
        <v>33454.74</v>
      </c>
      <c r="F30" s="158">
        <f t="shared" ref="F30:P30" si="1">E30+F29</f>
        <v>66909.489999999991</v>
      </c>
      <c r="G30" s="158">
        <f t="shared" si="1"/>
        <v>100364.23999999999</v>
      </c>
      <c r="H30" s="158">
        <f t="shared" si="1"/>
        <v>159907.59</v>
      </c>
      <c r="I30" s="158">
        <f t="shared" si="1"/>
        <v>219450.95</v>
      </c>
      <c r="J30" s="158">
        <f t="shared" si="1"/>
        <v>278994.3</v>
      </c>
      <c r="K30" s="158">
        <f t="shared" si="1"/>
        <v>338537.64999999997</v>
      </c>
      <c r="L30" s="158">
        <f t="shared" si="1"/>
        <v>398080.99999999994</v>
      </c>
      <c r="M30" s="158">
        <f t="shared" si="1"/>
        <v>457624.34999999992</v>
      </c>
      <c r="N30" s="158">
        <f t="shared" si="1"/>
        <v>517167.74999999994</v>
      </c>
      <c r="O30" s="158">
        <f t="shared" si="1"/>
        <v>569344.96</v>
      </c>
      <c r="P30" s="158">
        <f t="shared" si="1"/>
        <v>595433.52999999991</v>
      </c>
      <c r="Q30" s="211"/>
      <c r="R30" s="155"/>
      <c r="S30" s="155"/>
      <c r="T30" s="155"/>
    </row>
    <row r="31" spans="1:20">
      <c r="A31" s="200"/>
      <c r="B31" s="201"/>
      <c r="C31" s="205"/>
      <c r="D31" s="208"/>
      <c r="E31" s="164">
        <f>ABS(E29*100/$C29)</f>
        <v>5.61855157871274</v>
      </c>
      <c r="F31" s="165">
        <f t="shared" ref="F31:P31" si="2">ABS(F29*100/$C29)</f>
        <v>5.6185532581613247</v>
      </c>
      <c r="G31" s="165">
        <f t="shared" si="2"/>
        <v>5.6185532581613247</v>
      </c>
      <c r="H31" s="165">
        <f t="shared" si="2"/>
        <v>9.9999994961654242</v>
      </c>
      <c r="I31" s="165">
        <f t="shared" si="2"/>
        <v>10.00000117561401</v>
      </c>
      <c r="J31" s="165">
        <f t="shared" si="2"/>
        <v>9.9999994961654242</v>
      </c>
      <c r="K31" s="165">
        <f t="shared" si="2"/>
        <v>9.9999994961654242</v>
      </c>
      <c r="L31" s="165">
        <f t="shared" si="2"/>
        <v>9.9999994961654242</v>
      </c>
      <c r="M31" s="165">
        <f t="shared" si="2"/>
        <v>9.9999994961654242</v>
      </c>
      <c r="N31" s="165">
        <f t="shared" si="2"/>
        <v>10.000007893408354</v>
      </c>
      <c r="O31" s="165">
        <f t="shared" si="2"/>
        <v>8.762894155456781</v>
      </c>
      <c r="P31" s="165">
        <f t="shared" si="2"/>
        <v>4.3814411996583393</v>
      </c>
      <c r="Q31" s="212">
        <f>P32</f>
        <v>99.999999999999986</v>
      </c>
      <c r="R31" s="155"/>
      <c r="S31" s="155"/>
      <c r="T31" s="155"/>
    </row>
    <row r="32" spans="1:20" ht="15" thickBot="1">
      <c r="A32" s="202"/>
      <c r="B32" s="203"/>
      <c r="C32" s="206"/>
      <c r="D32" s="209"/>
      <c r="E32" s="173">
        <f>E31</f>
        <v>5.61855157871274</v>
      </c>
      <c r="F32" s="174">
        <f t="shared" ref="F32:P32" si="3">E32+F31</f>
        <v>11.237104836874064</v>
      </c>
      <c r="G32" s="174">
        <f t="shared" si="3"/>
        <v>16.855658095035388</v>
      </c>
      <c r="H32" s="174">
        <f t="shared" si="3"/>
        <v>26.85565759120081</v>
      </c>
      <c r="I32" s="174">
        <f t="shared" si="3"/>
        <v>36.85565876681482</v>
      </c>
      <c r="J32" s="174">
        <f t="shared" si="3"/>
        <v>46.855658262980242</v>
      </c>
      <c r="K32" s="174">
        <f t="shared" si="3"/>
        <v>56.855657759145664</v>
      </c>
      <c r="L32" s="174">
        <f t="shared" si="3"/>
        <v>66.855657255311087</v>
      </c>
      <c r="M32" s="174">
        <f t="shared" si="3"/>
        <v>76.855656751476516</v>
      </c>
      <c r="N32" s="174">
        <f t="shared" si="3"/>
        <v>86.855664644884868</v>
      </c>
      <c r="O32" s="174">
        <f t="shared" si="3"/>
        <v>95.618558800341646</v>
      </c>
      <c r="P32" s="174">
        <f t="shared" si="3"/>
        <v>99.999999999999986</v>
      </c>
      <c r="Q32" s="213"/>
      <c r="R32" s="155"/>
      <c r="S32" s="155"/>
      <c r="T32" s="155"/>
    </row>
    <row r="35" spans="4:4">
      <c r="D35" s="153">
        <f>'Orçamento Sintético (2)'!H62</f>
        <v>595433.53</v>
      </c>
    </row>
    <row r="37" spans="4:4">
      <c r="D37" s="153">
        <f>D35-C29</f>
        <v>0</v>
      </c>
    </row>
  </sheetData>
  <mergeCells count="87">
    <mergeCell ref="Q7:Q8"/>
    <mergeCell ref="S7:S8"/>
    <mergeCell ref="T7:T8"/>
    <mergeCell ref="A9:A10"/>
    <mergeCell ref="B9:B10"/>
    <mergeCell ref="C9:C10"/>
    <mergeCell ref="D9:D10"/>
    <mergeCell ref="Q9:Q10"/>
    <mergeCell ref="S9:S10"/>
    <mergeCell ref="T9:T10"/>
    <mergeCell ref="A7:A8"/>
    <mergeCell ref="B7:B8"/>
    <mergeCell ref="C7:C8"/>
    <mergeCell ref="D7:D8"/>
    <mergeCell ref="D11:D12"/>
    <mergeCell ref="Q11:Q12"/>
    <mergeCell ref="S11:S12"/>
    <mergeCell ref="T11:T12"/>
    <mergeCell ref="A13:A14"/>
    <mergeCell ref="B13:B14"/>
    <mergeCell ref="C13:C14"/>
    <mergeCell ref="D13:D14"/>
    <mergeCell ref="Q13:Q14"/>
    <mergeCell ref="S13:S14"/>
    <mergeCell ref="T13:T14"/>
    <mergeCell ref="A11:A12"/>
    <mergeCell ref="B11:B12"/>
    <mergeCell ref="C11:C12"/>
    <mergeCell ref="S15:S16"/>
    <mergeCell ref="T15:T16"/>
    <mergeCell ref="A17:A18"/>
    <mergeCell ref="B17:B18"/>
    <mergeCell ref="C17:C18"/>
    <mergeCell ref="D17:D18"/>
    <mergeCell ref="Q17:Q18"/>
    <mergeCell ref="S17:S18"/>
    <mergeCell ref="T17:T18"/>
    <mergeCell ref="A15:A16"/>
    <mergeCell ref="B15:B16"/>
    <mergeCell ref="C15:C16"/>
    <mergeCell ref="D15:D16"/>
    <mergeCell ref="Q15:Q16"/>
    <mergeCell ref="S19:S20"/>
    <mergeCell ref="T19:T20"/>
    <mergeCell ref="A21:A22"/>
    <mergeCell ref="B21:B22"/>
    <mergeCell ref="C21:C22"/>
    <mergeCell ref="D21:D22"/>
    <mergeCell ref="Q21:Q22"/>
    <mergeCell ref="S21:S22"/>
    <mergeCell ref="T21:T22"/>
    <mergeCell ref="A19:A20"/>
    <mergeCell ref="B19:B20"/>
    <mergeCell ref="C19:C20"/>
    <mergeCell ref="D19:D20"/>
    <mergeCell ref="Q19:Q20"/>
    <mergeCell ref="S23:S24"/>
    <mergeCell ref="T23:T24"/>
    <mergeCell ref="A25:A26"/>
    <mergeCell ref="B25:B26"/>
    <mergeCell ref="C25:C26"/>
    <mergeCell ref="D25:D26"/>
    <mergeCell ref="Q25:Q26"/>
    <mergeCell ref="S25:S26"/>
    <mergeCell ref="T25:T26"/>
    <mergeCell ref="A23:A24"/>
    <mergeCell ref="B23:B24"/>
    <mergeCell ref="C23:C24"/>
    <mergeCell ref="D23:D24"/>
    <mergeCell ref="Q23:Q24"/>
    <mergeCell ref="S27:S28"/>
    <mergeCell ref="T27:T28"/>
    <mergeCell ref="A27:A28"/>
    <mergeCell ref="B27:B28"/>
    <mergeCell ref="C27:C28"/>
    <mergeCell ref="D27:D28"/>
    <mergeCell ref="Q27:Q28"/>
    <mergeCell ref="A29:B32"/>
    <mergeCell ref="C29:C32"/>
    <mergeCell ref="D29:D32"/>
    <mergeCell ref="Q29:Q30"/>
    <mergeCell ref="Q31:Q32"/>
    <mergeCell ref="A1:Q1"/>
    <mergeCell ref="A2:Q2"/>
    <mergeCell ref="A3:Q3"/>
    <mergeCell ref="A4:Q4"/>
    <mergeCell ref="A5:Q5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view="pageBreakPreview" zoomScale="90" zoomScaleNormal="100" zoomScaleSheetLayoutView="90" workbookViewId="0">
      <selection activeCell="B9" sqref="B9"/>
    </sheetView>
  </sheetViews>
  <sheetFormatPr defaultRowHeight="14.25"/>
  <cols>
    <col min="1" max="1" width="14.75" customWidth="1"/>
    <col min="2" max="2" width="69.75" customWidth="1"/>
    <col min="3" max="3" width="15.25" customWidth="1"/>
    <col min="4" max="4" width="16.75" customWidth="1"/>
  </cols>
  <sheetData>
    <row r="1" spans="1:13" ht="20.100000000000001" customHeight="1">
      <c r="A1" s="184" t="s">
        <v>293</v>
      </c>
      <c r="B1" s="185"/>
      <c r="C1" s="185"/>
      <c r="D1" s="186"/>
      <c r="E1" s="2"/>
      <c r="F1" s="2"/>
      <c r="G1" s="2"/>
      <c r="H1" s="2"/>
      <c r="I1" s="2"/>
      <c r="J1" s="2"/>
      <c r="K1" s="34"/>
      <c r="L1" s="34"/>
      <c r="M1" s="34"/>
    </row>
    <row r="2" spans="1:13" ht="20.100000000000001" customHeight="1">
      <c r="A2" s="187" t="s">
        <v>294</v>
      </c>
      <c r="B2" s="188"/>
      <c r="C2" s="188"/>
      <c r="D2" s="189"/>
      <c r="E2" s="2"/>
      <c r="F2" s="2"/>
      <c r="G2" s="2"/>
      <c r="H2" s="2"/>
      <c r="I2" s="2"/>
      <c r="J2" s="2"/>
      <c r="K2" s="34"/>
      <c r="L2" s="34"/>
      <c r="M2" s="34"/>
    </row>
    <row r="3" spans="1:13">
      <c r="A3" s="240" t="str">
        <f>'Orçamento Sintético (2)'!D3</f>
        <v>OBRA: MANUTENÇÕES PREDIAIS DOS MERCADOS E FEIRAS DE ANANINDEUA - PA</v>
      </c>
      <c r="B3" s="241"/>
      <c r="C3" s="241"/>
      <c r="D3" s="242"/>
      <c r="E3" s="2"/>
      <c r="F3" s="2"/>
      <c r="G3" s="2"/>
      <c r="H3" s="2"/>
      <c r="I3" s="2"/>
      <c r="J3" s="2"/>
      <c r="K3" s="34"/>
      <c r="L3" s="34"/>
      <c r="M3" s="34"/>
    </row>
    <row r="4" spans="1:13" ht="20.100000000000001" customHeight="1" thickBot="1">
      <c r="A4" s="243" t="str">
        <f>'Orçamento Sintético'!A5:I5</f>
        <v>DATA BASE: 12 2021</v>
      </c>
      <c r="B4" s="244"/>
      <c r="C4" s="244"/>
      <c r="D4" s="245"/>
      <c r="E4" s="2"/>
      <c r="F4" s="2"/>
      <c r="G4" s="2"/>
      <c r="H4" s="2"/>
      <c r="I4" s="2"/>
      <c r="J4" s="2"/>
      <c r="K4" s="34"/>
      <c r="L4" s="34"/>
      <c r="M4" s="34"/>
    </row>
    <row r="5" spans="1:13" ht="15">
      <c r="A5" s="246" t="s">
        <v>297</v>
      </c>
      <c r="B5" s="247"/>
      <c r="C5" s="247"/>
      <c r="D5" s="248"/>
      <c r="E5" s="34"/>
      <c r="F5" s="34"/>
      <c r="G5" s="34"/>
      <c r="H5" s="34"/>
      <c r="I5" s="34"/>
      <c r="J5" s="34"/>
      <c r="K5" s="34"/>
      <c r="L5" s="34"/>
      <c r="M5" s="34"/>
    </row>
    <row r="6" spans="1:13" ht="15">
      <c r="A6" s="35" t="s">
        <v>298</v>
      </c>
      <c r="B6" s="35" t="s">
        <v>299</v>
      </c>
      <c r="C6" s="35" t="s">
        <v>300</v>
      </c>
      <c r="D6" s="35" t="s">
        <v>301</v>
      </c>
      <c r="E6" s="34"/>
      <c r="F6" s="34"/>
      <c r="G6" s="34"/>
      <c r="H6" s="34"/>
      <c r="I6" s="34"/>
      <c r="J6" s="34"/>
      <c r="K6" s="34"/>
      <c r="L6" s="34"/>
      <c r="M6" s="34"/>
    </row>
    <row r="7" spans="1:13" ht="15">
      <c r="A7" s="236" t="s">
        <v>302</v>
      </c>
      <c r="B7" s="237"/>
      <c r="C7" s="237"/>
      <c r="D7" s="238"/>
      <c r="E7" s="34"/>
      <c r="F7" s="34"/>
      <c r="G7" s="34"/>
      <c r="H7" s="34"/>
      <c r="I7" s="34"/>
      <c r="J7" s="34"/>
      <c r="K7" s="34"/>
      <c r="L7" s="34"/>
      <c r="M7" s="34"/>
    </row>
    <row r="8" spans="1:13">
      <c r="A8" s="36" t="s">
        <v>303</v>
      </c>
      <c r="B8" s="37" t="s">
        <v>304</v>
      </c>
      <c r="C8" s="38">
        <v>20</v>
      </c>
      <c r="D8" s="38">
        <v>20</v>
      </c>
      <c r="E8" s="34"/>
      <c r="F8" s="34"/>
      <c r="G8" s="34"/>
      <c r="H8" s="34"/>
      <c r="I8" s="34"/>
      <c r="J8" s="34"/>
      <c r="K8" s="34"/>
      <c r="L8" s="34"/>
      <c r="M8" s="34"/>
    </row>
    <row r="9" spans="1:13">
      <c r="A9" s="36" t="s">
        <v>305</v>
      </c>
      <c r="B9" s="37" t="s">
        <v>306</v>
      </c>
      <c r="C9" s="38">
        <v>1.5</v>
      </c>
      <c r="D9" s="38">
        <v>1.5</v>
      </c>
      <c r="E9" s="34"/>
      <c r="F9" s="34"/>
      <c r="G9" s="34"/>
      <c r="H9" s="34"/>
      <c r="I9" s="34"/>
      <c r="J9" s="34"/>
      <c r="K9" s="34"/>
      <c r="L9" s="34"/>
      <c r="M9" s="34"/>
    </row>
    <row r="10" spans="1:13">
      <c r="A10" s="36" t="s">
        <v>307</v>
      </c>
      <c r="B10" s="37" t="s">
        <v>308</v>
      </c>
      <c r="C10" s="38">
        <v>1</v>
      </c>
      <c r="D10" s="38">
        <v>1</v>
      </c>
      <c r="E10" s="34"/>
      <c r="F10" s="34"/>
      <c r="G10" s="34"/>
      <c r="H10" s="34"/>
      <c r="I10" s="34"/>
      <c r="J10" s="34"/>
      <c r="K10" s="34"/>
      <c r="L10" s="34"/>
      <c r="M10" s="34"/>
    </row>
    <row r="11" spans="1:13">
      <c r="A11" s="36" t="s">
        <v>309</v>
      </c>
      <c r="B11" s="37" t="s">
        <v>310</v>
      </c>
      <c r="C11" s="38">
        <v>0.2</v>
      </c>
      <c r="D11" s="38">
        <v>0.2</v>
      </c>
      <c r="E11" s="34"/>
      <c r="F11" s="34"/>
      <c r="G11" s="34"/>
      <c r="H11" s="34"/>
      <c r="I11" s="34"/>
      <c r="J11" s="34"/>
      <c r="K11" s="34"/>
      <c r="L11" s="34"/>
      <c r="M11" s="34"/>
    </row>
    <row r="12" spans="1:13">
      <c r="A12" s="36" t="s">
        <v>311</v>
      </c>
      <c r="B12" s="37" t="s">
        <v>312</v>
      </c>
      <c r="C12" s="38">
        <v>0.6</v>
      </c>
      <c r="D12" s="38">
        <v>0.6</v>
      </c>
    </row>
    <row r="13" spans="1:13">
      <c r="A13" s="36" t="s">
        <v>313</v>
      </c>
      <c r="B13" s="37" t="s">
        <v>314</v>
      </c>
      <c r="C13" s="38">
        <v>2.5</v>
      </c>
      <c r="D13" s="38">
        <v>2.5</v>
      </c>
    </row>
    <row r="14" spans="1:13">
      <c r="A14" s="36" t="s">
        <v>315</v>
      </c>
      <c r="B14" s="37" t="s">
        <v>316</v>
      </c>
      <c r="C14" s="38">
        <v>3</v>
      </c>
      <c r="D14" s="38">
        <v>3</v>
      </c>
    </row>
    <row r="15" spans="1:13">
      <c r="A15" s="36" t="s">
        <v>317</v>
      </c>
      <c r="B15" s="37" t="s">
        <v>318</v>
      </c>
      <c r="C15" s="38">
        <v>8</v>
      </c>
      <c r="D15" s="38">
        <v>8</v>
      </c>
    </row>
    <row r="16" spans="1:13">
      <c r="A16" s="36" t="s">
        <v>319</v>
      </c>
      <c r="B16" s="37" t="s">
        <v>320</v>
      </c>
      <c r="C16" s="38">
        <v>0</v>
      </c>
      <c r="D16" s="38">
        <v>0</v>
      </c>
    </row>
    <row r="17" spans="1:4" ht="15">
      <c r="A17" s="35" t="s">
        <v>321</v>
      </c>
      <c r="B17" s="39" t="s">
        <v>322</v>
      </c>
      <c r="C17" s="40">
        <f>SUM(C8:C16)</f>
        <v>36.799999999999997</v>
      </c>
      <c r="D17" s="40">
        <f>SUM(D8:D16)</f>
        <v>36.799999999999997</v>
      </c>
    </row>
    <row r="18" spans="1:4" ht="15">
      <c r="A18" s="236" t="s">
        <v>323</v>
      </c>
      <c r="B18" s="237"/>
      <c r="C18" s="237"/>
      <c r="D18" s="238"/>
    </row>
    <row r="19" spans="1:4">
      <c r="A19" s="36" t="s">
        <v>324</v>
      </c>
      <c r="B19" s="37" t="s">
        <v>325</v>
      </c>
      <c r="C19" s="38">
        <v>18.11</v>
      </c>
      <c r="D19" s="38">
        <v>0</v>
      </c>
    </row>
    <row r="20" spans="1:4">
      <c r="A20" s="36" t="s">
        <v>326</v>
      </c>
      <c r="B20" s="37" t="s">
        <v>327</v>
      </c>
      <c r="C20" s="38">
        <v>4.1500000000000004</v>
      </c>
      <c r="D20" s="38">
        <v>0</v>
      </c>
    </row>
    <row r="21" spans="1:4">
      <c r="A21" s="36" t="s">
        <v>328</v>
      </c>
      <c r="B21" s="37" t="s">
        <v>329</v>
      </c>
      <c r="C21" s="38">
        <v>0.89</v>
      </c>
      <c r="D21" s="38">
        <v>0.67</v>
      </c>
    </row>
    <row r="22" spans="1:4">
      <c r="A22" s="36" t="s">
        <v>330</v>
      </c>
      <c r="B22" s="37" t="s">
        <v>331</v>
      </c>
      <c r="C22" s="38">
        <v>10.98</v>
      </c>
      <c r="D22" s="38">
        <v>8.33</v>
      </c>
    </row>
    <row r="23" spans="1:4">
      <c r="A23" s="36" t="s">
        <v>332</v>
      </c>
      <c r="B23" s="37" t="s">
        <v>333</v>
      </c>
      <c r="C23" s="38">
        <v>7.0000000000000007E-2</v>
      </c>
      <c r="D23" s="38">
        <v>0.06</v>
      </c>
    </row>
    <row r="24" spans="1:4">
      <c r="A24" s="36" t="s">
        <v>334</v>
      </c>
      <c r="B24" s="37" t="s">
        <v>335</v>
      </c>
      <c r="C24" s="38">
        <v>0.73</v>
      </c>
      <c r="D24" s="38">
        <v>0.56000000000000005</v>
      </c>
    </row>
    <row r="25" spans="1:4">
      <c r="A25" s="36" t="s">
        <v>336</v>
      </c>
      <c r="B25" s="37" t="s">
        <v>337</v>
      </c>
      <c r="C25" s="38">
        <v>2.68</v>
      </c>
      <c r="D25" s="38">
        <v>0</v>
      </c>
    </row>
    <row r="26" spans="1:4">
      <c r="A26" s="36" t="s">
        <v>338</v>
      </c>
      <c r="B26" s="37" t="s">
        <v>339</v>
      </c>
      <c r="C26" s="38">
        <v>0.11</v>
      </c>
      <c r="D26" s="38">
        <v>0.08</v>
      </c>
    </row>
    <row r="27" spans="1:4">
      <c r="A27" s="36" t="s">
        <v>340</v>
      </c>
      <c r="B27" s="37" t="s">
        <v>341</v>
      </c>
      <c r="C27" s="38">
        <v>9.27</v>
      </c>
      <c r="D27" s="38">
        <v>7.03</v>
      </c>
    </row>
    <row r="28" spans="1:4">
      <c r="A28" s="36" t="s">
        <v>342</v>
      </c>
      <c r="B28" s="37" t="s">
        <v>343</v>
      </c>
      <c r="C28" s="38">
        <v>0.03</v>
      </c>
      <c r="D28" s="38">
        <v>0.03</v>
      </c>
    </row>
    <row r="29" spans="1:4" ht="15">
      <c r="A29" s="35" t="s">
        <v>344</v>
      </c>
      <c r="B29" s="39" t="s">
        <v>345</v>
      </c>
      <c r="C29" s="40">
        <f>SUM(C19:C28)</f>
        <v>47.019999999999996</v>
      </c>
      <c r="D29" s="40">
        <f>SUM(D19:D28)</f>
        <v>16.760000000000002</v>
      </c>
    </row>
    <row r="30" spans="1:4" ht="15">
      <c r="A30" s="236" t="s">
        <v>346</v>
      </c>
      <c r="B30" s="237"/>
      <c r="C30" s="237"/>
      <c r="D30" s="238"/>
    </row>
    <row r="31" spans="1:4">
      <c r="A31" s="36" t="s">
        <v>347</v>
      </c>
      <c r="B31" s="37" t="s">
        <v>348</v>
      </c>
      <c r="C31" s="38">
        <v>5.69</v>
      </c>
      <c r="D31" s="38">
        <v>4.32</v>
      </c>
    </row>
    <row r="32" spans="1:4">
      <c r="A32" s="36" t="s">
        <v>349</v>
      </c>
      <c r="B32" s="37" t="s">
        <v>350</v>
      </c>
      <c r="C32" s="38">
        <v>0.13</v>
      </c>
      <c r="D32" s="38">
        <v>0.1</v>
      </c>
    </row>
    <row r="33" spans="1:4">
      <c r="A33" s="36" t="s">
        <v>351</v>
      </c>
      <c r="B33" s="37" t="s">
        <v>352</v>
      </c>
      <c r="C33" s="38">
        <v>4.47</v>
      </c>
      <c r="D33" s="38">
        <v>3.39</v>
      </c>
    </row>
    <row r="34" spans="1:4">
      <c r="A34" s="36" t="s">
        <v>353</v>
      </c>
      <c r="B34" s="37" t="s">
        <v>354</v>
      </c>
      <c r="C34" s="38">
        <v>3.93</v>
      </c>
      <c r="D34" s="38">
        <v>2.98</v>
      </c>
    </row>
    <row r="35" spans="1:4">
      <c r="A35" s="36" t="s">
        <v>355</v>
      </c>
      <c r="B35" s="37" t="s">
        <v>356</v>
      </c>
      <c r="C35" s="38">
        <v>0.48</v>
      </c>
      <c r="D35" s="38">
        <v>0.36</v>
      </c>
    </row>
    <row r="36" spans="1:4" ht="15">
      <c r="A36" s="35" t="s">
        <v>357</v>
      </c>
      <c r="B36" s="39" t="s">
        <v>358</v>
      </c>
      <c r="C36" s="40">
        <f>SUM(C31:C35)</f>
        <v>14.7</v>
      </c>
      <c r="D36" s="40">
        <f>SUM(D31:D35)</f>
        <v>11.15</v>
      </c>
    </row>
    <row r="37" spans="1:4" ht="15">
      <c r="A37" s="236" t="s">
        <v>359</v>
      </c>
      <c r="B37" s="237"/>
      <c r="C37" s="237"/>
      <c r="D37" s="238"/>
    </row>
    <row r="38" spans="1:4">
      <c r="A38" s="36" t="s">
        <v>360</v>
      </c>
      <c r="B38" s="37" t="s">
        <v>361</v>
      </c>
      <c r="C38" s="38">
        <v>17.3</v>
      </c>
      <c r="D38" s="38">
        <v>6.17</v>
      </c>
    </row>
    <row r="39" spans="1:4" ht="25.5">
      <c r="A39" s="36" t="s">
        <v>362</v>
      </c>
      <c r="B39" s="41" t="s">
        <v>363</v>
      </c>
      <c r="C39" s="42">
        <v>0.5</v>
      </c>
      <c r="D39" s="42">
        <v>0.38</v>
      </c>
    </row>
    <row r="40" spans="1:4" ht="15">
      <c r="A40" s="35" t="s">
        <v>364</v>
      </c>
      <c r="B40" s="39" t="s">
        <v>365</v>
      </c>
      <c r="C40" s="40">
        <f>SUM(C38:C39)</f>
        <v>17.8</v>
      </c>
      <c r="D40" s="40">
        <f>SUM(D38:D39)</f>
        <v>6.55</v>
      </c>
    </row>
    <row r="41" spans="1:4" ht="15">
      <c r="A41" s="239" t="s">
        <v>366</v>
      </c>
      <c r="B41" s="239"/>
      <c r="C41" s="43">
        <f>(C17+C29+C36+C40)</f>
        <v>116.32</v>
      </c>
      <c r="D41" s="43">
        <f>D17+D29+D36+D40</f>
        <v>71.260000000000005</v>
      </c>
    </row>
    <row r="42" spans="1:4">
      <c r="A42" s="44"/>
      <c r="B42" s="44"/>
      <c r="C42" s="44"/>
      <c r="D42" s="44"/>
    </row>
    <row r="43" spans="1:4">
      <c r="A43" s="44" t="s">
        <v>367</v>
      </c>
      <c r="B43" s="44"/>
      <c r="C43" s="44"/>
      <c r="D43" s="44"/>
    </row>
  </sheetData>
  <mergeCells count="10">
    <mergeCell ref="A18:D18"/>
    <mergeCell ref="A30:D30"/>
    <mergeCell ref="A37:D37"/>
    <mergeCell ref="A41:B41"/>
    <mergeCell ref="A1:D1"/>
    <mergeCell ref="A2:D2"/>
    <mergeCell ref="A3:D3"/>
    <mergeCell ref="A4:D4"/>
    <mergeCell ref="A5:D5"/>
    <mergeCell ref="A7:D7"/>
  </mergeCells>
  <pageMargins left="0.511811024" right="0.511811024" top="0.78740157499999996" bottom="0.78740157499999996" header="0.31496062000000002" footer="0.31496062000000002"/>
  <pageSetup paperSize="9" scale="71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zoomScale="80" zoomScaleNormal="100" zoomScaleSheetLayoutView="80" workbookViewId="0">
      <selection activeCell="A3" sqref="A3:H3"/>
    </sheetView>
  </sheetViews>
  <sheetFormatPr defaultRowHeight="14.25"/>
  <cols>
    <col min="1" max="1" width="19.375" customWidth="1"/>
    <col min="2" max="7" width="14.125" customWidth="1"/>
    <col min="8" max="8" width="23.5" bestFit="1" customWidth="1"/>
  </cols>
  <sheetData>
    <row r="1" spans="1:8" ht="20.100000000000001" customHeight="1">
      <c r="A1" s="184" t="s">
        <v>293</v>
      </c>
      <c r="B1" s="185"/>
      <c r="C1" s="185"/>
      <c r="D1" s="185"/>
      <c r="E1" s="185"/>
      <c r="F1" s="185"/>
      <c r="G1" s="185"/>
      <c r="H1" s="186"/>
    </row>
    <row r="2" spans="1:8" ht="20.100000000000001" customHeight="1">
      <c r="A2" s="187" t="s">
        <v>294</v>
      </c>
      <c r="B2" s="188"/>
      <c r="C2" s="188"/>
      <c r="D2" s="188"/>
      <c r="E2" s="188"/>
      <c r="F2" s="188"/>
      <c r="G2" s="188"/>
      <c r="H2" s="189"/>
    </row>
    <row r="3" spans="1:8">
      <c r="A3" s="240" t="str">
        <f>LS!A3</f>
        <v>OBRA: MANUTENÇÕES PREDIAIS DOS MERCADOS E FEIRAS DE ANANINDEUA - PA</v>
      </c>
      <c r="B3" s="241"/>
      <c r="C3" s="241"/>
      <c r="D3" s="241"/>
      <c r="E3" s="241"/>
      <c r="F3" s="241"/>
      <c r="G3" s="241"/>
      <c r="H3" s="242"/>
    </row>
    <row r="4" spans="1:8" ht="20.100000000000001" customHeight="1" thickBot="1">
      <c r="A4" s="243" t="str">
        <f>LS!A4</f>
        <v>DATA BASE: 12 2021</v>
      </c>
      <c r="B4" s="244"/>
      <c r="C4" s="244"/>
      <c r="D4" s="244"/>
      <c r="E4" s="244"/>
      <c r="F4" s="244"/>
      <c r="G4" s="244"/>
      <c r="H4" s="245"/>
    </row>
    <row r="5" spans="1:8" ht="16.5" customHeight="1" thickTop="1" thickBot="1">
      <c r="A5" s="253" t="s">
        <v>368</v>
      </c>
      <c r="B5" s="254"/>
      <c r="C5" s="254"/>
      <c r="D5" s="254"/>
      <c r="E5" s="254"/>
      <c r="F5" s="254"/>
      <c r="G5" s="254"/>
      <c r="H5" s="255"/>
    </row>
    <row r="6" spans="1:8" ht="47.25" customHeight="1" thickBot="1">
      <c r="A6" s="45"/>
      <c r="B6" s="46"/>
      <c r="C6" s="46"/>
      <c r="D6" s="46"/>
      <c r="E6" s="46"/>
      <c r="F6" s="46"/>
      <c r="G6" s="47"/>
      <c r="H6" s="48" t="s">
        <v>369</v>
      </c>
    </row>
    <row r="7" spans="1:8" ht="18" customHeight="1">
      <c r="A7" s="49"/>
      <c r="B7" s="50" t="s">
        <v>370</v>
      </c>
      <c r="C7" s="51"/>
      <c r="D7" s="51"/>
      <c r="E7" s="51"/>
      <c r="F7" s="51"/>
      <c r="G7" s="52"/>
      <c r="H7" s="53">
        <v>3</v>
      </c>
    </row>
    <row r="8" spans="1:8" ht="18" customHeight="1">
      <c r="A8" s="54"/>
      <c r="B8" s="55" t="s">
        <v>371</v>
      </c>
      <c r="C8" s="56"/>
      <c r="D8" s="56"/>
      <c r="E8" s="56"/>
      <c r="F8" s="56"/>
      <c r="G8" s="57"/>
      <c r="H8" s="58">
        <v>0.59</v>
      </c>
    </row>
    <row r="9" spans="1:8" ht="16.5" thickBot="1">
      <c r="A9" s="59" t="s">
        <v>372</v>
      </c>
      <c r="B9" s="60"/>
      <c r="C9" s="60"/>
      <c r="D9" s="60"/>
      <c r="E9" s="60"/>
      <c r="F9" s="60"/>
      <c r="G9" s="61"/>
      <c r="H9" s="62">
        <f>H7+H8</f>
        <v>3.59</v>
      </c>
    </row>
    <row r="10" spans="1:8">
      <c r="A10" s="63" t="s">
        <v>373</v>
      </c>
      <c r="B10" s="51"/>
      <c r="C10" s="51"/>
      <c r="D10" s="51"/>
      <c r="E10" s="51"/>
      <c r="F10" s="51"/>
      <c r="G10" s="52"/>
      <c r="H10" s="53"/>
    </row>
    <row r="11" spans="1:8">
      <c r="A11" s="64" t="s">
        <v>374</v>
      </c>
      <c r="B11" s="65" t="s">
        <v>375</v>
      </c>
      <c r="C11" s="66"/>
      <c r="D11" s="66"/>
      <c r="E11" s="66"/>
      <c r="F11" s="66"/>
      <c r="G11" s="67"/>
      <c r="H11" s="58">
        <v>0.97</v>
      </c>
    </row>
    <row r="12" spans="1:8">
      <c r="A12" s="64" t="s">
        <v>376</v>
      </c>
      <c r="B12" s="65" t="s">
        <v>377</v>
      </c>
      <c r="C12" s="66"/>
      <c r="D12" s="66"/>
      <c r="E12" s="66"/>
      <c r="F12" s="66"/>
      <c r="G12" s="67"/>
      <c r="H12" s="58">
        <v>0.8</v>
      </c>
    </row>
    <row r="13" spans="1:8" ht="15.75">
      <c r="A13" s="68" t="s">
        <v>372</v>
      </c>
      <c r="B13" s="69"/>
      <c r="C13" s="69"/>
      <c r="D13" s="69"/>
      <c r="E13" s="69"/>
      <c r="F13" s="69"/>
      <c r="G13" s="70"/>
      <c r="H13" s="71">
        <f>H11+H12</f>
        <v>1.77</v>
      </c>
    </row>
    <row r="14" spans="1:8">
      <c r="A14" s="72" t="s">
        <v>378</v>
      </c>
      <c r="B14" s="66"/>
      <c r="C14" s="66"/>
      <c r="D14" s="66"/>
      <c r="E14" s="66"/>
      <c r="F14" s="66"/>
      <c r="G14" s="67"/>
      <c r="H14" s="73" t="s">
        <v>379</v>
      </c>
    </row>
    <row r="15" spans="1:8" ht="15.75">
      <c r="A15" s="74" t="s">
        <v>380</v>
      </c>
      <c r="B15" s="75" t="s">
        <v>381</v>
      </c>
      <c r="C15" s="69"/>
      <c r="D15" s="69"/>
      <c r="E15" s="69"/>
      <c r="F15" s="69"/>
      <c r="G15" s="70"/>
      <c r="H15" s="71">
        <f>H16+H17</f>
        <v>6.15</v>
      </c>
    </row>
    <row r="16" spans="1:8">
      <c r="A16" s="54" t="s">
        <v>382</v>
      </c>
      <c r="B16" s="65" t="s">
        <v>383</v>
      </c>
      <c r="C16" s="66"/>
      <c r="D16" s="66"/>
      <c r="E16" s="66"/>
      <c r="F16" s="66"/>
      <c r="G16" s="67"/>
      <c r="H16" s="58">
        <f>H25</f>
        <v>3.65</v>
      </c>
    </row>
    <row r="17" spans="1:8">
      <c r="A17" s="54" t="s">
        <v>384</v>
      </c>
      <c r="B17" s="65" t="s">
        <v>385</v>
      </c>
      <c r="C17" s="66"/>
      <c r="D17" s="66"/>
      <c r="E17" s="66"/>
      <c r="F17" s="66"/>
      <c r="G17" s="67"/>
      <c r="H17" s="58">
        <v>2.5</v>
      </c>
    </row>
    <row r="18" spans="1:8">
      <c r="A18" s="76" t="s">
        <v>386</v>
      </c>
      <c r="B18" s="77" t="s">
        <v>387</v>
      </c>
      <c r="C18" s="78"/>
      <c r="D18" s="78"/>
      <c r="E18" s="78"/>
      <c r="F18" s="78"/>
      <c r="G18" s="79"/>
      <c r="H18" s="80">
        <v>6.16</v>
      </c>
    </row>
    <row r="19" spans="1:8">
      <c r="A19" s="81"/>
      <c r="B19" s="82"/>
      <c r="C19" s="82"/>
      <c r="D19" s="82"/>
      <c r="E19" s="82"/>
      <c r="F19" s="82"/>
      <c r="G19" s="82"/>
      <c r="H19" s="83"/>
    </row>
    <row r="20" spans="1:8" ht="18.75">
      <c r="A20" s="84"/>
      <c r="H20" s="85"/>
    </row>
    <row r="21" spans="1:8" ht="18.75">
      <c r="A21" s="84"/>
      <c r="H21" s="86"/>
    </row>
    <row r="22" spans="1:8" ht="18.75">
      <c r="A22" s="87"/>
      <c r="B22" s="88"/>
      <c r="C22" s="88"/>
      <c r="D22" s="89"/>
      <c r="E22" s="89"/>
      <c r="F22" s="89"/>
      <c r="G22" s="89"/>
      <c r="H22" s="90"/>
    </row>
    <row r="23" spans="1:8">
      <c r="A23" s="84"/>
      <c r="H23" s="91"/>
    </row>
    <row r="24" spans="1:8" ht="16.5" thickBot="1">
      <c r="A24" s="92" t="s">
        <v>388</v>
      </c>
      <c r="B24" s="93"/>
      <c r="C24" s="93"/>
      <c r="D24" s="93"/>
      <c r="E24" s="93"/>
      <c r="F24" s="93"/>
      <c r="G24" s="93"/>
      <c r="H24" s="94"/>
    </row>
    <row r="25" spans="1:8">
      <c r="A25" s="49" t="s">
        <v>382</v>
      </c>
      <c r="B25" s="50" t="s">
        <v>383</v>
      </c>
      <c r="C25" s="51"/>
      <c r="D25" s="51"/>
      <c r="E25" s="51"/>
      <c r="F25" s="51"/>
      <c r="G25" s="52"/>
      <c r="H25" s="95">
        <f>H26+H27+H28</f>
        <v>3.65</v>
      </c>
    </row>
    <row r="26" spans="1:8">
      <c r="A26" s="96" t="s">
        <v>389</v>
      </c>
      <c r="B26" s="65" t="s">
        <v>390</v>
      </c>
      <c r="C26" s="66"/>
      <c r="D26" s="66"/>
      <c r="E26" s="66"/>
      <c r="F26" s="66"/>
      <c r="G26" s="67"/>
      <c r="H26" s="97">
        <v>0.65</v>
      </c>
    </row>
    <row r="27" spans="1:8">
      <c r="A27" s="54" t="s">
        <v>391</v>
      </c>
      <c r="B27" s="65" t="s">
        <v>392</v>
      </c>
      <c r="C27" s="66"/>
      <c r="D27" s="66"/>
      <c r="E27" s="66"/>
      <c r="F27" s="66"/>
      <c r="G27" s="67"/>
      <c r="H27" s="97">
        <v>3</v>
      </c>
    </row>
    <row r="28" spans="1:8" ht="15" thickBot="1">
      <c r="A28" s="98" t="s">
        <v>393</v>
      </c>
      <c r="B28" s="99" t="s">
        <v>394</v>
      </c>
      <c r="C28" s="100"/>
      <c r="D28" s="100"/>
      <c r="E28" s="100"/>
      <c r="F28" s="100"/>
      <c r="G28" s="101"/>
      <c r="H28" s="102">
        <v>0</v>
      </c>
    </row>
    <row r="29" spans="1:8" ht="16.5" thickBot="1">
      <c r="A29" s="103" t="s">
        <v>395</v>
      </c>
      <c r="B29" s="104"/>
      <c r="C29" s="104"/>
      <c r="D29" s="104"/>
      <c r="E29" s="104"/>
      <c r="F29" s="104"/>
      <c r="G29" s="104"/>
      <c r="H29" s="105"/>
    </row>
    <row r="30" spans="1:8">
      <c r="A30" s="49" t="s">
        <v>384</v>
      </c>
      <c r="B30" s="50" t="s">
        <v>396</v>
      </c>
      <c r="C30" s="51"/>
      <c r="D30" s="51"/>
      <c r="E30" s="51"/>
      <c r="F30" s="51"/>
      <c r="G30" s="52"/>
      <c r="H30" s="95">
        <f>H31</f>
        <v>2.5</v>
      </c>
    </row>
    <row r="31" spans="1:8" ht="15" thickBot="1">
      <c r="A31" s="106" t="s">
        <v>397</v>
      </c>
      <c r="B31" s="99" t="s">
        <v>390</v>
      </c>
      <c r="C31" s="100"/>
      <c r="D31" s="100"/>
      <c r="E31" s="100"/>
      <c r="F31" s="100"/>
      <c r="G31" s="101"/>
      <c r="H31" s="107">
        <v>2.5</v>
      </c>
    </row>
    <row r="32" spans="1:8">
      <c r="A32" s="84"/>
      <c r="H32" s="91"/>
    </row>
    <row r="33" spans="1:8">
      <c r="A33" s="84"/>
      <c r="H33" s="91"/>
    </row>
    <row r="34" spans="1:8" ht="63">
      <c r="A34" s="108" t="s">
        <v>398</v>
      </c>
      <c r="B34" s="109"/>
      <c r="C34" s="109"/>
      <c r="D34" s="109"/>
      <c r="E34" s="109"/>
      <c r="F34" s="109"/>
      <c r="G34" s="109"/>
      <c r="H34" s="110"/>
    </row>
    <row r="35" spans="1:8" ht="17.25">
      <c r="A35" s="111" t="s">
        <v>399</v>
      </c>
      <c r="B35" s="112"/>
      <c r="C35" s="113">
        <f>H7/100</f>
        <v>0.03</v>
      </c>
      <c r="D35" s="112"/>
      <c r="F35" s="114" t="s">
        <v>399</v>
      </c>
      <c r="G35" s="114"/>
      <c r="H35" s="115">
        <f>C35</f>
        <v>0.03</v>
      </c>
    </row>
    <row r="36" spans="1:8" ht="17.25">
      <c r="A36" s="111" t="s">
        <v>400</v>
      </c>
      <c r="B36" s="112"/>
      <c r="C36" s="113">
        <f>H12/100</f>
        <v>8.0000000000000002E-3</v>
      </c>
      <c r="D36" s="112"/>
      <c r="F36" s="114" t="s">
        <v>400</v>
      </c>
      <c r="G36" s="114"/>
      <c r="H36" s="115">
        <f>C36</f>
        <v>8.0000000000000002E-3</v>
      </c>
    </row>
    <row r="37" spans="1:8" ht="17.25">
      <c r="A37" s="111" t="s">
        <v>401</v>
      </c>
      <c r="B37" s="112"/>
      <c r="C37" s="113">
        <f>H11/100</f>
        <v>9.7000000000000003E-3</v>
      </c>
      <c r="D37" s="112"/>
      <c r="F37" s="114" t="s">
        <v>401</v>
      </c>
      <c r="G37" s="114"/>
      <c r="H37" s="115">
        <f>C37</f>
        <v>9.7000000000000003E-3</v>
      </c>
    </row>
    <row r="38" spans="1:8" ht="17.25">
      <c r="A38" s="111" t="s">
        <v>402</v>
      </c>
      <c r="B38" s="112"/>
      <c r="C38" s="116">
        <f>1+C35+C36+C37</f>
        <v>1.0477000000000001</v>
      </c>
      <c r="D38" s="112"/>
      <c r="F38" s="114" t="s">
        <v>402</v>
      </c>
      <c r="G38" s="114"/>
      <c r="H38" s="117">
        <f>1+H35+H36+H37</f>
        <v>1.0477000000000001</v>
      </c>
    </row>
    <row r="39" spans="1:8" ht="17.25">
      <c r="A39" s="111" t="s">
        <v>403</v>
      </c>
      <c r="B39" s="112"/>
      <c r="C39" s="113">
        <f>H8/100</f>
        <v>5.8999999999999999E-3</v>
      </c>
      <c r="D39" s="112"/>
      <c r="F39" s="114" t="s">
        <v>403</v>
      </c>
      <c r="G39" s="114"/>
      <c r="H39" s="115">
        <f>C39</f>
        <v>5.8999999999999999E-3</v>
      </c>
    </row>
    <row r="40" spans="1:8" ht="17.25">
      <c r="A40" s="111" t="s">
        <v>404</v>
      </c>
      <c r="B40" s="112"/>
      <c r="C40" s="116">
        <f>1+C39</f>
        <v>1.0059</v>
      </c>
      <c r="D40" s="112"/>
      <c r="F40" s="114" t="s">
        <v>404</v>
      </c>
      <c r="G40" s="114"/>
      <c r="H40" s="117">
        <f>1+H39</f>
        <v>1.0059</v>
      </c>
    </row>
    <row r="41" spans="1:8" ht="17.25">
      <c r="A41" s="111" t="s">
        <v>405</v>
      </c>
      <c r="B41" s="112"/>
      <c r="C41" s="113">
        <f>H18/100</f>
        <v>6.1600000000000002E-2</v>
      </c>
      <c r="D41" s="112"/>
      <c r="F41" s="114" t="s">
        <v>405</v>
      </c>
      <c r="G41" s="114"/>
      <c r="H41" s="115">
        <f>C41</f>
        <v>6.1600000000000002E-2</v>
      </c>
    </row>
    <row r="42" spans="1:8" ht="17.25">
      <c r="A42" s="111" t="s">
        <v>406</v>
      </c>
      <c r="B42" s="112"/>
      <c r="C42" s="116">
        <f>1+C41</f>
        <v>1.0616000000000001</v>
      </c>
      <c r="D42" s="112"/>
      <c r="F42" s="114" t="s">
        <v>406</v>
      </c>
      <c r="G42" s="114"/>
      <c r="H42" s="117">
        <f>1+H41</f>
        <v>1.0616000000000001</v>
      </c>
    </row>
    <row r="43" spans="1:8" ht="17.25">
      <c r="A43" s="111"/>
      <c r="B43" s="112"/>
      <c r="C43" s="112"/>
      <c r="D43" s="112"/>
      <c r="F43" s="114"/>
      <c r="G43" s="114"/>
      <c r="H43" s="118"/>
    </row>
    <row r="44" spans="1:8" ht="17.25">
      <c r="A44" s="111" t="s">
        <v>407</v>
      </c>
      <c r="B44" s="112"/>
      <c r="C44" s="113">
        <f>H15/100</f>
        <v>6.1500000000000006E-2</v>
      </c>
      <c r="D44" s="112"/>
      <c r="F44" s="114" t="s">
        <v>407</v>
      </c>
      <c r="G44" s="114"/>
      <c r="H44" s="115">
        <f>C44-(H28/100)</f>
        <v>6.1500000000000006E-2</v>
      </c>
    </row>
    <row r="45" spans="1:8" ht="17.25">
      <c r="A45" s="111" t="s">
        <v>408</v>
      </c>
      <c r="B45" s="112"/>
      <c r="C45" s="116">
        <f>1-C44</f>
        <v>0.9385</v>
      </c>
      <c r="D45" s="112"/>
      <c r="F45" s="114" t="s">
        <v>408</v>
      </c>
      <c r="G45" s="114"/>
      <c r="H45" s="117">
        <f>1-H44</f>
        <v>0.9385</v>
      </c>
    </row>
    <row r="46" spans="1:8" ht="17.25">
      <c r="A46" s="111"/>
      <c r="B46" s="112"/>
      <c r="C46" s="112"/>
      <c r="D46" s="112"/>
      <c r="F46" s="114"/>
      <c r="G46" s="114"/>
      <c r="H46" s="118"/>
    </row>
    <row r="47" spans="1:8" ht="17.25">
      <c r="A47" s="119" t="s">
        <v>409</v>
      </c>
      <c r="B47" s="120"/>
      <c r="C47" s="121">
        <f>(C38*C40*C42)/C45-1</f>
        <v>0.19211563781353247</v>
      </c>
      <c r="D47" s="112"/>
      <c r="F47" s="122" t="s">
        <v>410</v>
      </c>
      <c r="G47" s="123"/>
      <c r="H47" s="124">
        <f>(H38*H40*H42)/H45-1</f>
        <v>0.19211563781353247</v>
      </c>
    </row>
    <row r="48" spans="1:8" ht="15">
      <c r="A48" s="125"/>
      <c r="B48" s="114"/>
      <c r="C48" s="114"/>
      <c r="D48" s="114"/>
      <c r="F48" s="114"/>
      <c r="G48" s="114"/>
      <c r="H48" s="126" t="s">
        <v>411</v>
      </c>
    </row>
    <row r="49" spans="1:8" ht="15" customHeight="1">
      <c r="A49" s="125"/>
      <c r="B49" s="114"/>
      <c r="C49" s="114"/>
      <c r="D49" s="114"/>
      <c r="E49" s="114"/>
      <c r="F49" s="249" t="s">
        <v>412</v>
      </c>
      <c r="G49" s="249"/>
      <c r="H49" s="250"/>
    </row>
    <row r="50" spans="1:8" ht="15" customHeight="1" thickBot="1">
      <c r="A50" s="127"/>
      <c r="B50" s="128"/>
      <c r="C50" s="128"/>
      <c r="D50" s="128"/>
      <c r="E50" s="128"/>
      <c r="F50" s="251"/>
      <c r="G50" s="251"/>
      <c r="H50" s="252"/>
    </row>
  </sheetData>
  <mergeCells count="6">
    <mergeCell ref="F49:H50"/>
    <mergeCell ref="A1:H1"/>
    <mergeCell ref="A2:H2"/>
    <mergeCell ref="A3:H3"/>
    <mergeCell ref="A4:H4"/>
    <mergeCell ref="A5:H5"/>
  </mergeCells>
  <pageMargins left="0.511811024" right="0.511811024" top="0.78740157499999996" bottom="0.78740157499999996" header="0.31496062000000002" footer="0.31496062000000002"/>
  <pageSetup paperSize="9" scale="6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60" zoomScaleNormal="100" workbookViewId="0">
      <pane ySplit="3" topLeftCell="A4" activePane="bottomLeft" state="frozen"/>
      <selection pane="bottomLeft" activeCell="M36" sqref="L36:M37"/>
    </sheetView>
  </sheetViews>
  <sheetFormatPr defaultColWidth="8.75" defaultRowHeight="14.25"/>
  <cols>
    <col min="1" max="1" width="10" style="129" bestFit="1" customWidth="1"/>
    <col min="2" max="2" width="12" style="129" bestFit="1" customWidth="1"/>
    <col min="3" max="3" width="10" style="129" bestFit="1" customWidth="1"/>
    <col min="4" max="4" width="60" style="129" bestFit="1" customWidth="1"/>
    <col min="5" max="5" width="15" style="129" bestFit="1" customWidth="1"/>
    <col min="6" max="9" width="12" style="129" bestFit="1" customWidth="1"/>
    <col min="10" max="11" width="14" style="129" bestFit="1" customWidth="1"/>
    <col min="12" max="16384" width="8.75" style="129"/>
  </cols>
  <sheetData>
    <row r="1" spans="1:10">
      <c r="A1" s="187" t="s">
        <v>293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>
      <c r="A2" s="187" t="s">
        <v>294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ht="27" customHeight="1">
      <c r="A3" s="151"/>
      <c r="B3" s="152"/>
      <c r="C3" s="241" t="str">
        <f>BDI!A3</f>
        <v>OBRA: MANUTENÇÕES PREDIAIS DOS MERCADOS E FEIRAS DE ANANINDEUA - PA</v>
      </c>
      <c r="D3" s="241"/>
      <c r="E3" s="241"/>
      <c r="F3" s="241"/>
      <c r="G3" s="241"/>
      <c r="H3" s="241"/>
      <c r="I3" s="241"/>
      <c r="J3" s="241"/>
    </row>
    <row r="4" spans="1:10">
      <c r="A4" s="187" t="str">
        <f>'Orçamento Sintético'!A5:I5</f>
        <v>DATA BASE: 12 2021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5">
      <c r="A5" s="257" t="s">
        <v>414</v>
      </c>
      <c r="B5" s="258"/>
      <c r="C5" s="258"/>
      <c r="D5" s="258"/>
      <c r="E5" s="258"/>
      <c r="F5" s="258"/>
      <c r="G5" s="258"/>
      <c r="H5" s="258"/>
      <c r="I5" s="258"/>
      <c r="J5" s="258"/>
    </row>
    <row r="6" spans="1:10" ht="30" customHeight="1">
      <c r="A6" s="257" t="s">
        <v>415</v>
      </c>
      <c r="B6" s="258"/>
      <c r="C6" s="258"/>
      <c r="D6" s="258"/>
      <c r="E6" s="258"/>
      <c r="F6" s="258"/>
      <c r="G6" s="258"/>
      <c r="H6" s="258"/>
      <c r="I6" s="258"/>
      <c r="J6" s="258"/>
    </row>
    <row r="7" spans="1:10" ht="15">
      <c r="A7" s="130" t="s">
        <v>43</v>
      </c>
      <c r="B7" s="131" t="s">
        <v>2</v>
      </c>
      <c r="C7" s="130" t="s">
        <v>3</v>
      </c>
      <c r="D7" s="130" t="s">
        <v>4</v>
      </c>
      <c r="E7" s="259" t="s">
        <v>416</v>
      </c>
      <c r="F7" s="259"/>
      <c r="G7" s="132" t="s">
        <v>5</v>
      </c>
      <c r="H7" s="131" t="s">
        <v>6</v>
      </c>
      <c r="I7" s="131" t="s">
        <v>7</v>
      </c>
      <c r="J7" s="131" t="s">
        <v>9</v>
      </c>
    </row>
    <row r="8" spans="1:10" ht="38.25">
      <c r="A8" s="133" t="s">
        <v>417</v>
      </c>
      <c r="B8" s="134" t="s">
        <v>44</v>
      </c>
      <c r="C8" s="133" t="s">
        <v>45</v>
      </c>
      <c r="D8" s="133" t="s">
        <v>46</v>
      </c>
      <c r="E8" s="260" t="s">
        <v>418</v>
      </c>
      <c r="F8" s="260"/>
      <c r="G8" s="135" t="s">
        <v>24</v>
      </c>
      <c r="H8" s="136">
        <v>1</v>
      </c>
      <c r="I8" s="137">
        <v>17.23</v>
      </c>
      <c r="J8" s="137">
        <v>17.23</v>
      </c>
    </row>
    <row r="9" spans="1:10" ht="25.5">
      <c r="A9" s="138" t="s">
        <v>419</v>
      </c>
      <c r="B9" s="139" t="s">
        <v>420</v>
      </c>
      <c r="C9" s="138" t="s">
        <v>146</v>
      </c>
      <c r="D9" s="138" t="s">
        <v>421</v>
      </c>
      <c r="E9" s="256" t="s">
        <v>422</v>
      </c>
      <c r="F9" s="256"/>
      <c r="G9" s="140" t="s">
        <v>423</v>
      </c>
      <c r="H9" s="141">
        <v>0.1</v>
      </c>
      <c r="I9" s="142">
        <v>23.4</v>
      </c>
      <c r="J9" s="142">
        <v>2.34</v>
      </c>
    </row>
    <row r="10" spans="1:10" ht="25.5">
      <c r="A10" s="138" t="s">
        <v>419</v>
      </c>
      <c r="B10" s="139" t="s">
        <v>424</v>
      </c>
      <c r="C10" s="138" t="s">
        <v>146</v>
      </c>
      <c r="D10" s="138" t="s">
        <v>425</v>
      </c>
      <c r="E10" s="256" t="s">
        <v>422</v>
      </c>
      <c r="F10" s="256"/>
      <c r="G10" s="140" t="s">
        <v>423</v>
      </c>
      <c r="H10" s="141">
        <v>0.1</v>
      </c>
      <c r="I10" s="142">
        <v>18.8</v>
      </c>
      <c r="J10" s="142">
        <v>1.88</v>
      </c>
    </row>
    <row r="11" spans="1:10" ht="38.25">
      <c r="A11" s="138" t="s">
        <v>419</v>
      </c>
      <c r="B11" s="139" t="s">
        <v>426</v>
      </c>
      <c r="C11" s="138" t="s">
        <v>146</v>
      </c>
      <c r="D11" s="138" t="s">
        <v>427</v>
      </c>
      <c r="E11" s="256" t="s">
        <v>418</v>
      </c>
      <c r="F11" s="256"/>
      <c r="G11" s="140" t="s">
        <v>24</v>
      </c>
      <c r="H11" s="141">
        <v>0.1</v>
      </c>
      <c r="I11" s="142">
        <v>84.62</v>
      </c>
      <c r="J11" s="142">
        <v>8.4600000000000009</v>
      </c>
    </row>
    <row r="12" spans="1:10" ht="25.5">
      <c r="A12" s="138" t="s">
        <v>419</v>
      </c>
      <c r="B12" s="139" t="s">
        <v>428</v>
      </c>
      <c r="C12" s="138" t="s">
        <v>146</v>
      </c>
      <c r="D12" s="138" t="s">
        <v>429</v>
      </c>
      <c r="E12" s="256" t="s">
        <v>418</v>
      </c>
      <c r="F12" s="256"/>
      <c r="G12" s="140" t="s">
        <v>24</v>
      </c>
      <c r="H12" s="141">
        <v>0.1</v>
      </c>
      <c r="I12" s="142">
        <v>45.57</v>
      </c>
      <c r="J12" s="142">
        <v>4.55</v>
      </c>
    </row>
    <row r="13" spans="1:10" ht="25.5">
      <c r="A13" s="143"/>
      <c r="B13" s="143"/>
      <c r="C13" s="143"/>
      <c r="D13" s="143"/>
      <c r="E13" s="143" t="s">
        <v>430</v>
      </c>
      <c r="F13" s="144">
        <v>6.12</v>
      </c>
      <c r="G13" s="143" t="s">
        <v>431</v>
      </c>
      <c r="H13" s="144">
        <v>0</v>
      </c>
      <c r="I13" s="143" t="s">
        <v>432</v>
      </c>
      <c r="J13" s="144">
        <v>6.12</v>
      </c>
    </row>
    <row r="14" spans="1:10" ht="15" thickBot="1">
      <c r="A14" s="143"/>
      <c r="B14" s="143"/>
      <c r="C14" s="143"/>
      <c r="D14" s="143"/>
      <c r="E14" s="143" t="s">
        <v>433</v>
      </c>
      <c r="F14" s="144">
        <v>3.3</v>
      </c>
      <c r="G14" s="143"/>
      <c r="H14" s="261" t="s">
        <v>434</v>
      </c>
      <c r="I14" s="261"/>
      <c r="J14" s="144">
        <v>20.53</v>
      </c>
    </row>
    <row r="15" spans="1:10" ht="1.1499999999999999" customHeight="1" thickTop="1">
      <c r="A15" s="145"/>
      <c r="B15" s="145"/>
      <c r="C15" s="145"/>
      <c r="D15" s="145"/>
      <c r="E15" s="145"/>
      <c r="F15" s="145"/>
      <c r="G15" s="145"/>
      <c r="H15" s="145"/>
      <c r="I15" s="145"/>
      <c r="J15" s="145"/>
    </row>
    <row r="16" spans="1:10" ht="15">
      <c r="A16" s="130" t="s">
        <v>155</v>
      </c>
      <c r="B16" s="131" t="s">
        <v>2</v>
      </c>
      <c r="C16" s="130" t="s">
        <v>3</v>
      </c>
      <c r="D16" s="130" t="s">
        <v>4</v>
      </c>
      <c r="E16" s="259" t="s">
        <v>416</v>
      </c>
      <c r="F16" s="259"/>
      <c r="G16" s="132" t="s">
        <v>5</v>
      </c>
      <c r="H16" s="131" t="s">
        <v>6</v>
      </c>
      <c r="I16" s="131" t="s">
        <v>7</v>
      </c>
      <c r="J16" s="131" t="s">
        <v>9</v>
      </c>
    </row>
    <row r="17" spans="1:10" ht="25.5">
      <c r="A17" s="133" t="s">
        <v>417</v>
      </c>
      <c r="B17" s="134" t="s">
        <v>156</v>
      </c>
      <c r="C17" s="133" t="s">
        <v>45</v>
      </c>
      <c r="D17" s="133" t="s">
        <v>157</v>
      </c>
      <c r="E17" s="260" t="s">
        <v>435</v>
      </c>
      <c r="F17" s="260"/>
      <c r="G17" s="135" t="s">
        <v>24</v>
      </c>
      <c r="H17" s="136">
        <v>1</v>
      </c>
      <c r="I17" s="137">
        <v>60.89</v>
      </c>
      <c r="J17" s="137">
        <v>60.89</v>
      </c>
    </row>
    <row r="18" spans="1:10" ht="25.5">
      <c r="A18" s="138" t="s">
        <v>419</v>
      </c>
      <c r="B18" s="139" t="s">
        <v>436</v>
      </c>
      <c r="C18" s="138" t="s">
        <v>146</v>
      </c>
      <c r="D18" s="138" t="s">
        <v>437</v>
      </c>
      <c r="E18" s="256" t="s">
        <v>422</v>
      </c>
      <c r="F18" s="256"/>
      <c r="G18" s="140" t="s">
        <v>423</v>
      </c>
      <c r="H18" s="141">
        <v>0.42699999999999999</v>
      </c>
      <c r="I18" s="142">
        <v>23.68</v>
      </c>
      <c r="J18" s="142">
        <v>10.11</v>
      </c>
    </row>
    <row r="19" spans="1:10" ht="25.5">
      <c r="A19" s="138" t="s">
        <v>419</v>
      </c>
      <c r="B19" s="139" t="s">
        <v>424</v>
      </c>
      <c r="C19" s="138" t="s">
        <v>146</v>
      </c>
      <c r="D19" s="138" t="s">
        <v>425</v>
      </c>
      <c r="E19" s="256" t="s">
        <v>422</v>
      </c>
      <c r="F19" s="256"/>
      <c r="G19" s="140" t="s">
        <v>423</v>
      </c>
      <c r="H19" s="141">
        <v>0.63729999999999998</v>
      </c>
      <c r="I19" s="142">
        <v>18.8</v>
      </c>
      <c r="J19" s="142">
        <v>11.98</v>
      </c>
    </row>
    <row r="20" spans="1:10" ht="38.25">
      <c r="A20" s="138" t="s">
        <v>419</v>
      </c>
      <c r="B20" s="139" t="s">
        <v>438</v>
      </c>
      <c r="C20" s="138" t="s">
        <v>146</v>
      </c>
      <c r="D20" s="138" t="s">
        <v>439</v>
      </c>
      <c r="E20" s="256" t="s">
        <v>440</v>
      </c>
      <c r="F20" s="256"/>
      <c r="G20" s="140" t="s">
        <v>441</v>
      </c>
      <c r="H20" s="141">
        <v>7.1400000000000005E-2</v>
      </c>
      <c r="I20" s="142">
        <v>483.8</v>
      </c>
      <c r="J20" s="142">
        <v>34.54</v>
      </c>
    </row>
    <row r="21" spans="1:10" ht="25.5">
      <c r="A21" s="146" t="s">
        <v>442</v>
      </c>
      <c r="B21" s="147" t="s">
        <v>443</v>
      </c>
      <c r="C21" s="146" t="s">
        <v>146</v>
      </c>
      <c r="D21" s="146" t="s">
        <v>444</v>
      </c>
      <c r="E21" s="262" t="s">
        <v>445</v>
      </c>
      <c r="F21" s="262"/>
      <c r="G21" s="148" t="s">
        <v>446</v>
      </c>
      <c r="H21" s="149">
        <v>0.10834770000000001</v>
      </c>
      <c r="I21" s="150">
        <v>39.32</v>
      </c>
      <c r="J21" s="150">
        <v>4.26</v>
      </c>
    </row>
    <row r="22" spans="1:10" ht="25.5">
      <c r="A22" s="143"/>
      <c r="B22" s="143"/>
      <c r="C22" s="143"/>
      <c r="D22" s="143"/>
      <c r="E22" s="143" t="s">
        <v>430</v>
      </c>
      <c r="F22" s="144">
        <v>19.11</v>
      </c>
      <c r="G22" s="143" t="s">
        <v>431</v>
      </c>
      <c r="H22" s="144">
        <v>0</v>
      </c>
      <c r="I22" s="143" t="s">
        <v>432</v>
      </c>
      <c r="J22" s="144">
        <v>19.11</v>
      </c>
    </row>
    <row r="23" spans="1:10" ht="15" thickBot="1">
      <c r="A23" s="143"/>
      <c r="B23" s="143"/>
      <c r="C23" s="143"/>
      <c r="D23" s="143"/>
      <c r="E23" s="143" t="s">
        <v>433</v>
      </c>
      <c r="F23" s="144">
        <v>11.69</v>
      </c>
      <c r="G23" s="143"/>
      <c r="H23" s="261" t="s">
        <v>434</v>
      </c>
      <c r="I23" s="261"/>
      <c r="J23" s="144">
        <v>72.58</v>
      </c>
    </row>
    <row r="24" spans="1:10" ht="1.1499999999999999" customHeight="1" thickTop="1">
      <c r="A24" s="145"/>
      <c r="B24" s="145"/>
      <c r="C24" s="145"/>
      <c r="D24" s="145"/>
      <c r="E24" s="145"/>
      <c r="F24" s="145"/>
      <c r="G24" s="145"/>
      <c r="H24" s="145"/>
      <c r="I24" s="145"/>
      <c r="J24" s="145"/>
    </row>
  </sheetData>
  <mergeCells count="20">
    <mergeCell ref="E19:F19"/>
    <mergeCell ref="E20:F20"/>
    <mergeCell ref="E21:F21"/>
    <mergeCell ref="H23:I23"/>
    <mergeCell ref="E18:F18"/>
    <mergeCell ref="A1:J1"/>
    <mergeCell ref="A2:J2"/>
    <mergeCell ref="A4:J4"/>
    <mergeCell ref="C3:J3"/>
    <mergeCell ref="E11:F11"/>
    <mergeCell ref="E12:F12"/>
    <mergeCell ref="H14:I14"/>
    <mergeCell ref="E16:F16"/>
    <mergeCell ref="E17:F17"/>
    <mergeCell ref="E10:F10"/>
    <mergeCell ref="A5:J5"/>
    <mergeCell ref="A6:J6"/>
    <mergeCell ref="E7:F7"/>
    <mergeCell ref="E8:F8"/>
    <mergeCell ref="E9:F9"/>
  </mergeCells>
  <pageMargins left="0.511811024" right="0.511811024" top="0.78740157499999996" bottom="0.78740157499999996" header="0.31496062000000002" footer="0.31496062000000002"/>
  <pageSetup paperSize="9" scale="4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Orçamento Sintético (2)</vt:lpstr>
      <vt:lpstr>Orçamento Sintético</vt:lpstr>
      <vt:lpstr>CRONOGRAMA</vt:lpstr>
      <vt:lpstr>LS</vt:lpstr>
      <vt:lpstr>BDI</vt:lpstr>
      <vt:lpstr>CPU</vt:lpstr>
      <vt:lpstr>CRONOGRAMA!Area_de_impressao</vt:lpstr>
      <vt:lpstr>'Orçamento Sintético (2)'!Area_de_impressao</vt:lpstr>
      <vt:lpstr>'Orçamento Sintético'!Titulos_de_impressao</vt:lpstr>
      <vt:lpstr>'Orçamento Sintético (2)'!Titulos_de_impressao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amanda batista</cp:lastModifiedBy>
  <cp:revision>0</cp:revision>
  <cp:lastPrinted>2022-06-07T17:43:55Z</cp:lastPrinted>
  <dcterms:created xsi:type="dcterms:W3CDTF">2022-03-31T14:37:19Z</dcterms:created>
  <dcterms:modified xsi:type="dcterms:W3CDTF">2022-06-07T17:44:28Z</dcterms:modified>
</cp:coreProperties>
</file>