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Z:\_NICIANA NOURA\PMA 2022\PROJETOS - 2022\_25) ADEQUAÇÃO A REFORMA DA FEIRA DA CIDADE NOVA VI\TEXTO\"/>
    </mc:Choice>
  </mc:AlternateContent>
  <xr:revisionPtr revIDLastSave="0" documentId="13_ncr:1_{0E6DB20D-000C-4F97-A295-5A5380615F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ÇAMENTO" sheetId="3" r:id="rId1"/>
    <sheet name="composição" sheetId="2" r:id="rId2"/>
    <sheet name="CRONOGRAMA" sheetId="5" r:id="rId3"/>
    <sheet name="BDI" sheetId="6" r:id="rId4"/>
    <sheet name="ENCARGOS" sheetId="8" r:id="rId5"/>
    <sheet name="M.CAL" sheetId="4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BD2" localSheetId="2">#REF!</definedName>
    <definedName name="_BD2">#REF!</definedName>
    <definedName name="_xlnm.Print_Area" localSheetId="3">BDI!$A$1:$H$50</definedName>
    <definedName name="_xlnm.Print_Area" localSheetId="1">composição!$A$1:$J$53</definedName>
    <definedName name="_xlnm.Print_Area" localSheetId="2">CRONOGRAMA!$A$1:$J$28</definedName>
    <definedName name="_xlnm.Print_Area" localSheetId="4">ENCARGOS!$A$1:$D$46</definedName>
    <definedName name="Excel_BuiltIn_Print_Area_3_1" localSheetId="2">#REF!</definedName>
    <definedName name="Excel_BuiltIn_Print_Area_3_1">#REF!</definedName>
    <definedName name="Excel_BuiltIn_Print_Area_4_1">'[1]Planilha Orçamentária'!#REF!</definedName>
    <definedName name="Excel_BuiltIn_Print_Area_6_1">'[1]Cronograma Físico-Financ.'!#REF!</definedName>
    <definedName name="JR_PAGE_ANCHOR_0_1" localSheetId="2">'[2]LOTE 3'!#REF!</definedName>
    <definedName name="JR_PAGE_ANCHOR_0_1">[3]PLANILHA!#REF!</definedName>
    <definedName name="JR_PAGE_ANCHOR_1_1">[4]RESUMO!#REF!</definedName>
    <definedName name="JR_PAGE_ANCHOR_2_1">[4]COMPOSICOES!#REF!</definedName>
    <definedName name="JR_PAGE_ANCHOR_3_1">'[4]COMPOSICOES AUXILIARES'!#REF!</definedName>
    <definedName name="JR_PAGE_ANCHOR_4_1">'[4]CURVA ABC SERVICOS'!#REF!</definedName>
    <definedName name="JR_PAGE_ANCHOR_5_1">'[4]ENCARGOS SOCIAIS'!#REF!</definedName>
    <definedName name="JR_PAGE_ANCHOR_6_1">'[5]ENCARGOS SOCIAIS'!#REF!</definedName>
  </definedNames>
  <calcPr calcId="181029"/>
</workbook>
</file>

<file path=xl/calcChain.xml><?xml version="1.0" encoding="utf-8"?>
<calcChain xmlns="http://schemas.openxmlformats.org/spreadsheetml/2006/main">
  <c r="D40" i="8" l="1"/>
  <c r="C40" i="8"/>
  <c r="D36" i="8"/>
  <c r="C36" i="8"/>
  <c r="D29" i="8"/>
  <c r="C29" i="8"/>
  <c r="D17" i="8"/>
  <c r="C17" i="8"/>
  <c r="H36" i="3"/>
  <c r="C41" i="6"/>
  <c r="H41" i="6" s="1"/>
  <c r="H42" i="6" s="1"/>
  <c r="C39" i="6"/>
  <c r="H39" i="6" s="1"/>
  <c r="H40" i="6" s="1"/>
  <c r="C37" i="6"/>
  <c r="H37" i="6" s="1"/>
  <c r="C36" i="6"/>
  <c r="C35" i="6"/>
  <c r="H35" i="6" s="1"/>
  <c r="H30" i="6"/>
  <c r="H25" i="6"/>
  <c r="H16" i="6" s="1"/>
  <c r="H15" i="6" s="1"/>
  <c r="C44" i="6" s="1"/>
  <c r="H13" i="6"/>
  <c r="H9" i="6"/>
  <c r="D41" i="8" l="1"/>
  <c r="C41" i="8"/>
  <c r="C38" i="6"/>
  <c r="C40" i="6"/>
  <c r="C42" i="6"/>
  <c r="H44" i="6"/>
  <c r="H45" i="6" s="1"/>
  <c r="C45" i="6"/>
  <c r="H36" i="6"/>
  <c r="H38" i="6" s="1"/>
  <c r="H47" i="6" l="1"/>
  <c r="C47" i="6"/>
  <c r="B23" i="5" l="1"/>
  <c r="B21" i="5"/>
  <c r="B19" i="5"/>
  <c r="B17" i="5"/>
  <c r="B15" i="5"/>
  <c r="B13" i="5"/>
  <c r="B11" i="5"/>
  <c r="B9" i="5"/>
  <c r="B7" i="5"/>
  <c r="I24" i="5"/>
  <c r="I22" i="5"/>
  <c r="I20" i="5"/>
  <c r="I18" i="5"/>
  <c r="I16" i="5"/>
  <c r="I14" i="5"/>
  <c r="I12" i="5"/>
  <c r="I10" i="5"/>
  <c r="I8" i="5"/>
  <c r="G33" i="3" l="1"/>
  <c r="H33" i="3" s="1"/>
  <c r="I33" i="3" s="1"/>
  <c r="G32" i="3"/>
  <c r="H32" i="3" s="1"/>
  <c r="I32" i="3" s="1"/>
  <c r="G31" i="3"/>
  <c r="H31" i="3" s="1"/>
  <c r="I31" i="3" s="1"/>
  <c r="G30" i="3"/>
  <c r="H30" i="3" s="1"/>
  <c r="I30" i="3" s="1"/>
  <c r="G29" i="3"/>
  <c r="H29" i="3" s="1"/>
  <c r="I29" i="3" s="1"/>
  <c r="F45" i="2"/>
  <c r="F44" i="2"/>
  <c r="F43" i="2"/>
  <c r="F42" i="2"/>
  <c r="F32" i="2"/>
  <c r="F31" i="2"/>
  <c r="F30" i="2"/>
  <c r="F29" i="2"/>
  <c r="F28" i="2"/>
  <c r="F27" i="2"/>
  <c r="D24" i="3"/>
  <c r="H24" i="3"/>
  <c r="I24" i="3" s="1"/>
  <c r="H40" i="3"/>
  <c r="I40" i="3" s="1"/>
  <c r="H38" i="3"/>
  <c r="I38" i="3" s="1"/>
  <c r="D38" i="3"/>
  <c r="H37" i="3"/>
  <c r="I37" i="3" s="1"/>
  <c r="I36" i="3"/>
  <c r="H27" i="3"/>
  <c r="I27" i="3" s="1"/>
  <c r="H26" i="3"/>
  <c r="I26" i="3" s="1"/>
  <c r="H23" i="3"/>
  <c r="I23" i="3" s="1"/>
  <c r="D23" i="3"/>
  <c r="H21" i="3"/>
  <c r="I21" i="3" s="1"/>
  <c r="I20" i="3" s="1"/>
  <c r="I13" i="5" s="1"/>
  <c r="H19" i="3"/>
  <c r="I19" i="3" s="1"/>
  <c r="H14" i="3"/>
  <c r="I14" i="3" s="1"/>
  <c r="H13" i="3"/>
  <c r="I13" i="3" s="1"/>
  <c r="H11" i="3"/>
  <c r="I11" i="3" s="1"/>
  <c r="I10" i="3" s="1"/>
  <c r="I7" i="5" s="1"/>
  <c r="F52" i="2"/>
  <c r="F51" i="2"/>
  <c r="F50" i="2"/>
  <c r="F49" i="2"/>
  <c r="F48" i="2"/>
  <c r="F39" i="2"/>
  <c r="F38" i="2"/>
  <c r="F37" i="2"/>
  <c r="F36" i="2"/>
  <c r="F35" i="2"/>
  <c r="F24" i="2"/>
  <c r="F23" i="2"/>
  <c r="F22" i="2"/>
  <c r="F21" i="2"/>
  <c r="F20" i="2"/>
  <c r="F19" i="2"/>
  <c r="F18" i="2"/>
  <c r="F15" i="2"/>
  <c r="F14" i="2"/>
  <c r="F13" i="2"/>
  <c r="F10" i="2"/>
  <c r="F9" i="2"/>
  <c r="F8" i="2"/>
  <c r="I22" i="3" l="1"/>
  <c r="I15" i="5" s="1"/>
  <c r="H15" i="5" s="1"/>
  <c r="H7" i="5"/>
  <c r="C7" i="5"/>
  <c r="G7" i="5"/>
  <c r="E7" i="5"/>
  <c r="F7" i="5"/>
  <c r="D7" i="5"/>
  <c r="F13" i="5"/>
  <c r="E13" i="5"/>
  <c r="D13" i="5"/>
  <c r="H13" i="5"/>
  <c r="C13" i="5"/>
  <c r="G13" i="5"/>
  <c r="F46" i="2"/>
  <c r="G35" i="3" s="1"/>
  <c r="H35" i="3" s="1"/>
  <c r="I35" i="3" s="1"/>
  <c r="I34" i="3" s="1"/>
  <c r="I21" i="5" s="1"/>
  <c r="F16" i="2"/>
  <c r="F33" i="2"/>
  <c r="F40" i="2"/>
  <c r="F11" i="2"/>
  <c r="F25" i="2"/>
  <c r="F53" i="2"/>
  <c r="I25" i="3"/>
  <c r="I17" i="5" s="1"/>
  <c r="I28" i="3"/>
  <c r="I19" i="5" s="1"/>
  <c r="I12" i="3"/>
  <c r="I9" i="5" s="1"/>
  <c r="D15" i="5" l="1"/>
  <c r="E15" i="5"/>
  <c r="F15" i="5"/>
  <c r="G15" i="5"/>
  <c r="C15" i="5"/>
  <c r="H9" i="5"/>
  <c r="G9" i="5"/>
  <c r="F9" i="5"/>
  <c r="C9" i="5"/>
  <c r="E9" i="5"/>
  <c r="D9" i="5"/>
  <c r="G19" i="5"/>
  <c r="H19" i="5"/>
  <c r="D19" i="5"/>
  <c r="F19" i="5"/>
  <c r="E19" i="5"/>
  <c r="C19" i="5"/>
  <c r="H17" i="5"/>
  <c r="E17" i="5"/>
  <c r="G17" i="5"/>
  <c r="D17" i="5"/>
  <c r="F17" i="5"/>
  <c r="C17" i="5"/>
  <c r="F21" i="5"/>
  <c r="C21" i="5"/>
  <c r="H21" i="5"/>
  <c r="E21" i="5"/>
  <c r="G21" i="5"/>
  <c r="D21" i="5"/>
  <c r="G41" i="3"/>
  <c r="H41" i="3" s="1"/>
  <c r="I41" i="3" s="1"/>
  <c r="I39" i="3" s="1"/>
  <c r="I23" i="5" s="1"/>
  <c r="G18" i="3"/>
  <c r="H18" i="3" s="1"/>
  <c r="I18" i="3" s="1"/>
  <c r="G17" i="3"/>
  <c r="H17" i="3" s="1"/>
  <c r="I17" i="3" s="1"/>
  <c r="G16" i="3"/>
  <c r="H16" i="3" s="1"/>
  <c r="I16" i="3" s="1"/>
  <c r="H23" i="5" l="1"/>
  <c r="F23" i="5"/>
  <c r="D23" i="5"/>
  <c r="C23" i="5"/>
  <c r="E23" i="5"/>
  <c r="G23" i="5"/>
  <c r="I15" i="3"/>
  <c r="I11" i="5" s="1"/>
  <c r="H45" i="3"/>
  <c r="H43" i="3" s="1"/>
  <c r="H44" i="3" s="1"/>
  <c r="G11" i="5" l="1"/>
  <c r="G25" i="5" s="1"/>
  <c r="E11" i="5"/>
  <c r="E25" i="5" s="1"/>
  <c r="D11" i="5"/>
  <c r="D25" i="5" s="1"/>
  <c r="F11" i="5"/>
  <c r="F25" i="5" s="1"/>
  <c r="H11" i="5"/>
  <c r="H25" i="5" s="1"/>
  <c r="C11" i="5"/>
  <c r="C25" i="5" s="1"/>
  <c r="I25" i="5"/>
  <c r="J23" i="5" l="1"/>
  <c r="J13" i="5"/>
  <c r="J15" i="5"/>
  <c r="J7" i="5"/>
  <c r="J17" i="5"/>
  <c r="J21" i="5"/>
  <c r="J9" i="5"/>
  <c r="J19" i="5"/>
  <c r="F26" i="5"/>
  <c r="J11" i="5"/>
  <c r="D26" i="5"/>
  <c r="C26" i="5"/>
  <c r="C27" i="5"/>
  <c r="E26" i="5"/>
  <c r="J25" i="5" l="1"/>
  <c r="I26" i="5"/>
  <c r="D27" i="5"/>
  <c r="C28" i="5"/>
  <c r="D28" i="5" l="1"/>
  <c r="E27" i="5"/>
  <c r="F27" i="5" l="1"/>
  <c r="E28" i="5"/>
  <c r="G27" i="5" l="1"/>
  <c r="F28" i="5"/>
  <c r="G28" i="5" l="1"/>
  <c r="H27" i="5"/>
  <c r="H28" i="5" s="1"/>
</calcChain>
</file>

<file path=xl/sharedStrings.xml><?xml version="1.0" encoding="utf-8"?>
<sst xmlns="http://schemas.openxmlformats.org/spreadsheetml/2006/main" count="533" uniqueCount="328">
  <si>
    <t>A</t>
  </si>
  <si>
    <t>Bancos</t>
  </si>
  <si>
    <t>B.D.I.</t>
  </si>
  <si>
    <t>Encargos Sociais</t>
  </si>
  <si>
    <t>Não Desonerado: 
Horista:  120,84%
Mensalista:  74,09%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</si>
  <si>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</si>
  <si>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</si>
  <si>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</si>
  <si>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</si>
  <si>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</si>
  <si>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</si>
  <si>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</si>
  <si>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</si>
  <si>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</si>
  <si>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1.1</t>
  </si>
  <si>
    <t>SEDOP</t>
  </si>
  <si>
    <t>M³</t>
  </si>
  <si>
    <t>M²</t>
  </si>
  <si>
    <t>2.1</t>
  </si>
  <si>
    <t>2.2</t>
  </si>
  <si>
    <t>3.1</t>
  </si>
  <si>
    <t>4.1</t>
  </si>
  <si>
    <t>5.1</t>
  </si>
  <si>
    <t>5.2</t>
  </si>
  <si>
    <t>6.1</t>
  </si>
  <si>
    <t>6.2</t>
  </si>
  <si>
    <t>7.1</t>
  </si>
  <si>
    <t>7.2</t>
  </si>
  <si>
    <t>7.3</t>
  </si>
  <si>
    <t>8.1</t>
  </si>
  <si>
    <t>8.2</t>
  </si>
  <si>
    <t>8.3</t>
  </si>
  <si>
    <t>9.1</t>
  </si>
  <si>
    <t>PT</t>
  </si>
  <si>
    <t>UND</t>
  </si>
  <si>
    <t>CPU 1</t>
  </si>
  <si>
    <t>CPU 2</t>
  </si>
  <si>
    <t>Total sem BDI</t>
  </si>
  <si>
    <t>Total do BDI</t>
  </si>
  <si>
    <t>Total Geral</t>
  </si>
  <si>
    <t>DESCRIÇÃO</t>
  </si>
  <si>
    <t>INDICE</t>
  </si>
  <si>
    <t>VALOR UNT.</t>
  </si>
  <si>
    <t>REVISÃO DE PONTO DRENAGEM PLUVIAL</t>
  </si>
  <si>
    <t>SEDOP/280009</t>
  </si>
  <si>
    <t>SERRALHEIRO COM ENCARGOS COMPLEMENTARES</t>
  </si>
  <si>
    <t>h</t>
  </si>
  <si>
    <t>SEDOP/280026</t>
  </si>
  <si>
    <t xml:space="preserve">AUXILIAR DE SERRALHEIRO COM ENCARGOS 
 COMPLEMENTARES </t>
  </si>
  <si>
    <t>SERVENTE COM ENCARGOS COMPLEMENTARES</t>
  </si>
  <si>
    <t>SEDOP/171299</t>
  </si>
  <si>
    <t>PONTO DE SOLDA EXOTÉRMICA</t>
  </si>
  <si>
    <t>Cobertura em lona - Incl. estr.
 metálica</t>
  </si>
  <si>
    <t>SEDOP/071495</t>
  </si>
  <si>
    <t>Estrutura metálica p/ cobertura - 2 águas-vão 20m</t>
  </si>
  <si>
    <t>m²</t>
  </si>
  <si>
    <t>ORÇAMENTO</t>
  </si>
  <si>
    <t>Lona Branca</t>
  </si>
  <si>
    <t>SEDOP/D00361</t>
  </si>
  <si>
    <t>Aluguel e montagem de andaime metálico</t>
  </si>
  <si>
    <t>M²/Mê</t>
  </si>
  <si>
    <t>CPU 3</t>
  </si>
  <si>
    <t>RECUPERAÇÃO DA LONA</t>
  </si>
  <si>
    <t>SEDOP/280024</t>
  </si>
  <si>
    <t>PINTOR COM ENCARGOS COMPLEMENTARES</t>
  </si>
  <si>
    <t xml:space="preserve">SERVENTE COM ENCARGOS COMPLEMENTARES </t>
  </si>
  <si>
    <t>CPU 4</t>
  </si>
  <si>
    <t>RECUPERAÇÃO DE BASE DE PILARES METÁLICOS</t>
  </si>
  <si>
    <t>UN</t>
  </si>
  <si>
    <t>H</t>
  </si>
  <si>
    <t>SEDOP/P00019</t>
  </si>
  <si>
    <t>Tinta Esmalte</t>
  </si>
  <si>
    <t>gl</t>
  </si>
  <si>
    <t xml:space="preserve">SEDOP/D00141 </t>
  </si>
  <si>
    <t>Lixa p/ ferro</t>
  </si>
  <si>
    <t>SEDOP/D00157</t>
  </si>
  <si>
    <t>Chapa de ferro 3/16" - trab./colocada</t>
  </si>
  <si>
    <t>CPU 5</t>
  </si>
  <si>
    <t>COMUNICAÇÃO VISUAL</t>
  </si>
  <si>
    <t>VB</t>
  </si>
  <si>
    <t>painel em ACM com adesivo recorte 0,20 x 0,20</t>
  </si>
  <si>
    <t>und</t>
  </si>
  <si>
    <t>Placas em ACM com Adesivo recorte 0,40 x 0,40</t>
  </si>
  <si>
    <t>Placas em ACM 1,20 x 0,20</t>
  </si>
  <si>
    <t>Placas em ACM 0,55 x 0,90</t>
  </si>
  <si>
    <t>Totem em ACM</t>
  </si>
  <si>
    <t>placa de inauguração</t>
  </si>
  <si>
    <t>CPU 6</t>
  </si>
  <si>
    <t>SEDOP/280023</t>
  </si>
  <si>
    <t>PEDREIRO COM ENCARGOS COMPLEMENTARES</t>
  </si>
  <si>
    <t>SEDOP/110142</t>
  </si>
  <si>
    <t>Argamassa de cimento e areia 1:6</t>
  </si>
  <si>
    <t>m³</t>
  </si>
  <si>
    <t>SEDOP/D00250</t>
  </si>
  <si>
    <t>Mão francesa plana galvanizada 726mm</t>
  </si>
  <si>
    <t>CPU 7</t>
  </si>
  <si>
    <t>PINTURA COM TINTA ACRÍLICA DE FUNDO APLICADA A ROLO OU PINCEL SOBRE SUPERFÍCIES DA LONA EXECUTADO EM OBRA (POR DEMÃO)</t>
  </si>
  <si>
    <t>SEDOP/P00041</t>
  </si>
  <si>
    <t xml:space="preserve">Rolo de espuma </t>
  </si>
  <si>
    <t>SEDOP/P00027</t>
  </si>
  <si>
    <t>Aguarraz</t>
  </si>
  <si>
    <t>TAPUME C/ CHAPA DE MADEIRITE</t>
  </si>
  <si>
    <t>DEMOLIÇÃO E RETIRADA</t>
  </si>
  <si>
    <t>3.2</t>
  </si>
  <si>
    <t>RETIRADA DE LOUÇA SANITÁRIA</t>
  </si>
  <si>
    <t>DEMOLIÇÃO DE CONCRETO ARMADO C/ MARTELETE</t>
  </si>
  <si>
    <t>COBERTURA EM LONA - INCL. ESTRUTURA</t>
  </si>
  <si>
    <t>LIMPEZA DE SUPERFÍCIE COM JATO DE ALTA PRESSÃO.</t>
  </si>
  <si>
    <t>PISO DE ALTA RESISTÊNCIA e=8mm C/ RESINA INCL. CAMADA REGULARIZADORA</t>
  </si>
  <si>
    <t>PAREDES E PAINÉIS</t>
  </si>
  <si>
    <t>3.4</t>
  </si>
  <si>
    <t>ESMALTE SOBRE GRADE DE FERRO (SUPERFÍCIE APARELHADA)</t>
  </si>
  <si>
    <t>7.4</t>
  </si>
  <si>
    <t>7.5</t>
  </si>
  <si>
    <t>INSTALAÇÃO HIDROSANITÁRIAS</t>
  </si>
  <si>
    <t>REVISÃO DE PONTO DE DRENAGEM PLUVIAL</t>
  </si>
  <si>
    <t>RETIRADA DE PONTO DE ESGOTO DE ÁGUA/ESGOTO</t>
  </si>
  <si>
    <t>PONTO DE ESGOTO (INC. TUBOS, CONEXÕES, CX. E RALOS)</t>
  </si>
  <si>
    <t>D00288</t>
  </si>
  <si>
    <t>GRANITO e = 2cm</t>
  </si>
  <si>
    <t>REFORMA DA  FEIRA DA CIDADE NOVA IV</t>
  </si>
  <si>
    <r>
      <rPr>
        <b/>
        <sz val="10"/>
        <color rgb="FFFFFFFF"/>
        <rFont val="Arial"/>
      </rPr>
      <t>Nº ITEM</t>
    </r>
  </si>
  <si>
    <r>
      <rPr>
        <b/>
        <sz val="10"/>
        <color rgb="FFFFFFFF"/>
        <rFont val="Arial"/>
      </rPr>
      <t>DESCRIÇÃO DOS SERVIÇOS</t>
    </r>
  </si>
  <si>
    <r>
      <rPr>
        <b/>
        <sz val="10"/>
        <color rgb="FFFFFFFF"/>
        <rFont val="Arial"/>
      </rPr>
      <t>UNID</t>
    </r>
  </si>
  <si>
    <r>
      <rPr>
        <b/>
        <sz val="10"/>
        <color rgb="FFFFFFFF"/>
        <rFont val="Arial"/>
      </rPr>
      <t>QUANT.</t>
    </r>
  </si>
  <si>
    <r>
      <rPr>
        <b/>
        <sz val="10"/>
        <color rgb="FFFFFFFF"/>
        <rFont val="Arial"/>
      </rPr>
      <t>SERVIÇOS INICIAIS</t>
    </r>
  </si>
  <si>
    <t>TAPUME</t>
  </si>
  <si>
    <t>MADEIRIT e=10 mm (H= 2,10 m)</t>
  </si>
  <si>
    <t>PEIXES</t>
  </si>
  <si>
    <t>FRANGO</t>
  </si>
  <si>
    <t>LANCHE</t>
  </si>
  <si>
    <t>un</t>
  </si>
  <si>
    <r>
      <rPr>
        <b/>
        <sz val="10"/>
        <color rgb="FFFFFFFF"/>
        <rFont val="Arial"/>
      </rPr>
      <t>COBERTURA</t>
    </r>
  </si>
  <si>
    <t>Cobertura em lona- Incl. Estrut. Metálica</t>
  </si>
  <si>
    <t>387,00</t>
  </si>
  <si>
    <t>TOLDO LATERAL</t>
  </si>
  <si>
    <t>RECUPERAÇÃO LONA</t>
  </si>
  <si>
    <t>RECUPERAÇÃO PARCIAL DA LONA RASGADA / DANIFICADA</t>
  </si>
  <si>
    <t>18,00</t>
  </si>
  <si>
    <t>RESTAURAÇÃO BASE PILARES METÁLICOS DANIFICADOS</t>
  </si>
  <si>
    <r>
      <rPr>
        <b/>
        <sz val="10"/>
        <color rgb="FFFFFFFF"/>
        <rFont val="Arial"/>
      </rPr>
      <t>PISOS</t>
    </r>
  </si>
  <si>
    <r>
      <rPr>
        <b/>
        <sz val="10"/>
        <color rgb="FFFFFFFF"/>
        <rFont val="Arial"/>
      </rPr>
      <t>PISO KORODUR</t>
    </r>
  </si>
  <si>
    <t>004.01.01</t>
  </si>
  <si>
    <t>Piso de alta resistência e=8mm c/ resina incl. camada regularizadora</t>
  </si>
  <si>
    <t>ÁREA DO HALL DE ENTRADA EM PONTOS DANIFICADOS</t>
  </si>
  <si>
    <t>FRANGOS</t>
  </si>
  <si>
    <t>ALVENARIA TIJOLO DE BARRO A CUTELO</t>
  </si>
  <si>
    <t>PEIXE</t>
  </si>
  <si>
    <t>EMBOÇO COM ARGAMASSA 1:6:ADIT. PLAST.</t>
  </si>
  <si>
    <r>
      <rPr>
        <b/>
        <sz val="10"/>
        <color rgb="FFFFFFFF"/>
        <rFont val="Arial"/>
      </rPr>
      <t>PINTURAS</t>
    </r>
  </si>
  <si>
    <t>LONA</t>
  </si>
  <si>
    <t>GRADES DO HORTIFRUTE</t>
  </si>
  <si>
    <t>TUBO DE QUEDA DRENANDO A LONA AO LONGO DO PERÍMETRO DO COMOPLEXO</t>
  </si>
  <si>
    <t>CUBA EM AÇO INOX (70X70X35CM)</t>
  </si>
  <si>
    <r>
      <rPr>
        <b/>
        <sz val="10"/>
        <color rgb="FFFFFFFF"/>
        <rFont val="Arial"/>
      </rPr>
      <t>OUTROS ELEMENTOS</t>
    </r>
  </si>
  <si>
    <r>
      <rPr>
        <b/>
        <sz val="10"/>
        <color rgb="FFFFFFFF"/>
        <rFont val="Arial"/>
      </rPr>
      <t>M²</t>
    </r>
  </si>
  <si>
    <t>Granito e= 2cm</t>
  </si>
  <si>
    <t>TANQUE COM SUPORTE EM AÇO INOX 304 POLIDO</t>
  </si>
  <si>
    <t>PEIXESS</t>
  </si>
  <si>
    <t>PORCOS</t>
  </si>
  <si>
    <t>RETIRADA DE LOUÇA (BOX DOS PEIXES)</t>
  </si>
  <si>
    <t>PINTURA COM TINTA ESMALTE DE FUNDO APLICADA A ROLO OU PINCEL SOBRE SUPERFÍCIES DA LONA EXECUTADO EM OBRA (POR DEMÃO)</t>
  </si>
  <si>
    <t>BANCADA COM SUPORTES EM AÇO INOX 304 POLIDO</t>
  </si>
  <si>
    <t>BANCADA DE INOX</t>
  </si>
  <si>
    <t>CPU 8</t>
  </si>
  <si>
    <t>CPU 9</t>
  </si>
  <si>
    <t>CPU 11</t>
  </si>
  <si>
    <t>CPU 10</t>
  </si>
  <si>
    <t>UM</t>
  </si>
  <si>
    <t>SEDOP - 05/2022 - Pará</t>
  </si>
  <si>
    <t>SINAPI - 07/2022 - Pará</t>
  </si>
  <si>
    <t>3.3</t>
  </si>
  <si>
    <t>8.4</t>
  </si>
  <si>
    <t>CRONOGRAMA FÍSICO-FINANCEIRO</t>
  </si>
  <si>
    <t>ITEM</t>
  </si>
  <si>
    <t>MÊS 1</t>
  </si>
  <si>
    <t>MÊS 2</t>
  </si>
  <si>
    <t>MÊS 3</t>
  </si>
  <si>
    <t>MÊS 4</t>
  </si>
  <si>
    <t>MÊS 5</t>
  </si>
  <si>
    <t>MÊS 6</t>
  </si>
  <si>
    <t>Total (R$)</t>
  </si>
  <si>
    <t>%</t>
  </si>
  <si>
    <t>1</t>
  </si>
  <si>
    <t>SERVIÇOS PRELIMINARES:</t>
  </si>
  <si>
    <t>2</t>
  </si>
  <si>
    <t>3</t>
  </si>
  <si>
    <t>4</t>
  </si>
  <si>
    <t>5</t>
  </si>
  <si>
    <t>COBERTURA:</t>
  </si>
  <si>
    <t>6</t>
  </si>
  <si>
    <t>7</t>
  </si>
  <si>
    <t>8</t>
  </si>
  <si>
    <t>9</t>
  </si>
  <si>
    <t>PINTURAS:</t>
  </si>
  <si>
    <t>PARCIAIS SIMPLES</t>
  </si>
  <si>
    <t>PERCENTUAIS SIMPLES (%)</t>
  </si>
  <si>
    <t>PARCIAIS ACUMULADAS</t>
  </si>
  <si>
    <t>PERCENTUAIS ACUMULADOS (%)</t>
  </si>
  <si>
    <t>DEMOLIÇÃO E RETIRADA:</t>
  </si>
  <si>
    <t>PISO KORODUR:</t>
  </si>
  <si>
    <t>PAREDES E PAINÉIS:</t>
  </si>
  <si>
    <t>COMUNICAÇÃO VISUAL:</t>
  </si>
  <si>
    <t>INSTALAÇÃO HIDROSANITÁRIAS:</t>
  </si>
  <si>
    <t>OUTROS ELEMENTOS :</t>
  </si>
  <si>
    <t>9.2</t>
  </si>
  <si>
    <t>SINAPI</t>
  </si>
  <si>
    <t>BDI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</si>
  <si>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</si>
  <si>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</si>
  <si>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</si>
  <si>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</si>
  <si>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</si>
  <si>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</si>
  <si>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</si>
  <si>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</si>
  <si>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</si>
  <si>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</si>
  <si>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</si>
  <si>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</si>
  <si>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</si>
  <si>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</si>
  <si>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</si>
  <si>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</si>
  <si>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>L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</si>
  <si>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</si>
  <si>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</si>
  <si>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</si>
  <si>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</si>
  <si>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</si>
  <si>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</si>
  <si>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</si>
  <si>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</si>
  <si>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</si>
  <si>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</si>
  <si>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</si>
  <si>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</si>
  <si>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</si>
  <si>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</si>
  <si>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</si>
  <si>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</si>
  <si>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</si>
  <si>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</si>
  <si>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</si>
  <si>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</si>
  <si>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</si>
  <si>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</si>
  <si>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</si>
  <si>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</si>
  <si>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</si>
  <si>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</si>
  <si>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ENCARGOS SOCIAIS SOBRE A MÃO DE OBRA (SEM DESONERAÇÃO)</t>
  </si>
  <si>
    <t>CÓDIGO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</si>
  <si>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</si>
  <si>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</si>
  <si>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</si>
  <si>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</si>
  <si>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</si>
  <si>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</si>
  <si>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</si>
  <si>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</si>
  <si>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</si>
  <si>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</si>
  <si>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</si>
  <si>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</si>
  <si>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</si>
  <si>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</si>
  <si>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</si>
  <si>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</si>
  <si>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</si>
  <si>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</si>
  <si>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</si>
  <si>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</si>
  <si>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</si>
  <si>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</si>
  <si>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</si>
  <si>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</si>
  <si>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</si>
  <si>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</si>
  <si>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</si>
  <si>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</si>
  <si>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</si>
  <si>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</si>
  <si>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</si>
  <si>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</si>
  <si>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</si>
  <si>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</si>
  <si>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</si>
  <si>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</si>
  <si>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</si>
  <si>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</si>
  <si>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</si>
  <si>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</si>
  <si>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</si>
  <si>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</si>
  <si>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</si>
  <si>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</si>
  <si>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</si>
  <si>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</si>
  <si>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</si>
  <si>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</si>
  <si>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</si>
  <si>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</si>
  <si>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</si>
  <si>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</si>
  <si>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</si>
  <si>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</si>
  <si>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</si>
  <si>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</si>
  <si>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</si>
  <si>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</si>
  <si>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</si>
  <si>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</si>
  <si>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</si>
  <si>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</si>
  <si>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</si>
  <si>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</si>
  <si>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</si>
  <si>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</si>
  <si>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</si>
  <si>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</si>
  <si>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>COMPOSIÇÃO PRÓPIA</t>
  </si>
  <si>
    <t>PREFEITURA MUNICIPAL DE ANANINDEUA - PMA</t>
  </si>
  <si>
    <t>SECRETARIA MUNICIPAL DE SANEAMENTO E INFRA ESTRUTURA - SESAN</t>
  </si>
  <si>
    <t>OBRA: ADEQUAÇÃO À REFORMA DA FEIRA DA CIDADE NOVA IV</t>
  </si>
  <si>
    <t>Orçamento Sintético</t>
  </si>
  <si>
    <t>LOCAL: AV. DOM VICENTE ZICO, ENTRE AS TV. WE60 e WE63 - BAIRRO COQUEIRO - ANANINDEUA - PA</t>
  </si>
  <si>
    <t xml:space="preserve">                LOCAL: AV. DOM VICENTE ZICO, ENTRE AS TV. WE60 e WE63 - BAIRRO COQUEIRO - ANANINDEUA - 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</si>
</sst>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\ * #,##0.00_-;\-&quot;R$&quot;\ * #,##0.00_-;_-&quot;R$&quot;\ * &quot;-&quot;??_-;_-@"/>
    <numFmt numFmtId="165" formatCode="_-[$R$-416]\ * #,##0.00_-;\-[$R$-416]\ * #,##0.00_-;_-[$R$-416]\ * &quot;-&quot;??_-;_-@"/>
    <numFmt numFmtId="166" formatCode="000"/>
    <numFmt numFmtId="167" formatCode="000.00"/>
    <numFmt numFmtId="168" formatCode="0.0"/>
    <numFmt numFmtId="169" formatCode="&quot;R$ &quot;#,##0.00"/>
    <numFmt numFmtId="170" formatCode="_(* #,##0.00_);_(* \(#,##0.00\);_(* &quot;-&quot;??_);_(@_)"/>
  </numFmts>
  <fonts count="56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9"/>
      <color rgb="FF000000"/>
      <name val="Arial"/>
    </font>
    <font>
      <sz val="9"/>
      <name val="Arial"/>
    </font>
    <font>
      <sz val="11"/>
      <name val="Calibri"/>
    </font>
    <font>
      <b/>
      <sz val="11"/>
      <name val="Arial"/>
    </font>
    <font>
      <b/>
      <sz val="10"/>
      <name val="Arial"/>
    </font>
    <font>
      <b/>
      <sz val="11"/>
      <color rgb="FF000000"/>
      <name val="Arial"/>
    </font>
    <font>
      <sz val="11"/>
      <name val="Arial"/>
    </font>
    <font>
      <sz val="11"/>
      <color rgb="FF000000"/>
      <name val="Arial"/>
    </font>
    <font>
      <b/>
      <sz val="11"/>
      <name val="Calibri"/>
    </font>
    <font>
      <sz val="11"/>
      <color rgb="FFFF0000"/>
      <name val="Arial"/>
    </font>
    <font>
      <b/>
      <sz val="12"/>
      <name val="Arial"/>
    </font>
    <font>
      <sz val="12"/>
      <name val="Arial"/>
    </font>
    <font>
      <sz val="10"/>
      <name val="Arial"/>
    </font>
    <font>
      <sz val="11"/>
      <color rgb="FF00B050"/>
      <name val="Arial"/>
    </font>
    <font>
      <sz val="10"/>
      <color rgb="FF000000"/>
      <name val="Times New Roman"/>
    </font>
    <font>
      <sz val="10"/>
      <color rgb="FF00000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mbria"/>
      <family val="1"/>
    </font>
    <font>
      <b/>
      <sz val="10"/>
      <name val="Calibri 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1"/>
    </font>
    <font>
      <sz val="10"/>
      <name val="Swis721 Lt BT"/>
      <family val="2"/>
    </font>
    <font>
      <sz val="9"/>
      <color indexed="8"/>
      <name val="Ari"/>
    </font>
    <font>
      <b/>
      <sz val="9"/>
      <color indexed="9"/>
      <name val="Ari"/>
    </font>
    <font>
      <b/>
      <sz val="9"/>
      <color indexed="8"/>
      <name val="Ari"/>
    </font>
    <font>
      <b/>
      <sz val="12"/>
      <color indexed="8"/>
      <name val="Ari"/>
    </font>
    <font>
      <b/>
      <sz val="14"/>
      <color indexed="8"/>
      <name val="Calibri"/>
      <family val="2"/>
    </font>
    <font>
      <b/>
      <sz val="14"/>
      <color indexed="62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  <font>
      <b/>
      <sz val="11"/>
      <name val="Arial"/>
      <family val="1"/>
    </font>
    <font>
      <b/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FF0D8"/>
        <bgColor rgb="FFDFF0D8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2" fillId="0" borderId="3"/>
    <xf numFmtId="0" fontId="1" fillId="0" borderId="3"/>
    <xf numFmtId="9" fontId="1" fillId="0" borderId="3" applyFont="0" applyFill="0" applyBorder="0" applyAlignment="0" applyProtection="0"/>
    <xf numFmtId="0" fontId="1" fillId="0" borderId="3"/>
    <xf numFmtId="44" fontId="1" fillId="0" borderId="3" applyFont="0" applyFill="0" applyBorder="0" applyAlignment="0" applyProtection="0"/>
    <xf numFmtId="0" fontId="35" fillId="0" borderId="3"/>
    <xf numFmtId="0" fontId="22" fillId="0" borderId="3"/>
    <xf numFmtId="0" fontId="36" fillId="0" borderId="3"/>
    <xf numFmtId="43" fontId="1" fillId="0" borderId="3" applyFont="0" applyFill="0" applyBorder="0" applyAlignment="0" applyProtection="0"/>
    <xf numFmtId="9" fontId="22" fillId="0" borderId="3" applyFill="0" applyBorder="0" applyAlignment="0" applyProtection="0"/>
    <xf numFmtId="0" fontId="22" fillId="0" borderId="3"/>
    <xf numFmtId="170" fontId="22" fillId="0" borderId="3" applyFont="0" applyFill="0" applyBorder="0" applyAlignment="0" applyProtection="0"/>
  </cellStyleXfs>
  <cellXfs count="339">
    <xf numFmtId="0" fontId="0" fillId="0" borderId="0" xfId="0"/>
    <xf numFmtId="0" fontId="2" fillId="0" borderId="3" xfId="0" applyFont="1" applyBorder="1"/>
    <xf numFmtId="0" fontId="5" fillId="0" borderId="4" xfId="0" applyFont="1" applyBorder="1"/>
    <xf numFmtId="164" fontId="5" fillId="0" borderId="4" xfId="0" applyNumberFormat="1" applyFont="1" applyBorder="1"/>
    <xf numFmtId="0" fontId="5" fillId="7" borderId="4" xfId="0" applyFont="1" applyFill="1" applyBorder="1"/>
    <xf numFmtId="164" fontId="5" fillId="7" borderId="4" xfId="0" applyNumberFormat="1" applyFont="1" applyFill="1" applyBorder="1"/>
    <xf numFmtId="0" fontId="5" fillId="4" borderId="4" xfId="0" applyFont="1" applyFill="1" applyBorder="1"/>
    <xf numFmtId="0" fontId="5" fillId="4" borderId="4" xfId="0" applyFont="1" applyFill="1" applyBorder="1" applyAlignment="1">
      <alignment wrapText="1"/>
    </xf>
    <xf numFmtId="164" fontId="5" fillId="4" borderId="4" xfId="0" applyNumberFormat="1" applyFont="1" applyFill="1" applyBorder="1"/>
    <xf numFmtId="165" fontId="5" fillId="0" borderId="4" xfId="0" applyNumberFormat="1" applyFont="1" applyBorder="1"/>
    <xf numFmtId="0" fontId="3" fillId="7" borderId="4" xfId="0" applyFont="1" applyFill="1" applyBorder="1" applyAlignment="1">
      <alignment horizontal="left" vertical="top" wrapText="1"/>
    </xf>
    <xf numFmtId="0" fontId="3" fillId="7" borderId="4" xfId="0" applyFont="1" applyFill="1" applyBorder="1" applyAlignment="1">
      <alignment horizontal="center" vertical="top" wrapText="1"/>
    </xf>
    <xf numFmtId="165" fontId="5" fillId="7" borderId="4" xfId="0" applyNumberFormat="1" applyFont="1" applyFill="1" applyBorder="1"/>
    <xf numFmtId="0" fontId="5" fillId="7" borderId="4" xfId="0" applyFont="1" applyFill="1" applyBorder="1" applyAlignment="1">
      <alignment wrapText="1"/>
    </xf>
    <xf numFmtId="8" fontId="5" fillId="4" borderId="4" xfId="0" applyNumberFormat="1" applyFont="1" applyFill="1" applyBorder="1"/>
    <xf numFmtId="0" fontId="4" fillId="7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8" fillId="7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center" vertical="center"/>
    </xf>
    <xf numFmtId="164" fontId="8" fillId="7" borderId="4" xfId="0" applyNumberFormat="1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center" vertical="center" wrapText="1"/>
    </xf>
    <xf numFmtId="164" fontId="9" fillId="4" borderId="4" xfId="0" applyNumberFormat="1" applyFont="1" applyFill="1" applyBorder="1" applyAlignment="1">
      <alignment horizontal="left" vertical="center" wrapText="1"/>
    </xf>
    <xf numFmtId="164" fontId="10" fillId="4" borderId="4" xfId="0" applyNumberFormat="1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 wrapText="1"/>
    </xf>
    <xf numFmtId="2" fontId="10" fillId="4" borderId="4" xfId="0" applyNumberFormat="1" applyFont="1" applyFill="1" applyBorder="1" applyAlignment="1">
      <alignment horizontal="left" vertical="center" wrapText="1"/>
    </xf>
    <xf numFmtId="2" fontId="10" fillId="3" borderId="4" xfId="0" applyNumberFormat="1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center" vertical="center" wrapText="1"/>
    </xf>
    <xf numFmtId="164" fontId="9" fillId="7" borderId="4" xfId="0" applyNumberFormat="1" applyFont="1" applyFill="1" applyBorder="1" applyAlignment="1">
      <alignment horizontal="left" vertical="center" wrapText="1"/>
    </xf>
    <xf numFmtId="164" fontId="6" fillId="7" borderId="4" xfId="0" applyNumberFormat="1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left" vertical="top" wrapText="1"/>
    </xf>
    <xf numFmtId="0" fontId="6" fillId="7" borderId="4" xfId="0" applyFont="1" applyFill="1" applyBorder="1" applyAlignment="1">
      <alignment horizontal="center" vertical="top" wrapText="1"/>
    </xf>
    <xf numFmtId="164" fontId="6" fillId="7" borderId="4" xfId="0" applyNumberFormat="1" applyFont="1" applyFill="1" applyBorder="1" applyAlignment="1">
      <alignment horizontal="right" vertical="top" wrapText="1"/>
    </xf>
    <xf numFmtId="164" fontId="8" fillId="7" borderId="4" xfId="0" applyNumberFormat="1" applyFont="1" applyFill="1" applyBorder="1" applyAlignment="1">
      <alignment horizontal="right" vertical="top" wrapText="1"/>
    </xf>
    <xf numFmtId="0" fontId="6" fillId="4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center" vertical="top" wrapText="1"/>
    </xf>
    <xf numFmtId="2" fontId="10" fillId="3" borderId="4" xfId="0" applyNumberFormat="1" applyFont="1" applyFill="1" applyBorder="1" applyAlignment="1">
      <alignment horizontal="center" vertical="top" wrapText="1"/>
    </xf>
    <xf numFmtId="164" fontId="10" fillId="4" borderId="4" xfId="0" applyNumberFormat="1" applyFont="1" applyFill="1" applyBorder="1" applyAlignment="1">
      <alignment horizontal="center" vertical="top" wrapText="1"/>
    </xf>
    <xf numFmtId="164" fontId="9" fillId="4" borderId="4" xfId="0" applyNumberFormat="1" applyFont="1" applyFill="1" applyBorder="1" applyAlignment="1">
      <alignment horizontal="right" vertical="top" wrapText="1"/>
    </xf>
    <xf numFmtId="0" fontId="11" fillId="7" borderId="4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right" vertical="top" wrapText="1"/>
    </xf>
    <xf numFmtId="0" fontId="13" fillId="2" borderId="2" xfId="0" applyFont="1" applyFill="1" applyBorder="1" applyAlignment="1">
      <alignment horizontal="left" vertical="top" wrapText="1"/>
    </xf>
    <xf numFmtId="4" fontId="13" fillId="2" borderId="2" xfId="0" applyNumberFormat="1" applyFont="1" applyFill="1" applyBorder="1" applyAlignment="1">
      <alignment horizontal="right" wrapText="1"/>
    </xf>
    <xf numFmtId="4" fontId="13" fillId="0" borderId="0" xfId="0" applyNumberFormat="1" applyFont="1" applyAlignment="1">
      <alignment horizontal="right" wrapText="1"/>
    </xf>
    <xf numFmtId="0" fontId="15" fillId="2" borderId="1" xfId="0" applyFont="1" applyFill="1" applyBorder="1" applyAlignment="1">
      <alignment vertical="top" wrapText="1"/>
    </xf>
    <xf numFmtId="164" fontId="16" fillId="0" borderId="0" xfId="0" applyNumberFormat="1" applyFont="1"/>
    <xf numFmtId="164" fontId="12" fillId="0" borderId="0" xfId="0" applyNumberFormat="1" applyFont="1"/>
    <xf numFmtId="0" fontId="17" fillId="0" borderId="0" xfId="0" applyFont="1" applyAlignment="1">
      <alignment horizontal="left" vertical="top"/>
    </xf>
    <xf numFmtId="0" fontId="7" fillId="8" borderId="1" xfId="0" applyFont="1" applyFill="1" applyBorder="1" applyAlignment="1">
      <alignment horizontal="center" vertical="top" wrapText="1"/>
    </xf>
    <xf numFmtId="0" fontId="7" fillId="8" borderId="1" xfId="0" applyFont="1" applyFill="1" applyBorder="1" applyAlignment="1">
      <alignment horizontal="left" vertical="top" wrapText="1"/>
    </xf>
    <xf numFmtId="2" fontId="7" fillId="8" borderId="1" xfId="0" applyNumberFormat="1" applyFont="1" applyFill="1" applyBorder="1" applyAlignment="1">
      <alignment horizontal="center" vertical="top" wrapText="1"/>
    </xf>
    <xf numFmtId="166" fontId="19" fillId="8" borderId="1" xfId="0" applyNumberFormat="1" applyFont="1" applyFill="1" applyBorder="1" applyAlignment="1">
      <alignment horizontal="center" vertical="top" shrinkToFit="1"/>
    </xf>
    <xf numFmtId="0" fontId="18" fillId="8" borderId="1" xfId="0" applyFont="1" applyFill="1" applyBorder="1" applyAlignment="1">
      <alignment horizontal="left" wrapText="1"/>
    </xf>
    <xf numFmtId="2" fontId="18" fillId="8" borderId="1" xfId="0" applyNumberFormat="1" applyFont="1" applyFill="1" applyBorder="1" applyAlignment="1">
      <alignment horizontal="left" wrapText="1"/>
    </xf>
    <xf numFmtId="167" fontId="20" fillId="0" borderId="9" xfId="0" applyNumberFormat="1" applyFont="1" applyBorder="1" applyAlignment="1">
      <alignment horizontal="center" vertical="top" shrinkToFit="1"/>
    </xf>
    <xf numFmtId="0" fontId="7" fillId="0" borderId="9" xfId="0" applyFont="1" applyBorder="1" applyAlignment="1">
      <alignment horizontal="left" vertical="top" wrapText="1"/>
    </xf>
    <xf numFmtId="2" fontId="7" fillId="0" borderId="9" xfId="0" applyNumberFormat="1" applyFont="1" applyBorder="1" applyAlignment="1">
      <alignment horizontal="center" vertical="top" wrapText="1"/>
    </xf>
    <xf numFmtId="0" fontId="18" fillId="0" borderId="4" xfId="0" applyFont="1" applyBorder="1" applyAlignment="1">
      <alignment horizontal="left" wrapText="1"/>
    </xf>
    <xf numFmtId="0" fontId="15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left" vertical="top" wrapText="1"/>
    </xf>
    <xf numFmtId="2" fontId="15" fillId="0" borderId="4" xfId="0" applyNumberFormat="1" applyFont="1" applyBorder="1" applyAlignment="1">
      <alignment horizontal="center" vertical="top" wrapText="1"/>
    </xf>
    <xf numFmtId="0" fontId="19" fillId="8" borderId="1" xfId="0" applyFont="1" applyFill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167" fontId="20" fillId="0" borderId="4" xfId="0" applyNumberFormat="1" applyFont="1" applyBorder="1" applyAlignment="1">
      <alignment horizontal="center" vertical="top" shrinkToFit="1"/>
    </xf>
    <xf numFmtId="0" fontId="18" fillId="0" borderId="0" xfId="0" applyFont="1" applyAlignment="1">
      <alignment horizontal="left" wrapText="1"/>
    </xf>
    <xf numFmtId="2" fontId="15" fillId="0" borderId="10" xfId="0" applyNumberFormat="1" applyFont="1" applyBorder="1" applyAlignment="1">
      <alignment horizontal="center" vertical="top" wrapText="1"/>
    </xf>
    <xf numFmtId="2" fontId="7" fillId="0" borderId="0" xfId="0" applyNumberFormat="1" applyFont="1" applyAlignment="1">
      <alignment horizontal="center" vertical="top" wrapText="1"/>
    </xf>
    <xf numFmtId="0" fontId="15" fillId="0" borderId="9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wrapText="1"/>
    </xf>
    <xf numFmtId="0" fontId="15" fillId="0" borderId="10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left" vertical="top" wrapText="1"/>
    </xf>
    <xf numFmtId="168" fontId="19" fillId="8" borderId="1" xfId="0" applyNumberFormat="1" applyFont="1" applyFill="1" applyBorder="1" applyAlignment="1">
      <alignment horizontal="center" vertical="top" shrinkToFit="1"/>
    </xf>
    <xf numFmtId="0" fontId="7" fillId="0" borderId="9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left" vertical="top" wrapText="1"/>
    </xf>
    <xf numFmtId="167" fontId="20" fillId="0" borderId="11" xfId="0" applyNumberFormat="1" applyFont="1" applyBorder="1" applyAlignment="1">
      <alignment horizontal="center" vertical="top" shrinkToFit="1"/>
    </xf>
    <xf numFmtId="0" fontId="20" fillId="0" borderId="0" xfId="0" applyFont="1" applyAlignment="1">
      <alignment horizontal="left" vertical="top"/>
    </xf>
    <xf numFmtId="0" fontId="7" fillId="0" borderId="11" xfId="0" applyFont="1" applyBorder="1" applyAlignment="1">
      <alignment horizontal="center" vertical="top" wrapText="1"/>
    </xf>
    <xf numFmtId="2" fontId="18" fillId="0" borderId="0" xfId="0" applyNumberFormat="1" applyFont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4" xfId="0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left" vertical="top"/>
    </xf>
    <xf numFmtId="166" fontId="19" fillId="8" borderId="4" xfId="0" applyNumberFormat="1" applyFont="1" applyFill="1" applyBorder="1" applyAlignment="1">
      <alignment horizontal="center" vertical="top" shrinkToFit="1"/>
    </xf>
    <xf numFmtId="0" fontId="19" fillId="8" borderId="4" xfId="0" applyFont="1" applyFill="1" applyBorder="1" applyAlignment="1">
      <alignment horizontal="center" vertical="top" wrapText="1"/>
    </xf>
    <xf numFmtId="0" fontId="18" fillId="8" borderId="4" xfId="0" applyFont="1" applyFill="1" applyBorder="1" applyAlignment="1">
      <alignment horizontal="left" wrapText="1"/>
    </xf>
    <xf numFmtId="2" fontId="18" fillId="8" borderId="4" xfId="0" applyNumberFormat="1" applyFont="1" applyFill="1" applyBorder="1" applyAlignment="1">
      <alignment horizontal="left" wrapText="1"/>
    </xf>
    <xf numFmtId="0" fontId="20" fillId="0" borderId="4" xfId="0" applyFont="1" applyBorder="1" applyAlignment="1">
      <alignment horizontal="left" vertical="top"/>
    </xf>
    <xf numFmtId="2" fontId="20" fillId="0" borderId="4" xfId="0" applyNumberFormat="1" applyFont="1" applyBorder="1" applyAlignment="1">
      <alignment horizontal="left" vertical="top"/>
    </xf>
    <xf numFmtId="0" fontId="7" fillId="8" borderId="4" xfId="0" applyFont="1" applyFill="1" applyBorder="1" applyAlignment="1">
      <alignment horizontal="center" vertical="top" wrapText="1"/>
    </xf>
    <xf numFmtId="0" fontId="7" fillId="8" borderId="4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2" fillId="7" borderId="4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vertical="top" wrapText="1"/>
    </xf>
    <xf numFmtId="10" fontId="7" fillId="2" borderId="3" xfId="0" applyNumberFormat="1" applyFont="1" applyFill="1" applyBorder="1" applyAlignment="1">
      <alignment horizontal="left" vertical="top" wrapText="1"/>
    </xf>
    <xf numFmtId="0" fontId="1" fillId="0" borderId="3" xfId="2" applyAlignment="1">
      <alignment horizontal="center"/>
    </xf>
    <xf numFmtId="0" fontId="1" fillId="0" borderId="3" xfId="2"/>
    <xf numFmtId="0" fontId="24" fillId="0" borderId="3" xfId="1" applyFont="1" applyAlignment="1">
      <alignment vertical="center"/>
    </xf>
    <xf numFmtId="0" fontId="25" fillId="10" borderId="12" xfId="2" applyFont="1" applyFill="1" applyBorder="1" applyAlignment="1">
      <alignment horizontal="center" vertical="center"/>
    </xf>
    <xf numFmtId="0" fontId="25" fillId="10" borderId="12" xfId="2" applyFont="1" applyFill="1" applyBorder="1" applyAlignment="1">
      <alignment horizontal="center" vertical="center" wrapText="1"/>
    </xf>
    <xf numFmtId="9" fontId="25" fillId="10" borderId="12" xfId="3" applyFont="1" applyFill="1" applyBorder="1" applyAlignment="1">
      <alignment horizontal="center" vertical="center"/>
    </xf>
    <xf numFmtId="43" fontId="21" fillId="0" borderId="12" xfId="4" applyNumberFormat="1" applyFont="1" applyBorder="1" applyAlignment="1">
      <alignment horizontal="center"/>
    </xf>
    <xf numFmtId="44" fontId="21" fillId="0" borderId="12" xfId="4" applyNumberFormat="1" applyFont="1" applyBorder="1" applyAlignment="1">
      <alignment horizontal="center"/>
    </xf>
    <xf numFmtId="9" fontId="1" fillId="0" borderId="12" xfId="3" applyBorder="1" applyAlignment="1">
      <alignment horizontal="center" vertical="center"/>
    </xf>
    <xf numFmtId="9" fontId="21" fillId="0" borderId="12" xfId="3" applyFont="1" applyBorder="1" applyAlignment="1">
      <alignment horizontal="center"/>
    </xf>
    <xf numFmtId="169" fontId="26" fillId="0" borderId="12" xfId="2" applyNumberFormat="1" applyFont="1" applyBorder="1" applyAlignment="1">
      <alignment horizontal="center" vertical="center"/>
    </xf>
    <xf numFmtId="9" fontId="21" fillId="0" borderId="12" xfId="3" applyFont="1" applyBorder="1" applyAlignment="1">
      <alignment horizontal="center" vertical="center"/>
    </xf>
    <xf numFmtId="10" fontId="27" fillId="0" borderId="12" xfId="2" applyNumberFormat="1" applyFont="1" applyBorder="1" applyAlignment="1">
      <alignment horizontal="center" vertical="center"/>
    </xf>
    <xf numFmtId="10" fontId="1" fillId="0" borderId="12" xfId="2" applyNumberFormat="1" applyBorder="1" applyAlignment="1">
      <alignment horizontal="center" vertical="center"/>
    </xf>
    <xf numFmtId="10" fontId="26" fillId="0" borderId="12" xfId="2" applyNumberFormat="1" applyFont="1" applyBorder="1" applyAlignment="1">
      <alignment horizontal="center" vertical="center"/>
    </xf>
    <xf numFmtId="169" fontId="1" fillId="0" borderId="12" xfId="2" applyNumberFormat="1" applyBorder="1" applyAlignment="1">
      <alignment horizontal="center" vertical="center"/>
    </xf>
    <xf numFmtId="169" fontId="28" fillId="0" borderId="12" xfId="2" applyNumberFormat="1" applyFont="1" applyBorder="1" applyAlignment="1">
      <alignment horizontal="center" vertical="center"/>
    </xf>
    <xf numFmtId="44" fontId="0" fillId="0" borderId="12" xfId="5" applyFont="1" applyBorder="1" applyAlignment="1">
      <alignment horizontal="center" vertical="center"/>
    </xf>
    <xf numFmtId="9" fontId="28" fillId="0" borderId="12" xfId="2" applyNumberFormat="1" applyFont="1" applyBorder="1" applyAlignment="1">
      <alignment horizontal="center" vertical="center"/>
    </xf>
    <xf numFmtId="0" fontId="26" fillId="0" borderId="3" xfId="2" applyFont="1" applyAlignment="1">
      <alignment horizontal="right" vertical="center"/>
    </xf>
    <xf numFmtId="10" fontId="27" fillId="0" borderId="3" xfId="2" applyNumberFormat="1" applyFont="1" applyAlignment="1">
      <alignment horizontal="center" vertical="center"/>
    </xf>
    <xf numFmtId="10" fontId="1" fillId="0" borderId="3" xfId="2" applyNumberFormat="1" applyAlignment="1">
      <alignment horizontal="center" vertical="center"/>
    </xf>
    <xf numFmtId="44" fontId="0" fillId="0" borderId="3" xfId="5" applyFont="1" applyBorder="1" applyAlignment="1">
      <alignment horizontal="center" vertical="center"/>
    </xf>
    <xf numFmtId="9" fontId="28" fillId="0" borderId="3" xfId="2" applyNumberFormat="1" applyFont="1" applyAlignment="1">
      <alignment horizontal="center" vertical="center"/>
    </xf>
    <xf numFmtId="0" fontId="21" fillId="0" borderId="3" xfId="2" applyFont="1"/>
    <xf numFmtId="0" fontId="29" fillId="0" borderId="0" xfId="0" applyFont="1" applyAlignment="1">
      <alignment horizontal="center"/>
    </xf>
    <xf numFmtId="0" fontId="31" fillId="7" borderId="4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30" fillId="7" borderId="4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top" wrapText="1"/>
    </xf>
    <xf numFmtId="0" fontId="30" fillId="4" borderId="4" xfId="0" applyFont="1" applyFill="1" applyBorder="1" applyAlignment="1">
      <alignment horizontal="left" vertical="center" wrapText="1"/>
    </xf>
    <xf numFmtId="0" fontId="22" fillId="0" borderId="3" xfId="7"/>
    <xf numFmtId="0" fontId="35" fillId="0" borderId="3" xfId="6"/>
    <xf numFmtId="0" fontId="37" fillId="0" borderId="18" xfId="6" applyFont="1" applyBorder="1" applyAlignment="1">
      <alignment vertical="center" wrapText="1"/>
    </xf>
    <xf numFmtId="0" fontId="37" fillId="0" borderId="19" xfId="6" applyFont="1" applyBorder="1" applyAlignment="1">
      <alignment vertical="center" wrapText="1"/>
    </xf>
    <xf numFmtId="0" fontId="37" fillId="0" borderId="20" xfId="6" applyFont="1" applyBorder="1" applyAlignment="1">
      <alignment vertical="center" wrapText="1"/>
    </xf>
    <xf numFmtId="0" fontId="38" fillId="9" borderId="21" xfId="6" applyFont="1" applyFill="1" applyBorder="1" applyAlignment="1">
      <alignment horizontal="center" vertical="center" wrapText="1"/>
    </xf>
    <xf numFmtId="0" fontId="39" fillId="0" borderId="22" xfId="6" applyFont="1" applyBorder="1" applyAlignment="1">
      <alignment horizontal="center" vertical="center"/>
    </xf>
    <xf numFmtId="0" fontId="39" fillId="0" borderId="23" xfId="6" applyFont="1" applyBorder="1"/>
    <xf numFmtId="0" fontId="39" fillId="0" borderId="24" xfId="6" applyFont="1" applyBorder="1"/>
    <xf numFmtId="0" fontId="39" fillId="0" borderId="25" xfId="6" applyFont="1" applyBorder="1"/>
    <xf numFmtId="2" fontId="37" fillId="0" borderId="26" xfId="6" applyNumberFormat="1" applyFont="1" applyBorder="1" applyAlignment="1">
      <alignment horizontal="center"/>
    </xf>
    <xf numFmtId="0" fontId="37" fillId="0" borderId="27" xfId="6" applyFont="1" applyBorder="1" applyAlignment="1">
      <alignment horizontal="center"/>
    </xf>
    <xf numFmtId="0" fontId="39" fillId="0" borderId="13" xfId="6" applyFont="1" applyBorder="1"/>
    <xf numFmtId="0" fontId="39" fillId="0" borderId="28" xfId="6" applyFont="1" applyBorder="1"/>
    <xf numFmtId="0" fontId="39" fillId="0" borderId="14" xfId="6" applyFont="1" applyBorder="1"/>
    <xf numFmtId="2" fontId="37" fillId="0" borderId="29" xfId="6" applyNumberFormat="1" applyFont="1" applyBorder="1" applyAlignment="1">
      <alignment horizontal="center"/>
    </xf>
    <xf numFmtId="0" fontId="40" fillId="11" borderId="30" xfId="6" applyFont="1" applyFill="1" applyBorder="1"/>
    <xf numFmtId="0" fontId="40" fillId="11" borderId="31" xfId="6" applyFont="1" applyFill="1" applyBorder="1"/>
    <xf numFmtId="0" fontId="40" fillId="11" borderId="32" xfId="6" applyFont="1" applyFill="1" applyBorder="1"/>
    <xf numFmtId="2" fontId="40" fillId="11" borderId="33" xfId="6" applyNumberFormat="1" applyFont="1" applyFill="1" applyBorder="1" applyAlignment="1">
      <alignment horizontal="center"/>
    </xf>
    <xf numFmtId="0" fontId="39" fillId="0" borderId="34" xfId="6" applyFont="1" applyBorder="1"/>
    <xf numFmtId="0" fontId="39" fillId="0" borderId="27" xfId="6" applyFont="1" applyBorder="1" applyAlignment="1">
      <alignment horizontal="center"/>
    </xf>
    <xf numFmtId="0" fontId="37" fillId="0" borderId="13" xfId="6" applyFont="1" applyBorder="1"/>
    <xf numFmtId="0" fontId="37" fillId="0" borderId="28" xfId="6" applyFont="1" applyBorder="1"/>
    <xf numFmtId="0" fontId="37" fillId="0" borderId="14" xfId="6" applyFont="1" applyBorder="1"/>
    <xf numFmtId="0" fontId="40" fillId="11" borderId="35" xfId="6" applyFont="1" applyFill="1" applyBorder="1"/>
    <xf numFmtId="0" fontId="40" fillId="11" borderId="28" xfId="6" applyFont="1" applyFill="1" applyBorder="1"/>
    <xf numFmtId="0" fontId="40" fillId="11" borderId="14" xfId="6" applyFont="1" applyFill="1" applyBorder="1"/>
    <xf numFmtId="2" fontId="40" fillId="11" borderId="29" xfId="6" applyNumberFormat="1" applyFont="1" applyFill="1" applyBorder="1" applyAlignment="1">
      <alignment horizontal="center"/>
    </xf>
    <xf numFmtId="0" fontId="37" fillId="0" borderId="35" xfId="6" applyFont="1" applyBorder="1"/>
    <xf numFmtId="0" fontId="37" fillId="0" borderId="29" xfId="6" applyFont="1" applyBorder="1" applyAlignment="1">
      <alignment horizontal="center" vertical="center" wrapText="1"/>
    </xf>
    <xf numFmtId="0" fontId="40" fillId="11" borderId="27" xfId="6" applyFont="1" applyFill="1" applyBorder="1" applyAlignment="1">
      <alignment horizontal="center"/>
    </xf>
    <xf numFmtId="0" fontId="40" fillId="11" borderId="13" xfId="6" applyFont="1" applyFill="1" applyBorder="1"/>
    <xf numFmtId="2" fontId="39" fillId="11" borderId="27" xfId="6" applyNumberFormat="1" applyFont="1" applyFill="1" applyBorder="1" applyAlignment="1">
      <alignment horizontal="center"/>
    </xf>
    <xf numFmtId="0" fontId="39" fillId="11" borderId="13" xfId="6" applyFont="1" applyFill="1" applyBorder="1"/>
    <xf numFmtId="0" fontId="39" fillId="11" borderId="28" xfId="6" applyFont="1" applyFill="1" applyBorder="1"/>
    <xf numFmtId="0" fontId="39" fillId="11" borderId="14" xfId="6" applyFont="1" applyFill="1" applyBorder="1"/>
    <xf numFmtId="2" fontId="39" fillId="11" borderId="29" xfId="6" applyNumberFormat="1" applyFont="1" applyFill="1" applyBorder="1" applyAlignment="1">
      <alignment horizontal="center"/>
    </xf>
    <xf numFmtId="0" fontId="35" fillId="0" borderId="36" xfId="6" applyBorder="1"/>
    <xf numFmtId="0" fontId="35" fillId="0" borderId="37" xfId="6" applyBorder="1"/>
    <xf numFmtId="0" fontId="35" fillId="0" borderId="38" xfId="6" applyBorder="1"/>
    <xf numFmtId="0" fontId="35" fillId="0" borderId="39" xfId="6" applyBorder="1"/>
    <xf numFmtId="43" fontId="41" fillId="0" borderId="17" xfId="9" applyFont="1" applyBorder="1"/>
    <xf numFmtId="2" fontId="42" fillId="0" borderId="17" xfId="6" applyNumberFormat="1" applyFont="1" applyBorder="1"/>
    <xf numFmtId="0" fontId="43" fillId="9" borderId="39" xfId="6" applyFont="1" applyFill="1" applyBorder="1"/>
    <xf numFmtId="0" fontId="43" fillId="9" borderId="3" xfId="6" applyFont="1" applyFill="1"/>
    <xf numFmtId="0" fontId="44" fillId="9" borderId="3" xfId="6" applyFont="1" applyFill="1"/>
    <xf numFmtId="170" fontId="45" fillId="9" borderId="17" xfId="6" applyNumberFormat="1" applyFont="1" applyFill="1" applyBorder="1"/>
    <xf numFmtId="0" fontId="35" fillId="0" borderId="17" xfId="6" applyBorder="1"/>
    <xf numFmtId="0" fontId="46" fillId="0" borderId="18" xfId="6" applyFont="1" applyBorder="1" applyAlignment="1">
      <alignment vertical="center"/>
    </xf>
    <xf numFmtId="0" fontId="46" fillId="0" borderId="19" xfId="6" applyFont="1" applyBorder="1" applyAlignment="1">
      <alignment vertical="center"/>
    </xf>
    <xf numFmtId="0" fontId="46" fillId="0" borderId="40" xfId="6" applyFont="1" applyBorder="1" applyAlignment="1">
      <alignment vertical="center"/>
    </xf>
    <xf numFmtId="2" fontId="39" fillId="0" borderId="26" xfId="6" applyNumberFormat="1" applyFont="1" applyBorder="1" applyAlignment="1">
      <alignment horizontal="center" vertical="center"/>
    </xf>
    <xf numFmtId="0" fontId="37" fillId="0" borderId="27" xfId="6" applyFont="1" applyBorder="1" applyAlignment="1">
      <alignment horizontal="center" vertical="center"/>
    </xf>
    <xf numFmtId="2" fontId="47" fillId="0" borderId="29" xfId="6" applyNumberFormat="1" applyFont="1" applyBorder="1" applyAlignment="1">
      <alignment horizontal="center" vertical="center"/>
    </xf>
    <xf numFmtId="0" fontId="37" fillId="0" borderId="41" xfId="6" applyFont="1" applyBorder="1" applyAlignment="1">
      <alignment horizontal="center"/>
    </xf>
    <xf numFmtId="0" fontId="37" fillId="0" borderId="42" xfId="6" applyFont="1" applyBorder="1"/>
    <xf numFmtId="0" fontId="37" fillId="0" borderId="31" xfId="6" applyFont="1" applyBorder="1"/>
    <xf numFmtId="0" fontId="37" fillId="0" borderId="32" xfId="6" applyFont="1" applyBorder="1"/>
    <xf numFmtId="2" fontId="47" fillId="0" borderId="43" xfId="6" applyNumberFormat="1" applyFont="1" applyBorder="1" applyAlignment="1">
      <alignment horizontal="center" vertical="center"/>
    </xf>
    <xf numFmtId="0" fontId="46" fillId="0" borderId="44" xfId="6" applyFont="1" applyBorder="1" applyAlignment="1">
      <alignment vertical="center"/>
    </xf>
    <xf numFmtId="0" fontId="46" fillId="0" borderId="45" xfId="6" applyFont="1" applyBorder="1" applyAlignment="1">
      <alignment vertical="center"/>
    </xf>
    <xf numFmtId="0" fontId="46" fillId="0" borderId="46" xfId="6" applyFont="1" applyBorder="1" applyAlignment="1">
      <alignment vertical="center"/>
    </xf>
    <xf numFmtId="0" fontId="37" fillId="0" borderId="47" xfId="6" applyFont="1" applyBorder="1" applyAlignment="1">
      <alignment horizontal="center" vertical="center"/>
    </xf>
    <xf numFmtId="2" fontId="37" fillId="0" borderId="33" xfId="6" applyNumberFormat="1" applyFont="1" applyBorder="1" applyAlignment="1">
      <alignment horizontal="center" vertical="center"/>
    </xf>
    <xf numFmtId="0" fontId="48" fillId="0" borderId="39" xfId="6" applyFont="1" applyBorder="1" applyAlignment="1">
      <alignment vertical="center" wrapText="1"/>
    </xf>
    <xf numFmtId="0" fontId="48" fillId="0" borderId="3" xfId="6" applyFont="1" applyAlignment="1">
      <alignment vertical="center" wrapText="1"/>
    </xf>
    <xf numFmtId="0" fontId="48" fillId="0" borderId="17" xfId="6" applyFont="1" applyBorder="1" applyAlignment="1">
      <alignment vertical="center" wrapText="1"/>
    </xf>
    <xf numFmtId="0" fontId="49" fillId="0" borderId="39" xfId="6" applyFont="1" applyBorder="1"/>
    <xf numFmtId="0" fontId="49" fillId="0" borderId="3" xfId="6" applyFont="1"/>
    <xf numFmtId="10" fontId="49" fillId="0" borderId="3" xfId="10" applyNumberFormat="1" applyFont="1" applyBorder="1"/>
    <xf numFmtId="0" fontId="50" fillId="0" borderId="3" xfId="6" applyFont="1"/>
    <xf numFmtId="10" fontId="51" fillId="0" borderId="17" xfId="10" applyNumberFormat="1" applyFont="1" applyBorder="1"/>
    <xf numFmtId="10" fontId="52" fillId="0" borderId="3" xfId="6" applyNumberFormat="1" applyFont="1"/>
    <xf numFmtId="10" fontId="53" fillId="0" borderId="17" xfId="6" applyNumberFormat="1" applyFont="1" applyBorder="1"/>
    <xf numFmtId="0" fontId="50" fillId="0" borderId="17" xfId="6" applyFont="1" applyBorder="1"/>
    <xf numFmtId="0" fontId="52" fillId="12" borderId="35" xfId="6" applyFont="1" applyFill="1" applyBorder="1" applyAlignment="1">
      <alignment horizontal="right"/>
    </xf>
    <xf numFmtId="0" fontId="52" fillId="12" borderId="28" xfId="6" applyFont="1" applyFill="1" applyBorder="1"/>
    <xf numFmtId="10" fontId="52" fillId="12" borderId="14" xfId="6" applyNumberFormat="1" applyFont="1" applyFill="1" applyBorder="1"/>
    <xf numFmtId="0" fontId="53" fillId="0" borderId="13" xfId="6" applyFont="1" applyBorder="1"/>
    <xf numFmtId="0" fontId="53" fillId="0" borderId="28" xfId="6" applyFont="1" applyBorder="1"/>
    <xf numFmtId="10" fontId="53" fillId="0" borderId="48" xfId="6" applyNumberFormat="1" applyFont="1" applyBorder="1"/>
    <xf numFmtId="0" fontId="50" fillId="0" borderId="39" xfId="6" applyFont="1" applyBorder="1"/>
    <xf numFmtId="0" fontId="51" fillId="0" borderId="17" xfId="6" applyFont="1" applyBorder="1" applyAlignment="1">
      <alignment horizontal="right"/>
    </xf>
    <xf numFmtId="0" fontId="22" fillId="13" borderId="18" xfId="7" applyFill="1" applyBorder="1"/>
    <xf numFmtId="0" fontId="22" fillId="13" borderId="19" xfId="7" applyFill="1" applyBorder="1"/>
    <xf numFmtId="0" fontId="35" fillId="9" borderId="3" xfId="6" applyFill="1"/>
    <xf numFmtId="0" fontId="22" fillId="0" borderId="3" xfId="11"/>
    <xf numFmtId="0" fontId="22" fillId="15" borderId="3" xfId="11" applyFill="1"/>
    <xf numFmtId="0" fontId="21" fillId="0" borderId="12" xfId="11" applyFont="1" applyBorder="1" applyAlignment="1">
      <alignment horizontal="center" vertical="center"/>
    </xf>
    <xf numFmtId="0" fontId="22" fillId="0" borderId="3" xfId="11" applyAlignment="1">
      <alignment vertical="center"/>
    </xf>
    <xf numFmtId="0" fontId="22" fillId="0" borderId="12" xfId="11" applyBorder="1" applyAlignment="1">
      <alignment vertical="center"/>
    </xf>
    <xf numFmtId="170" fontId="0" fillId="0" borderId="12" xfId="12" applyFont="1" applyBorder="1" applyAlignment="1">
      <alignment vertical="center"/>
    </xf>
    <xf numFmtId="0" fontId="21" fillId="0" borderId="12" xfId="11" applyFont="1" applyBorder="1" applyAlignment="1">
      <alignment vertical="center"/>
    </xf>
    <xf numFmtId="170" fontId="21" fillId="0" borderId="12" xfId="11" applyNumberFormat="1" applyFont="1" applyBorder="1" applyAlignment="1">
      <alignment vertical="center"/>
    </xf>
    <xf numFmtId="0" fontId="22" fillId="0" borderId="12" xfId="11" applyBorder="1" applyAlignment="1">
      <alignment vertical="center" wrapText="1"/>
    </xf>
    <xf numFmtId="170" fontId="22" fillId="0" borderId="12" xfId="11" applyNumberFormat="1" applyBorder="1" applyAlignment="1">
      <alignment vertical="center"/>
    </xf>
    <xf numFmtId="170" fontId="21" fillId="16" borderId="12" xfId="11" applyNumberFormat="1" applyFont="1" applyFill="1" applyBorder="1" applyAlignment="1">
      <alignment vertical="center"/>
    </xf>
    <xf numFmtId="0" fontId="15" fillId="0" borderId="3" xfId="0" applyFont="1" applyBorder="1" applyAlignment="1">
      <alignment horizontal="left" vertical="top" wrapText="1"/>
    </xf>
    <xf numFmtId="2" fontId="15" fillId="0" borderId="3" xfId="0" applyNumberFormat="1" applyFont="1" applyBorder="1" applyAlignment="1">
      <alignment horizontal="center" vertical="top" wrapText="1"/>
    </xf>
    <xf numFmtId="0" fontId="26" fillId="0" borderId="3" xfId="0" applyFont="1" applyBorder="1" applyAlignment="1">
      <alignment horizontal="left" vertical="top" wrapText="1"/>
    </xf>
    <xf numFmtId="0" fontId="30" fillId="2" borderId="9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right"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right" vertical="top" wrapText="1"/>
    </xf>
    <xf numFmtId="0" fontId="0" fillId="0" borderId="3" xfId="0" applyBorder="1"/>
    <xf numFmtId="0" fontId="33" fillId="2" borderId="39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164" fontId="6" fillId="2" borderId="3" xfId="0" applyNumberFormat="1" applyFont="1" applyFill="1" applyBorder="1" applyAlignment="1">
      <alignment horizontal="left" vertical="top" wrapText="1"/>
    </xf>
    <xf numFmtId="0" fontId="0" fillId="0" borderId="17" xfId="0" applyBorder="1"/>
    <xf numFmtId="164" fontId="7" fillId="2" borderId="3" xfId="0" applyNumberFormat="1" applyFont="1" applyFill="1" applyBorder="1" applyAlignment="1">
      <alignment horizontal="left" vertical="top" wrapText="1"/>
    </xf>
    <xf numFmtId="0" fontId="22" fillId="2" borderId="18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left" vertical="top" wrapText="1"/>
    </xf>
    <xf numFmtId="0" fontId="2" fillId="0" borderId="19" xfId="0" applyFont="1" applyBorder="1"/>
    <xf numFmtId="10" fontId="7" fillId="2" borderId="19" xfId="0" applyNumberFormat="1" applyFont="1" applyFill="1" applyBorder="1" applyAlignment="1">
      <alignment horizontal="left" vertical="top" wrapText="1"/>
    </xf>
    <xf numFmtId="164" fontId="7" fillId="2" borderId="19" xfId="0" applyNumberFormat="1" applyFont="1" applyFill="1" applyBorder="1" applyAlignment="1">
      <alignment horizontal="center" vertical="top" wrapText="1"/>
    </xf>
    <xf numFmtId="0" fontId="0" fillId="0" borderId="40" xfId="0" applyBorder="1"/>
    <xf numFmtId="0" fontId="5" fillId="7" borderId="3" xfId="0" applyFont="1" applyFill="1" applyBorder="1"/>
    <xf numFmtId="0" fontId="5" fillId="0" borderId="54" xfId="0" applyFont="1" applyBorder="1"/>
    <xf numFmtId="0" fontId="3" fillId="7" borderId="54" xfId="0" applyFont="1" applyFill="1" applyBorder="1" applyAlignment="1">
      <alignment horizontal="center" vertical="center" wrapText="1"/>
    </xf>
    <xf numFmtId="0" fontId="5" fillId="4" borderId="54" xfId="0" applyFont="1" applyFill="1" applyBorder="1"/>
    <xf numFmtId="0" fontId="2" fillId="7" borderId="54" xfId="0" applyFont="1" applyFill="1" applyBorder="1"/>
    <xf numFmtId="0" fontId="5" fillId="7" borderId="54" xfId="0" applyFont="1" applyFill="1" applyBorder="1"/>
    <xf numFmtId="0" fontId="4" fillId="4" borderId="54" xfId="0" applyFont="1" applyFill="1" applyBorder="1" applyAlignment="1">
      <alignment horizontal="center" vertical="center" wrapText="1"/>
    </xf>
    <xf numFmtId="0" fontId="5" fillId="0" borderId="55" xfId="0" applyFont="1" applyBorder="1"/>
    <xf numFmtId="0" fontId="5" fillId="0" borderId="56" xfId="0" applyFont="1" applyBorder="1"/>
    <xf numFmtId="164" fontId="5" fillId="0" borderId="56" xfId="0" applyNumberFormat="1" applyFont="1" applyBorder="1"/>
    <xf numFmtId="0" fontId="0" fillId="0" borderId="19" xfId="0" applyBorder="1"/>
    <xf numFmtId="0" fontId="22" fillId="0" borderId="49" xfId="11" applyBorder="1" applyAlignment="1">
      <alignment vertical="center"/>
    </xf>
    <xf numFmtId="0" fontId="22" fillId="15" borderId="17" xfId="11" applyFill="1" applyBorder="1"/>
    <xf numFmtId="0" fontId="21" fillId="0" borderId="27" xfId="11" applyFont="1" applyBorder="1" applyAlignment="1">
      <alignment horizontal="center" vertical="center"/>
    </xf>
    <xf numFmtId="0" fontId="22" fillId="0" borderId="17" xfId="11" applyBorder="1" applyAlignment="1">
      <alignment vertical="center"/>
    </xf>
    <xf numFmtId="0" fontId="22" fillId="0" borderId="27" xfId="11" applyBorder="1" applyAlignment="1">
      <alignment horizontal="center" vertical="center"/>
    </xf>
    <xf numFmtId="0" fontId="22" fillId="0" borderId="39" xfId="11" applyBorder="1" applyAlignment="1">
      <alignment vertical="center"/>
    </xf>
    <xf numFmtId="0" fontId="22" fillId="0" borderId="39" xfId="11" applyBorder="1"/>
    <xf numFmtId="0" fontId="22" fillId="0" borderId="17" xfId="11" applyBorder="1"/>
    <xf numFmtId="0" fontId="22" fillId="0" borderId="18" xfId="11" applyBorder="1"/>
    <xf numFmtId="0" fontId="22" fillId="0" borderId="19" xfId="11" applyBorder="1"/>
    <xf numFmtId="0" fontId="22" fillId="0" borderId="40" xfId="11" applyBorder="1"/>
    <xf numFmtId="0" fontId="7" fillId="2" borderId="39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26" fillId="0" borderId="39" xfId="11" applyFont="1" applyBorder="1" applyAlignment="1">
      <alignment horizontal="center" vertical="center"/>
    </xf>
    <xf numFmtId="0" fontId="26" fillId="0" borderId="3" xfId="11" applyFont="1" applyAlignment="1">
      <alignment horizontal="center" vertical="center"/>
    </xf>
    <xf numFmtId="0" fontId="26" fillId="0" borderId="17" xfId="11" applyFont="1" applyBorder="1" applyAlignment="1">
      <alignment horizontal="center" vertical="center"/>
    </xf>
    <xf numFmtId="0" fontId="54" fillId="17" borderId="57" xfId="0" applyFont="1" applyFill="1" applyBorder="1" applyAlignment="1">
      <alignment horizontal="center" vertical="center" wrapText="1"/>
    </xf>
    <xf numFmtId="0" fontId="0" fillId="0" borderId="45" xfId="0" applyBorder="1" applyAlignment="1">
      <alignment vertical="center"/>
    </xf>
    <xf numFmtId="0" fontId="0" fillId="0" borderId="58" xfId="0" applyBorder="1" applyAlignment="1">
      <alignment vertical="center"/>
    </xf>
    <xf numFmtId="0" fontId="26" fillId="0" borderId="50" xfId="11" applyFont="1" applyBorder="1" applyAlignment="1">
      <alignment horizontal="center" vertical="center"/>
    </xf>
    <xf numFmtId="0" fontId="26" fillId="0" borderId="15" xfId="11" applyFont="1" applyBorder="1" applyAlignment="1">
      <alignment horizontal="center" vertical="center"/>
    </xf>
    <xf numFmtId="0" fontId="26" fillId="0" borderId="16" xfId="11" applyFont="1" applyBorder="1" applyAlignment="1">
      <alignment horizontal="center" vertical="center"/>
    </xf>
    <xf numFmtId="0" fontId="26" fillId="0" borderId="39" xfId="11" applyFont="1" applyBorder="1" applyAlignment="1">
      <alignment horizontal="center" vertical="center" wrapText="1"/>
    </xf>
    <xf numFmtId="0" fontId="26" fillId="0" borderId="3" xfId="11" applyFont="1" applyAlignment="1">
      <alignment horizontal="center" vertical="center" wrapText="1"/>
    </xf>
    <xf numFmtId="0" fontId="26" fillId="0" borderId="17" xfId="11" applyFont="1" applyBorder="1" applyAlignment="1">
      <alignment horizontal="center" vertical="center" wrapText="1"/>
    </xf>
    <xf numFmtId="0" fontId="51" fillId="6" borderId="53" xfId="0" applyFont="1" applyFill="1" applyBorder="1" applyAlignment="1">
      <alignment horizontal="center" wrapText="1"/>
    </xf>
    <xf numFmtId="0" fontId="2" fillId="0" borderId="51" xfId="0" applyFont="1" applyBorder="1"/>
    <xf numFmtId="0" fontId="2" fillId="0" borderId="52" xfId="0" applyFont="1" applyBorder="1"/>
    <xf numFmtId="0" fontId="55" fillId="0" borderId="39" xfId="11" applyFont="1" applyBorder="1" applyAlignment="1">
      <alignment horizontal="center" vertical="center"/>
    </xf>
    <xf numFmtId="0" fontId="55" fillId="0" borderId="3" xfId="11" applyFont="1" applyAlignment="1">
      <alignment horizontal="center" vertical="center"/>
    </xf>
    <xf numFmtId="0" fontId="55" fillId="0" borderId="17" xfId="11" applyFont="1" applyBorder="1" applyAlignment="1">
      <alignment horizontal="center" vertical="center"/>
    </xf>
    <xf numFmtId="10" fontId="21" fillId="0" borderId="12" xfId="3" applyNumberFormat="1" applyFont="1" applyBorder="1" applyAlignment="1">
      <alignment horizontal="center" vertical="center"/>
    </xf>
    <xf numFmtId="49" fontId="21" fillId="0" borderId="12" xfId="4" applyNumberFormat="1" applyFont="1" applyBorder="1" applyAlignment="1">
      <alignment horizontal="center" vertical="center"/>
    </xf>
    <xf numFmtId="0" fontId="21" fillId="0" borderId="12" xfId="4" applyFont="1" applyBorder="1" applyAlignment="1">
      <alignment horizontal="left" vertical="center"/>
    </xf>
    <xf numFmtId="0" fontId="26" fillId="0" borderId="12" xfId="2" applyFont="1" applyBorder="1" applyAlignment="1">
      <alignment horizontal="right" vertical="center"/>
    </xf>
    <xf numFmtId="0" fontId="23" fillId="14" borderId="27" xfId="1" applyFont="1" applyFill="1" applyBorder="1" applyAlignment="1">
      <alignment horizontal="center" vertical="center"/>
    </xf>
    <xf numFmtId="0" fontId="23" fillId="14" borderId="12" xfId="1" applyFont="1" applyFill="1" applyBorder="1" applyAlignment="1">
      <alignment horizontal="center" vertical="center"/>
    </xf>
    <xf numFmtId="0" fontId="23" fillId="14" borderId="29" xfId="1" applyFont="1" applyFill="1" applyBorder="1" applyAlignment="1">
      <alignment horizontal="center" vertical="center"/>
    </xf>
    <xf numFmtId="0" fontId="34" fillId="14" borderId="18" xfId="8" applyFont="1" applyFill="1" applyBorder="1" applyAlignment="1">
      <alignment horizontal="center" vertical="center" wrapText="1"/>
    </xf>
    <xf numFmtId="0" fontId="34" fillId="14" borderId="19" xfId="8" applyFont="1" applyFill="1" applyBorder="1" applyAlignment="1">
      <alignment horizontal="center" vertical="center" wrapText="1"/>
    </xf>
    <xf numFmtId="0" fontId="34" fillId="14" borderId="40" xfId="8" applyFont="1" applyFill="1" applyBorder="1" applyAlignment="1">
      <alignment horizontal="center" vertical="center" wrapText="1"/>
    </xf>
    <xf numFmtId="0" fontId="50" fillId="0" borderId="3" xfId="6" applyFont="1" applyAlignment="1">
      <alignment horizontal="left" wrapText="1"/>
    </xf>
    <xf numFmtId="0" fontId="50" fillId="0" borderId="17" xfId="6" applyFont="1" applyBorder="1" applyAlignment="1">
      <alignment horizontal="left" wrapText="1"/>
    </xf>
    <xf numFmtId="0" fontId="50" fillId="0" borderId="19" xfId="6" applyFont="1" applyBorder="1" applyAlignment="1">
      <alignment horizontal="left" wrapText="1"/>
    </xf>
    <xf numFmtId="0" fontId="50" fillId="0" borderId="40" xfId="6" applyFont="1" applyBorder="1" applyAlignment="1">
      <alignment horizontal="left" wrapText="1"/>
    </xf>
    <xf numFmtId="0" fontId="26" fillId="0" borderId="18" xfId="11" applyFont="1" applyBorder="1" applyAlignment="1">
      <alignment horizontal="center" vertical="center"/>
    </xf>
    <xf numFmtId="0" fontId="26" fillId="0" borderId="19" xfId="11" applyFont="1" applyBorder="1" applyAlignment="1">
      <alignment horizontal="center" vertical="center"/>
    </xf>
    <xf numFmtId="0" fontId="26" fillId="0" borderId="40" xfId="11" applyFont="1" applyBorder="1" applyAlignment="1">
      <alignment horizontal="center" vertical="center"/>
    </xf>
    <xf numFmtId="0" fontId="21" fillId="14" borderId="27" xfId="11" applyFont="1" applyFill="1" applyBorder="1" applyAlignment="1">
      <alignment horizontal="center" vertical="center"/>
    </xf>
    <xf numFmtId="0" fontId="21" fillId="14" borderId="12" xfId="11" applyFont="1" applyFill="1" applyBorder="1" applyAlignment="1">
      <alignment horizontal="center" vertical="center"/>
    </xf>
    <xf numFmtId="0" fontId="21" fillId="14" borderId="35" xfId="11" applyFont="1" applyFill="1" applyBorder="1" applyAlignment="1">
      <alignment horizontal="center" vertical="center"/>
    </xf>
    <xf numFmtId="0" fontId="21" fillId="14" borderId="28" xfId="11" applyFont="1" applyFill="1" applyBorder="1" applyAlignment="1">
      <alignment horizontal="center" vertical="center"/>
    </xf>
    <xf numFmtId="0" fontId="21" fillId="14" borderId="14" xfId="1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/>
    </xf>
    <xf numFmtId="0" fontId="2" fillId="0" borderId="6" xfId="0" applyFont="1" applyBorder="1"/>
    <xf numFmtId="0" fontId="2" fillId="0" borderId="7" xfId="0" applyFont="1" applyBorder="1"/>
    <xf numFmtId="0" fontId="18" fillId="0" borderId="8" xfId="0" applyFont="1" applyBorder="1" applyAlignment="1">
      <alignment horizontal="left" wrapText="1"/>
    </xf>
    <xf numFmtId="0" fontId="2" fillId="0" borderId="8" xfId="0" applyFont="1" applyBorder="1"/>
    <xf numFmtId="167" fontId="20" fillId="0" borderId="10" xfId="0" applyNumberFormat="1" applyFont="1" applyBorder="1" applyAlignment="1">
      <alignment horizontal="left" shrinkToFit="1"/>
    </xf>
    <xf numFmtId="0" fontId="2" fillId="0" borderId="11" xfId="0" applyFont="1" applyBorder="1"/>
    <xf numFmtId="0" fontId="2" fillId="0" borderId="9" xfId="0" applyFont="1" applyBorder="1"/>
    <xf numFmtId="0" fontId="18" fillId="0" borderId="10" xfId="0" applyFont="1" applyBorder="1" applyAlignment="1">
      <alignment horizontal="left" vertical="top" wrapText="1"/>
    </xf>
    <xf numFmtId="0" fontId="0" fillId="0" borderId="0" xfId="0" applyFill="1"/>
    <xf numFmtId="0" fontId="30" fillId="18" borderId="4" xfId="0" applyFont="1" applyFill="1" applyBorder="1" applyAlignment="1">
      <alignment horizontal="center" vertical="center" wrapText="1"/>
    </xf>
    <xf numFmtId="0" fontId="10" fillId="18" borderId="4" xfId="0" applyFont="1" applyFill="1" applyBorder="1" applyAlignment="1">
      <alignment horizontal="left" vertical="center" wrapText="1"/>
    </xf>
    <xf numFmtId="0" fontId="9" fillId="18" borderId="4" xfId="0" applyFont="1" applyFill="1" applyBorder="1" applyAlignment="1">
      <alignment horizontal="center" vertical="center" wrapText="1"/>
    </xf>
    <xf numFmtId="2" fontId="10" fillId="18" borderId="4" xfId="0" applyNumberFormat="1" applyFont="1" applyFill="1" applyBorder="1" applyAlignment="1">
      <alignment horizontal="left" vertical="center" wrapText="1"/>
    </xf>
    <xf numFmtId="164" fontId="10" fillId="18" borderId="4" xfId="0" applyNumberFormat="1" applyFont="1" applyFill="1" applyBorder="1" applyAlignment="1">
      <alignment horizontal="left" vertical="center" wrapText="1"/>
    </xf>
  </cellXfs>
  <cellStyles count="13">
    <cellStyle name="Moeda 2" xfId="5" xr:uid="{00000000-0005-0000-0000-000000000000}"/>
    <cellStyle name="Normal" xfId="0" builtinId="0"/>
    <cellStyle name="Normal 10" xfId="4" xr:uid="{00000000-0005-0000-0000-000002000000}"/>
    <cellStyle name="Normal 11 2" xfId="1" xr:uid="{00000000-0005-0000-0000-000003000000}"/>
    <cellStyle name="Normal 2" xfId="2" xr:uid="{00000000-0005-0000-0000-000004000000}"/>
    <cellStyle name="Normal 2 2" xfId="11" xr:uid="{00000000-0005-0000-0000-000005000000}"/>
    <cellStyle name="Normal 3" xfId="6" xr:uid="{00000000-0005-0000-0000-000006000000}"/>
    <cellStyle name="Normal 4" xfId="7" xr:uid="{00000000-0005-0000-0000-000007000000}"/>
    <cellStyle name="Normal_F-06-09" xfId="8" xr:uid="{00000000-0005-0000-0000-000008000000}"/>
    <cellStyle name="Porcentagem 2" xfId="3" xr:uid="{00000000-0005-0000-0000-000009000000}"/>
    <cellStyle name="Porcentagem 4" xfId="10" xr:uid="{00000000-0005-0000-0000-00000A000000}"/>
    <cellStyle name="Vírgula 12" xfId="9" xr:uid="{00000000-0005-0000-0000-00000B000000}"/>
    <cellStyle name="Vírgula 2 2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202407</xdr:colOff>
      <xdr:row>0</xdr:row>
      <xdr:rowOff>154781</xdr:rowOff>
    </xdr:from>
    <xdr:to>
      <xdr:col>2</xdr:col>
      <xdr:colOff>321365</xdr:colOff>
      <xdr:row>3</xdr:row>
      <xdr:rowOff>83785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5460031-DD40-468D-827D-0262BE1E2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07" y="154781"/>
          <a:ext cx="1511989" cy="7862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528204</xdr:colOff>
      <xdr:row>3</xdr:row>
      <xdr:rowOff>179936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2422571-D5C1-4311-86FB-651404DA5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6068" cy="7514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1042554</xdr:colOff>
      <xdr:row>3</xdr:row>
      <xdr:rowOff>179936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BCBF4BA-2961-4E88-ACCD-75C1B811E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2604" cy="7514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1442604</xdr:colOff>
      <xdr:row>4</xdr:row>
      <xdr:rowOff>18011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5D4319A-DA3A-4A95-A5E0-BC84DF819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2604" cy="7514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1301183</xdr:colOff>
      <xdr:row>3</xdr:row>
      <xdr:rowOff>142928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82DCC13-C9A2-4739-85ED-AEC6509A6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01183" cy="6702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R&#199;AMENTOS\DANIEL%20-%2011\PROPOSTA\proposta%20Planilha%20Or&#231;.%20Hospital%20Munic.%20de%20Sta.%20Izabel-abr.2019%20-Cob.Met&#225;li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ARTH%20VADER\Desktop\SEMEC\RDC%20MANUTEN&#199;&#195;O%20NOVA%202019\EXECU&#199;&#195;O\MANUTEN&#199;&#195;O%20-%20LOT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cuments\WM\ESCOLAS%20SEMEC\ESCOLA%20ERE\ERE%20ADITIVO%20PROCESS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ARTH%20VADER\Desktop\SEMEC\RDC%20MANUTEN&#199;&#195;O%20NOVA%202019\edital_%20SEMEC%20-21_2020_831361189\ANALISE%20PROPOSTAS\LOTE%203\MDS\275565_301487_20200729-15273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9\FERNANDES%20GOMES\2%20-%20SEDUC\1%20-%20PREFEITURA%20DE%20BENEVIDES\2%20-%20E.E.E.F.M%20JO&#195;O%20BATISTA%20DE%20MOURA%20CARVALHO\OR&#199;AMENTO\EDIT&#193;VEL\OR&#199;AMENTO%20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Orçamentária"/>
      <sheetName val="Mem.Cálculo"/>
      <sheetName val="Cronograma Físico-Financ."/>
      <sheetName val="COMPOSIÇÕES"/>
      <sheetName val="COMPOSIÇÕES (sedop)"/>
      <sheetName val="BDI"/>
      <sheetName val="ENG SOCIAI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GERAL"/>
      <sheetName val="LOTE 1"/>
      <sheetName val="LOTE 2"/>
      <sheetName val="LOTE 3"/>
      <sheetName val="LOTE 6"/>
      <sheetName val="LOTE 7"/>
      <sheetName val="LOTE 8"/>
      <sheetName val="LOTE 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CRONOGRAMA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A PROPOSTA"/>
      <sheetName val="RESUMO"/>
      <sheetName val="ORCAMENTO"/>
      <sheetName val="COMPOSICOES"/>
      <sheetName val="COMPOSICOES AUXILIARES"/>
      <sheetName val="CURVA ABC SERVICOS"/>
      <sheetName val="BDI"/>
      <sheetName val="ENCARGOS SOCIAIS"/>
      <sheetName val="Planilh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ORCAMENTO"/>
      <sheetName val="MEMORIA DE CALCULO"/>
      <sheetName val="COMPOSICOES"/>
      <sheetName val="COMPOSICOES PROPRIAS"/>
      <sheetName val="CRONOGRAMA"/>
      <sheetName val="BDI"/>
      <sheetName val="ENCARGOS SOCIA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8"/>
  <sheetViews>
    <sheetView tabSelected="1" zoomScale="80" zoomScaleNormal="80" workbookViewId="0">
      <selection activeCell="F13" sqref="F13"/>
    </sheetView>
  </sheetViews>
  <sheetFormatPr defaultColWidth="14.42578125" defaultRowHeight="15" customHeight="1"/>
  <cols>
    <col min="1" max="1" width="6.7109375" style="135" customWidth="1"/>
    <col min="2" max="2" width="14.140625" customWidth="1"/>
    <col min="3" max="3" width="9.7109375" customWidth="1"/>
    <col min="4" max="4" width="105.7109375" customWidth="1"/>
    <col min="5" max="5" width="13.5703125" customWidth="1"/>
    <col min="6" max="6" width="19.28515625" customWidth="1"/>
    <col min="7" max="7" width="16.140625" customWidth="1"/>
    <col min="8" max="8" width="21" customWidth="1"/>
    <col min="9" max="9" width="17.140625" customWidth="1"/>
    <col min="10" max="10" width="0.140625" customWidth="1"/>
    <col min="11" max="11" width="14.42578125" customWidth="1"/>
  </cols>
  <sheetData>
    <row r="1" spans="1:10" ht="24" customHeight="1">
      <c r="A1" s="290" t="s">
        <v>322</v>
      </c>
      <c r="B1" s="291"/>
      <c r="C1" s="291"/>
      <c r="D1" s="291"/>
      <c r="E1" s="291"/>
      <c r="F1" s="291"/>
      <c r="G1" s="291"/>
      <c r="H1" s="291"/>
      <c r="I1" s="291"/>
      <c r="J1" s="292"/>
    </row>
    <row r="2" spans="1:10" ht="22.5" customHeight="1">
      <c r="A2" s="284" t="s">
        <v>323</v>
      </c>
      <c r="B2" s="285"/>
      <c r="C2" s="285"/>
      <c r="D2" s="285"/>
      <c r="E2" s="285"/>
      <c r="F2" s="285"/>
      <c r="G2" s="285"/>
      <c r="H2" s="285"/>
      <c r="I2" s="285"/>
      <c r="J2" s="286"/>
    </row>
    <row r="3" spans="1:10" ht="21" customHeight="1">
      <c r="A3" s="293" t="s">
        <v>324</v>
      </c>
      <c r="B3" s="294"/>
      <c r="C3" s="294"/>
      <c r="D3" s="294"/>
      <c r="E3" s="294"/>
      <c r="F3" s="294"/>
      <c r="G3" s="294"/>
      <c r="H3" s="294"/>
      <c r="I3" s="294"/>
      <c r="J3" s="295"/>
    </row>
    <row r="4" spans="1:10" ht="18" customHeight="1" thickBot="1">
      <c r="A4" s="284" t="s">
        <v>326</v>
      </c>
      <c r="B4" s="285"/>
      <c r="C4" s="285"/>
      <c r="D4" s="285"/>
      <c r="E4" s="285"/>
      <c r="F4" s="285"/>
      <c r="G4" s="285"/>
      <c r="H4" s="285"/>
      <c r="I4" s="285"/>
      <c r="J4" s="286"/>
    </row>
    <row r="5" spans="1:10" ht="18" customHeight="1" thickBot="1">
      <c r="A5" s="287" t="s">
        <v>325</v>
      </c>
      <c r="B5" s="288"/>
      <c r="C5" s="288"/>
      <c r="D5" s="288"/>
      <c r="E5" s="288"/>
      <c r="F5" s="288"/>
      <c r="G5" s="288"/>
      <c r="H5" s="288"/>
      <c r="I5" s="288"/>
      <c r="J5" s="289"/>
    </row>
    <row r="6" spans="1:10" ht="14.25" customHeight="1">
      <c r="A6" s="249"/>
      <c r="B6" s="250"/>
      <c r="C6" s="250"/>
      <c r="D6" s="108"/>
      <c r="E6" s="250" t="s">
        <v>1</v>
      </c>
      <c r="F6" s="1"/>
      <c r="G6" s="250" t="s">
        <v>2</v>
      </c>
      <c r="H6" s="1"/>
      <c r="I6" s="251" t="s">
        <v>3</v>
      </c>
      <c r="J6" s="252"/>
    </row>
    <row r="7" spans="1:10" ht="56.25" customHeight="1">
      <c r="A7" s="282"/>
      <c r="B7" s="283"/>
      <c r="C7" s="283"/>
      <c r="D7" s="283"/>
      <c r="E7" s="108" t="s">
        <v>169</v>
      </c>
      <c r="F7" s="1"/>
      <c r="G7" s="109">
        <v>0.19209999999999999</v>
      </c>
      <c r="H7" s="1"/>
      <c r="I7" s="253" t="s">
        <v>4</v>
      </c>
      <c r="J7" s="252"/>
    </row>
    <row r="8" spans="1:10" ht="14.25" customHeight="1" thickBot="1">
      <c r="A8" s="254"/>
      <c r="B8" s="255"/>
      <c r="C8" s="255"/>
      <c r="D8" s="255"/>
      <c r="E8" s="255" t="s">
        <v>170</v>
      </c>
      <c r="F8" s="256"/>
      <c r="G8" s="257"/>
      <c r="H8" s="256"/>
      <c r="I8" s="258"/>
      <c r="J8" s="259"/>
    </row>
    <row r="9" spans="1:10" ht="14.25" customHeight="1">
      <c r="A9" s="243" t="s">
        <v>5</v>
      </c>
      <c r="B9" s="244" t="s">
        <v>6</v>
      </c>
      <c r="C9" s="245" t="s">
        <v>7</v>
      </c>
      <c r="D9" s="245" t="s">
        <v>8</v>
      </c>
      <c r="E9" s="246" t="s">
        <v>9</v>
      </c>
      <c r="F9" s="246" t="s">
        <v>10</v>
      </c>
      <c r="G9" s="247" t="s">
        <v>11</v>
      </c>
      <c r="H9" s="247" t="s">
        <v>12</v>
      </c>
      <c r="I9" s="247" t="s">
        <v>13</v>
      </c>
      <c r="J9" s="248"/>
    </row>
    <row r="10" spans="1:10" ht="14.25" customHeight="1">
      <c r="A10" s="136">
        <v>1</v>
      </c>
      <c r="B10" s="20"/>
      <c r="C10" s="20"/>
      <c r="D10" s="19" t="s">
        <v>184</v>
      </c>
      <c r="E10" s="21"/>
      <c r="F10" s="20"/>
      <c r="G10" s="20"/>
      <c r="H10" s="20"/>
      <c r="I10" s="22">
        <f>SUM(I11)</f>
        <v>11036.34259</v>
      </c>
    </row>
    <row r="11" spans="1:10" ht="14.25" customHeight="1">
      <c r="A11" s="137" t="s">
        <v>14</v>
      </c>
      <c r="B11" s="23" t="s">
        <v>15</v>
      </c>
      <c r="C11" s="23">
        <v>1003</v>
      </c>
      <c r="D11" s="23" t="s">
        <v>101</v>
      </c>
      <c r="E11" s="24" t="s">
        <v>55</v>
      </c>
      <c r="F11" s="23">
        <v>86</v>
      </c>
      <c r="G11" s="25">
        <v>107.65</v>
      </c>
      <c r="H11" s="26">
        <f>G11*(1+G7)</f>
        <v>128.329565</v>
      </c>
      <c r="I11" s="26">
        <f>H11*F11</f>
        <v>11036.34259</v>
      </c>
    </row>
    <row r="12" spans="1:10" ht="14.25" customHeight="1">
      <c r="A12" s="136">
        <v>2</v>
      </c>
      <c r="B12" s="19"/>
      <c r="C12" s="19"/>
      <c r="D12" s="19" t="s">
        <v>199</v>
      </c>
      <c r="E12" s="27"/>
      <c r="F12" s="19"/>
      <c r="G12" s="22"/>
      <c r="H12" s="22"/>
      <c r="I12" s="22">
        <f>SUM(I13:I14)</f>
        <v>3601.8543324399993</v>
      </c>
    </row>
    <row r="13" spans="1:10" ht="14.25" customHeight="1">
      <c r="A13" s="137" t="s">
        <v>18</v>
      </c>
      <c r="B13" s="23" t="s">
        <v>15</v>
      </c>
      <c r="C13" s="23">
        <v>21526</v>
      </c>
      <c r="D13" s="23" t="s">
        <v>160</v>
      </c>
      <c r="E13" s="24" t="s">
        <v>68</v>
      </c>
      <c r="F13" s="23">
        <v>17</v>
      </c>
      <c r="G13" s="25">
        <v>37.75</v>
      </c>
      <c r="H13" s="28">
        <f t="shared" ref="H13:H14" si="0">G13*1.1921</f>
        <v>45.001774999999995</v>
      </c>
      <c r="I13" s="28">
        <f t="shared" ref="I13:I14" si="1">H13*F13</f>
        <v>765.03017499999987</v>
      </c>
    </row>
    <row r="14" spans="1:10" ht="14.25" customHeight="1">
      <c r="A14" s="137" t="s">
        <v>19</v>
      </c>
      <c r="B14" s="23" t="s">
        <v>15</v>
      </c>
      <c r="C14" s="23">
        <v>21524</v>
      </c>
      <c r="D14" s="23" t="s">
        <v>105</v>
      </c>
      <c r="E14" s="24" t="s">
        <v>16</v>
      </c>
      <c r="F14" s="23">
        <v>6.81</v>
      </c>
      <c r="G14" s="25">
        <v>349.44</v>
      </c>
      <c r="H14" s="28">
        <f t="shared" si="0"/>
        <v>416.56742399999996</v>
      </c>
      <c r="I14" s="28">
        <f t="shared" si="1"/>
        <v>2836.8241574399995</v>
      </c>
    </row>
    <row r="15" spans="1:10" ht="14.25" customHeight="1">
      <c r="A15" s="136">
        <v>3</v>
      </c>
      <c r="B15" s="19"/>
      <c r="C15" s="19"/>
      <c r="D15" s="19" t="s">
        <v>189</v>
      </c>
      <c r="E15" s="27"/>
      <c r="F15" s="19"/>
      <c r="G15" s="22"/>
      <c r="H15" s="22"/>
      <c r="I15" s="22">
        <f>SUM(I16:I19)</f>
        <v>313910.03269462194</v>
      </c>
    </row>
    <row r="16" spans="1:10" ht="14.25" customHeight="1">
      <c r="A16" s="138" t="s">
        <v>20</v>
      </c>
      <c r="B16" s="30"/>
      <c r="C16" s="30" t="s">
        <v>35</v>
      </c>
      <c r="D16" s="30" t="s">
        <v>106</v>
      </c>
      <c r="E16" s="31" t="s">
        <v>55</v>
      </c>
      <c r="F16" s="32">
        <v>387</v>
      </c>
      <c r="G16" s="26">
        <f>composição!F11</f>
        <v>598.61</v>
      </c>
      <c r="H16" s="28">
        <f t="shared" ref="H16:H19" si="2">G16*(1+$G$7)</f>
        <v>713.602981</v>
      </c>
      <c r="I16" s="28">
        <f t="shared" ref="I16:I19" si="3">H16*F16</f>
        <v>276164.35364699998</v>
      </c>
    </row>
    <row r="17" spans="1:9" ht="14.25" customHeight="1">
      <c r="A17" s="138" t="s">
        <v>103</v>
      </c>
      <c r="B17" s="23"/>
      <c r="C17" s="29" t="s">
        <v>36</v>
      </c>
      <c r="D17" s="30" t="s">
        <v>62</v>
      </c>
      <c r="E17" s="24" t="s">
        <v>55</v>
      </c>
      <c r="F17" s="33">
        <v>76.2</v>
      </c>
      <c r="G17" s="28">
        <f>composição!F16</f>
        <v>197.3691</v>
      </c>
      <c r="H17" s="28">
        <f t="shared" si="2"/>
        <v>235.28370411</v>
      </c>
      <c r="I17" s="28">
        <f t="shared" si="3"/>
        <v>17928.618253182001</v>
      </c>
    </row>
    <row r="18" spans="1:9" ht="14.25" customHeight="1">
      <c r="A18" s="138" t="s">
        <v>171</v>
      </c>
      <c r="B18" s="23"/>
      <c r="C18" s="29" t="s">
        <v>61</v>
      </c>
      <c r="D18" s="30" t="s">
        <v>67</v>
      </c>
      <c r="E18" s="24" t="s">
        <v>168</v>
      </c>
      <c r="F18" s="33">
        <v>18</v>
      </c>
      <c r="G18" s="28">
        <f>composição!F25</f>
        <v>506.02980000000002</v>
      </c>
      <c r="H18" s="28">
        <f t="shared" si="2"/>
        <v>603.23812457999998</v>
      </c>
      <c r="I18" s="28">
        <f t="shared" si="3"/>
        <v>10858.286242439999</v>
      </c>
    </row>
    <row r="19" spans="1:9" ht="14.25" customHeight="1">
      <c r="A19" s="138" t="s">
        <v>110</v>
      </c>
      <c r="B19" s="141" t="s">
        <v>206</v>
      </c>
      <c r="C19" s="23">
        <v>99814</v>
      </c>
      <c r="D19" s="141" t="s">
        <v>107</v>
      </c>
      <c r="E19" s="24" t="s">
        <v>17</v>
      </c>
      <c r="F19" s="23">
        <v>4344</v>
      </c>
      <c r="G19" s="25">
        <v>1.73</v>
      </c>
      <c r="H19" s="25">
        <f t="shared" si="2"/>
        <v>2.0623329999999997</v>
      </c>
      <c r="I19" s="25">
        <f t="shared" si="3"/>
        <v>8958.7745519999989</v>
      </c>
    </row>
    <row r="20" spans="1:9" ht="14.25" customHeight="1">
      <c r="A20" s="139">
        <v>4</v>
      </c>
      <c r="B20" s="35"/>
      <c r="C20" s="35"/>
      <c r="D20" s="34" t="s">
        <v>200</v>
      </c>
      <c r="E20" s="36"/>
      <c r="F20" s="35"/>
      <c r="G20" s="37"/>
      <c r="H20" s="37"/>
      <c r="I20" s="38">
        <f>SUM(I21)</f>
        <v>28001.210196959997</v>
      </c>
    </row>
    <row r="21" spans="1:9" ht="14.25" customHeight="1">
      <c r="A21" s="137" t="s">
        <v>21</v>
      </c>
      <c r="B21" s="23" t="s">
        <v>15</v>
      </c>
      <c r="C21" s="29">
        <v>130626</v>
      </c>
      <c r="D21" s="29" t="s">
        <v>108</v>
      </c>
      <c r="E21" s="24" t="s">
        <v>55</v>
      </c>
      <c r="F21" s="33">
        <v>207.72</v>
      </c>
      <c r="G21" s="28">
        <v>113.08</v>
      </c>
      <c r="H21" s="28">
        <f>G21*1.1921</f>
        <v>134.80266799999998</v>
      </c>
      <c r="I21" s="28">
        <f>H21*F21</f>
        <v>28001.210196959997</v>
      </c>
    </row>
    <row r="22" spans="1:9" ht="15" customHeight="1">
      <c r="A22" s="136">
        <v>5</v>
      </c>
      <c r="B22" s="19"/>
      <c r="C22" s="19"/>
      <c r="D22" s="19" t="s">
        <v>201</v>
      </c>
      <c r="E22" s="27"/>
      <c r="F22" s="19"/>
      <c r="G22" s="22"/>
      <c r="H22" s="22"/>
      <c r="I22" s="22">
        <f>SUM(I23:I24)</f>
        <v>4823.9816625000003</v>
      </c>
    </row>
    <row r="23" spans="1:9" ht="14.25" customHeight="1">
      <c r="A23" s="137" t="s">
        <v>22</v>
      </c>
      <c r="B23" s="23" t="s">
        <v>15</v>
      </c>
      <c r="C23" s="23">
        <v>60046</v>
      </c>
      <c r="D23" s="29" t="str">
        <f>UPPER("Alvenaria tijolo de barro a cutelo")</f>
        <v>ALVENARIA TIJOLO DE BARRO A CUTELO</v>
      </c>
      <c r="E23" s="24" t="s">
        <v>55</v>
      </c>
      <c r="F23" s="23">
        <v>11.5</v>
      </c>
      <c r="G23" s="25">
        <v>68.23</v>
      </c>
      <c r="H23" s="28">
        <f t="shared" ref="H23:H24" si="4">G23*1.1921</f>
        <v>81.336983000000004</v>
      </c>
      <c r="I23" s="28">
        <f t="shared" ref="I23:I24" si="5">H23*F23</f>
        <v>935.37530450000008</v>
      </c>
    </row>
    <row r="24" spans="1:9" ht="14.25" customHeight="1">
      <c r="A24" s="137" t="s">
        <v>23</v>
      </c>
      <c r="B24" s="23" t="s">
        <v>15</v>
      </c>
      <c r="C24" s="23">
        <v>110762</v>
      </c>
      <c r="D24" s="29" t="str">
        <f>UPPER("Emboço com argamassa 1:6:Adit. Plast.")</f>
        <v>EMBOÇO COM ARGAMASSA 1:6:ADIT. PLAST.</v>
      </c>
      <c r="E24" s="24" t="s">
        <v>55</v>
      </c>
      <c r="F24" s="23">
        <v>86</v>
      </c>
      <c r="G24" s="25">
        <v>37.93</v>
      </c>
      <c r="H24" s="28">
        <f t="shared" si="4"/>
        <v>45.216352999999998</v>
      </c>
      <c r="I24" s="28">
        <f t="shared" si="5"/>
        <v>3888.606358</v>
      </c>
    </row>
    <row r="25" spans="1:9" ht="14.25" customHeight="1">
      <c r="A25" s="139">
        <v>6</v>
      </c>
      <c r="B25" s="35"/>
      <c r="C25" s="35"/>
      <c r="D25" s="34" t="s">
        <v>194</v>
      </c>
      <c r="E25" s="36"/>
      <c r="F25" s="35"/>
      <c r="G25" s="37"/>
      <c r="H25" s="37"/>
      <c r="I25" s="38">
        <f>SUM(I26:I27)</f>
        <v>315939.73074117996</v>
      </c>
    </row>
    <row r="26" spans="1:9" s="333" customFormat="1" ht="30" customHeight="1">
      <c r="A26" s="334" t="s">
        <v>24</v>
      </c>
      <c r="B26" s="335"/>
      <c r="C26" s="335" t="s">
        <v>66</v>
      </c>
      <c r="D26" s="335" t="s">
        <v>161</v>
      </c>
      <c r="E26" s="336" t="s">
        <v>55</v>
      </c>
      <c r="F26" s="337">
        <v>4344</v>
      </c>
      <c r="G26" s="338">
        <v>59.15</v>
      </c>
      <c r="H26" s="338">
        <f t="shared" ref="H26:H27" si="6">G26*1.1921</f>
        <v>70.512715</v>
      </c>
      <c r="I26" s="338">
        <f t="shared" ref="I26:I27" si="7">H26*F26</f>
        <v>306307.23395999998</v>
      </c>
    </row>
    <row r="27" spans="1:9" ht="14.25" customHeight="1">
      <c r="A27" s="137" t="s">
        <v>25</v>
      </c>
      <c r="B27" s="29" t="s">
        <v>15</v>
      </c>
      <c r="C27" s="29">
        <v>150491</v>
      </c>
      <c r="D27" s="29" t="s">
        <v>111</v>
      </c>
      <c r="E27" s="24" t="s">
        <v>55</v>
      </c>
      <c r="F27" s="33">
        <v>156.02000000000001</v>
      </c>
      <c r="G27" s="28">
        <v>51.79</v>
      </c>
      <c r="H27" s="28">
        <f t="shared" si="6"/>
        <v>61.738858999999998</v>
      </c>
      <c r="I27" s="28">
        <f t="shared" si="7"/>
        <v>9632.4967811799997</v>
      </c>
    </row>
    <row r="28" spans="1:9" ht="14.25" customHeight="1">
      <c r="A28" s="139">
        <v>7</v>
      </c>
      <c r="B28" s="35"/>
      <c r="C28" s="35"/>
      <c r="D28" s="34" t="s">
        <v>202</v>
      </c>
      <c r="E28" s="36"/>
      <c r="F28" s="35"/>
      <c r="G28" s="37"/>
      <c r="H28" s="37"/>
      <c r="I28" s="38">
        <f>SUM(I29:I33)</f>
        <v>14722.434999999998</v>
      </c>
    </row>
    <row r="29" spans="1:9" ht="14.25" customHeight="1">
      <c r="A29" s="137" t="s">
        <v>26</v>
      </c>
      <c r="B29" s="29"/>
      <c r="C29" s="29" t="s">
        <v>77</v>
      </c>
      <c r="D29" s="29" t="s">
        <v>80</v>
      </c>
      <c r="E29" s="24" t="s">
        <v>68</v>
      </c>
      <c r="F29" s="23">
        <v>3</v>
      </c>
      <c r="G29" s="28">
        <f>composição!E35</f>
        <v>150</v>
      </c>
      <c r="H29" s="28">
        <f t="shared" ref="H29:H33" si="8">G29*1.1921</f>
        <v>178.815</v>
      </c>
      <c r="I29" s="28">
        <f t="shared" ref="I29:I33" si="9">H29*F29</f>
        <v>536.44499999999994</v>
      </c>
    </row>
    <row r="30" spans="1:9" ht="14.25" customHeight="1">
      <c r="A30" s="137" t="s">
        <v>27</v>
      </c>
      <c r="B30" s="29"/>
      <c r="C30" s="29" t="s">
        <v>87</v>
      </c>
      <c r="D30" s="29" t="s">
        <v>82</v>
      </c>
      <c r="E30" s="24" t="s">
        <v>68</v>
      </c>
      <c r="F30" s="23">
        <v>1</v>
      </c>
      <c r="G30" s="28">
        <f>composição!E36</f>
        <v>350</v>
      </c>
      <c r="H30" s="28">
        <f t="shared" si="8"/>
        <v>417.23499999999996</v>
      </c>
      <c r="I30" s="28">
        <f t="shared" si="9"/>
        <v>417.23499999999996</v>
      </c>
    </row>
    <row r="31" spans="1:9" ht="14.25" customHeight="1">
      <c r="A31" s="137" t="s">
        <v>28</v>
      </c>
      <c r="B31" s="29"/>
      <c r="C31" s="29" t="s">
        <v>95</v>
      </c>
      <c r="D31" s="29" t="s">
        <v>83</v>
      </c>
      <c r="E31" s="24" t="s">
        <v>68</v>
      </c>
      <c r="F31" s="29">
        <v>2</v>
      </c>
      <c r="G31" s="28">
        <f>composição!E37</f>
        <v>350</v>
      </c>
      <c r="H31" s="28">
        <f t="shared" si="8"/>
        <v>417.23499999999996</v>
      </c>
      <c r="I31" s="28">
        <f t="shared" si="9"/>
        <v>834.46999999999991</v>
      </c>
    </row>
    <row r="32" spans="1:9" ht="14.25" customHeight="1">
      <c r="A32" s="137" t="s">
        <v>112</v>
      </c>
      <c r="B32" s="29"/>
      <c r="C32" s="29" t="s">
        <v>164</v>
      </c>
      <c r="D32" s="29" t="s">
        <v>84</v>
      </c>
      <c r="E32" s="24" t="s">
        <v>68</v>
      </c>
      <c r="F32" s="23">
        <v>7</v>
      </c>
      <c r="G32" s="28">
        <f>composição!E38</f>
        <v>550</v>
      </c>
      <c r="H32" s="28">
        <f t="shared" si="8"/>
        <v>655.65499999999997</v>
      </c>
      <c r="I32" s="28">
        <f t="shared" si="9"/>
        <v>4589.585</v>
      </c>
    </row>
    <row r="33" spans="1:9" ht="14.25" customHeight="1">
      <c r="A33" s="137" t="s">
        <v>113</v>
      </c>
      <c r="B33" s="29"/>
      <c r="C33" s="29" t="s">
        <v>165</v>
      </c>
      <c r="D33" s="29" t="s">
        <v>85</v>
      </c>
      <c r="E33" s="24" t="s">
        <v>68</v>
      </c>
      <c r="F33" s="23">
        <v>2</v>
      </c>
      <c r="G33" s="28">
        <f>composição!E39</f>
        <v>3500</v>
      </c>
      <c r="H33" s="28">
        <f t="shared" si="8"/>
        <v>4172.3499999999995</v>
      </c>
      <c r="I33" s="28">
        <f t="shared" si="9"/>
        <v>8344.6999999999989</v>
      </c>
    </row>
    <row r="34" spans="1:9" ht="14.25" customHeight="1">
      <c r="A34" s="139">
        <v>8</v>
      </c>
      <c r="B34" s="39"/>
      <c r="C34" s="39"/>
      <c r="D34" s="40" t="s">
        <v>203</v>
      </c>
      <c r="E34" s="41"/>
      <c r="F34" s="41"/>
      <c r="G34" s="42"/>
      <c r="H34" s="42"/>
      <c r="I34" s="43">
        <f>SUM(I35:I38)</f>
        <v>50924.953871999998</v>
      </c>
    </row>
    <row r="35" spans="1:9" ht="14.25" customHeight="1">
      <c r="A35" s="137" t="s">
        <v>29</v>
      </c>
      <c r="B35" s="44"/>
      <c r="C35" s="45" t="s">
        <v>167</v>
      </c>
      <c r="D35" s="46" t="s">
        <v>115</v>
      </c>
      <c r="E35" s="47" t="s">
        <v>33</v>
      </c>
      <c r="F35" s="48">
        <v>42</v>
      </c>
      <c r="G35" s="49">
        <f>composição!F46</f>
        <v>174.76999999999998</v>
      </c>
      <c r="H35" s="50">
        <f>G35*(1+G7)</f>
        <v>208.34331699999996</v>
      </c>
      <c r="I35" s="50">
        <f>F35*H35</f>
        <v>8750.4193139999988</v>
      </c>
    </row>
    <row r="36" spans="1:9" ht="14.25" customHeight="1">
      <c r="A36" s="137" t="s">
        <v>30</v>
      </c>
      <c r="B36" s="23" t="s">
        <v>15</v>
      </c>
      <c r="C36" s="45">
        <v>21529</v>
      </c>
      <c r="D36" s="46" t="s">
        <v>116</v>
      </c>
      <c r="E36" s="47" t="s">
        <v>33</v>
      </c>
      <c r="F36" s="48">
        <v>17</v>
      </c>
      <c r="G36" s="49">
        <v>19.239999999999998</v>
      </c>
      <c r="H36" s="50">
        <f>G36*(1+G8)</f>
        <v>19.239999999999998</v>
      </c>
      <c r="I36" s="50">
        <f t="shared" ref="I36:I38" si="10">H36*F36</f>
        <v>327.08</v>
      </c>
    </row>
    <row r="37" spans="1:9" ht="14.25" customHeight="1">
      <c r="A37" s="137" t="s">
        <v>31</v>
      </c>
      <c r="B37" s="23" t="s">
        <v>15</v>
      </c>
      <c r="C37" s="45">
        <v>180214</v>
      </c>
      <c r="D37" s="46" t="s">
        <v>117</v>
      </c>
      <c r="E37" s="47" t="s">
        <v>33</v>
      </c>
      <c r="F37" s="48">
        <v>17</v>
      </c>
      <c r="G37" s="49">
        <v>388.36</v>
      </c>
      <c r="H37" s="50">
        <f t="shared" ref="H37:H38" si="11">G37*1.1921</f>
        <v>462.963956</v>
      </c>
      <c r="I37" s="50">
        <f t="shared" si="10"/>
        <v>7870.3872519999995</v>
      </c>
    </row>
    <row r="38" spans="1:9" ht="14.25" customHeight="1">
      <c r="A38" s="137" t="s">
        <v>172</v>
      </c>
      <c r="B38" s="23" t="s">
        <v>15</v>
      </c>
      <c r="C38" s="45" t="s">
        <v>118</v>
      </c>
      <c r="D38" s="46" t="str">
        <f>UPPER("Cuba em aço inox (70x70x35cm)")</f>
        <v>CUBA EM AÇO INOX (70X70X35CM)</v>
      </c>
      <c r="E38" s="47" t="s">
        <v>68</v>
      </c>
      <c r="F38" s="48">
        <v>17</v>
      </c>
      <c r="G38" s="48">
        <v>1676.58</v>
      </c>
      <c r="H38" s="50">
        <f t="shared" si="11"/>
        <v>1998.6510179999998</v>
      </c>
      <c r="I38" s="50">
        <f t="shared" si="10"/>
        <v>33977.067305999997</v>
      </c>
    </row>
    <row r="39" spans="1:9" ht="14.25" customHeight="1">
      <c r="A39" s="139">
        <v>9</v>
      </c>
      <c r="B39" s="35"/>
      <c r="C39" s="35"/>
      <c r="D39" s="51" t="s">
        <v>204</v>
      </c>
      <c r="E39" s="36"/>
      <c r="F39" s="35"/>
      <c r="G39" s="37"/>
      <c r="H39" s="37"/>
      <c r="I39" s="38">
        <f>SUM(I40:I41)</f>
        <v>204993.30983822595</v>
      </c>
    </row>
    <row r="40" spans="1:9" ht="14.25" customHeight="1">
      <c r="A40" s="137" t="s">
        <v>32</v>
      </c>
      <c r="B40" s="23" t="s">
        <v>15</v>
      </c>
      <c r="C40" s="23">
        <v>110653</v>
      </c>
      <c r="D40" s="23" t="s">
        <v>119</v>
      </c>
      <c r="E40" s="24" t="s">
        <v>55</v>
      </c>
      <c r="F40" s="23">
        <v>25</v>
      </c>
      <c r="G40" s="28">
        <v>433.07</v>
      </c>
      <c r="H40" s="26">
        <f>G40*1.1921</f>
        <v>516.26274699999999</v>
      </c>
      <c r="I40" s="26">
        <f t="shared" ref="I40:I41" si="12">H40*F40</f>
        <v>12906.568675</v>
      </c>
    </row>
    <row r="41" spans="1:9" ht="14.25" customHeight="1">
      <c r="A41" s="137" t="s">
        <v>205</v>
      </c>
      <c r="B41" s="52"/>
      <c r="C41" s="23" t="s">
        <v>166</v>
      </c>
      <c r="D41" s="23" t="s">
        <v>162</v>
      </c>
      <c r="E41" s="24" t="s">
        <v>55</v>
      </c>
      <c r="F41" s="23">
        <v>52.55</v>
      </c>
      <c r="G41" s="25">
        <f>composição!F53</f>
        <v>3066.2811999999999</v>
      </c>
      <c r="H41" s="26">
        <f>G41*(1+$G$7)</f>
        <v>3655.3138185199996</v>
      </c>
      <c r="I41" s="26">
        <f t="shared" si="12"/>
        <v>192086.74116322596</v>
      </c>
    </row>
    <row r="42" spans="1:9" ht="14.25" customHeight="1">
      <c r="F42" s="18"/>
      <c r="G42" s="17"/>
      <c r="H42" s="17"/>
      <c r="I42" s="17"/>
    </row>
    <row r="43" spans="1:9" ht="14.25" customHeight="1">
      <c r="A43" s="140"/>
      <c r="B43" s="1"/>
      <c r="C43" s="1"/>
      <c r="D43" s="53"/>
      <c r="E43" s="54"/>
      <c r="F43" s="55" t="s">
        <v>37</v>
      </c>
      <c r="G43" s="1"/>
      <c r="H43" s="56">
        <f>H45*(1-G7)</f>
        <v>765851.91616467305</v>
      </c>
      <c r="I43" s="1"/>
    </row>
    <row r="44" spans="1:9" ht="14.25" customHeight="1">
      <c r="A44" s="140"/>
      <c r="B44" s="1"/>
      <c r="C44" s="1"/>
      <c r="D44" s="53"/>
      <c r="E44" s="54"/>
      <c r="F44" s="55" t="s">
        <v>38</v>
      </c>
      <c r="G44" s="1"/>
      <c r="H44" s="56">
        <f>H45-H43</f>
        <v>182101.93476325495</v>
      </c>
      <c r="I44" s="1"/>
    </row>
    <row r="45" spans="1:9" ht="14.25" customHeight="1">
      <c r="A45" s="140"/>
      <c r="B45" s="1"/>
      <c r="C45" s="1"/>
      <c r="D45" s="53"/>
      <c r="E45" s="54"/>
      <c r="F45" s="55" t="s">
        <v>39</v>
      </c>
      <c r="G45" s="1"/>
      <c r="H45" s="57">
        <f>SUM(I10,I12,I15,I20,I22,I25,I28,I34,I39)</f>
        <v>947953.850927928</v>
      </c>
    </row>
    <row r="46" spans="1:9" ht="14.25" customHeight="1">
      <c r="D46" s="58"/>
      <c r="F46" s="18"/>
      <c r="G46" s="17"/>
      <c r="H46" s="17"/>
      <c r="I46" s="59"/>
    </row>
    <row r="47" spans="1:9" ht="14.25" customHeight="1">
      <c r="D47" s="18"/>
      <c r="F47" s="18"/>
      <c r="G47" s="17"/>
      <c r="H47" s="17"/>
      <c r="I47" s="60"/>
    </row>
    <row r="48" spans="1:9" ht="14.25" customHeight="1">
      <c r="D48" s="18"/>
      <c r="F48" s="18"/>
      <c r="G48" s="17"/>
      <c r="H48" s="17"/>
      <c r="I48" s="17"/>
    </row>
    <row r="49" spans="4:9" ht="14.25" customHeight="1">
      <c r="D49" s="18"/>
      <c r="F49" s="18"/>
      <c r="G49" s="17"/>
      <c r="H49" s="17"/>
      <c r="I49" s="17"/>
    </row>
    <row r="50" spans="4:9" ht="14.25" customHeight="1">
      <c r="D50" s="18"/>
      <c r="F50" s="18"/>
      <c r="G50" s="17"/>
      <c r="H50" s="17"/>
      <c r="I50" s="17"/>
    </row>
    <row r="51" spans="4:9" ht="14.25" customHeight="1">
      <c r="F51" s="18"/>
      <c r="G51" s="17"/>
      <c r="H51" s="17"/>
      <c r="I51" s="17"/>
    </row>
    <row r="52" spans="4:9" ht="14.25" customHeight="1">
      <c r="F52" s="18"/>
      <c r="G52" s="17"/>
      <c r="H52" s="17"/>
      <c r="I52" s="17"/>
    </row>
    <row r="53" spans="4:9" ht="14.25" customHeight="1">
      <c r="F53" s="18"/>
      <c r="G53" s="17"/>
      <c r="H53" s="17"/>
      <c r="I53" s="17"/>
    </row>
    <row r="54" spans="4:9" ht="14.25" customHeight="1">
      <c r="F54" s="18"/>
      <c r="G54" s="17"/>
      <c r="H54" s="17"/>
      <c r="I54" s="17"/>
    </row>
    <row r="55" spans="4:9" ht="14.25" customHeight="1">
      <c r="F55" s="18"/>
      <c r="G55" s="17"/>
      <c r="H55" s="17"/>
      <c r="I55" s="17"/>
    </row>
    <row r="56" spans="4:9" ht="14.25" customHeight="1">
      <c r="F56" s="18"/>
      <c r="G56" s="17"/>
      <c r="H56" s="17"/>
      <c r="I56" s="17"/>
    </row>
    <row r="57" spans="4:9" ht="14.25" customHeight="1">
      <c r="F57" s="18"/>
      <c r="G57" s="17"/>
      <c r="H57" s="17"/>
      <c r="I57" s="17"/>
    </row>
    <row r="58" spans="4:9" ht="14.25" customHeight="1">
      <c r="F58" s="18"/>
      <c r="G58" s="17"/>
      <c r="H58" s="17"/>
      <c r="I58" s="17"/>
    </row>
    <row r="59" spans="4:9" ht="14.25" customHeight="1">
      <c r="F59" s="18"/>
      <c r="G59" s="17"/>
      <c r="H59" s="17"/>
      <c r="I59" s="17"/>
    </row>
    <row r="60" spans="4:9" ht="14.25" customHeight="1">
      <c r="F60" s="18"/>
      <c r="G60" s="17"/>
      <c r="H60" s="17"/>
      <c r="I60" s="17"/>
    </row>
    <row r="61" spans="4:9" ht="14.25" customHeight="1">
      <c r="F61" s="18"/>
      <c r="G61" s="17"/>
      <c r="H61" s="17"/>
      <c r="I61" s="17"/>
    </row>
    <row r="62" spans="4:9" ht="14.25" customHeight="1">
      <c r="F62" s="18"/>
      <c r="G62" s="17"/>
      <c r="H62" s="17"/>
      <c r="I62" s="17"/>
    </row>
    <row r="63" spans="4:9" ht="14.25" customHeight="1">
      <c r="F63" s="18"/>
      <c r="G63" s="17"/>
      <c r="H63" s="17"/>
      <c r="I63" s="17"/>
    </row>
    <row r="64" spans="4:9" ht="14.25" customHeight="1">
      <c r="F64" s="18"/>
      <c r="G64" s="17"/>
      <c r="H64" s="17"/>
      <c r="I64" s="17"/>
    </row>
    <row r="65" spans="6:9" ht="14.25" customHeight="1">
      <c r="F65" s="18"/>
      <c r="G65" s="17"/>
      <c r="H65" s="17"/>
      <c r="I65" s="17"/>
    </row>
    <row r="66" spans="6:9" ht="14.25" customHeight="1">
      <c r="F66" s="18"/>
      <c r="G66" s="17"/>
      <c r="H66" s="17"/>
      <c r="I66" s="17"/>
    </row>
    <row r="67" spans="6:9" ht="14.25" customHeight="1">
      <c r="F67" s="18"/>
      <c r="G67" s="17"/>
      <c r="H67" s="17"/>
      <c r="I67" s="17"/>
    </row>
    <row r="68" spans="6:9" ht="14.25" customHeight="1">
      <c r="F68" s="18"/>
      <c r="G68" s="17"/>
      <c r="H68" s="17"/>
      <c r="I68" s="17"/>
    </row>
    <row r="69" spans="6:9" ht="14.25" customHeight="1">
      <c r="F69" s="18"/>
      <c r="G69" s="17"/>
      <c r="H69" s="17"/>
      <c r="I69" s="17"/>
    </row>
    <row r="70" spans="6:9" ht="14.25" customHeight="1">
      <c r="F70" s="18"/>
      <c r="G70" s="17"/>
      <c r="H70" s="17"/>
      <c r="I70" s="17"/>
    </row>
    <row r="71" spans="6:9" ht="14.25" customHeight="1">
      <c r="F71" s="18"/>
      <c r="G71" s="17"/>
      <c r="H71" s="17"/>
      <c r="I71" s="17"/>
    </row>
    <row r="72" spans="6:9" ht="14.25" customHeight="1">
      <c r="F72" s="18"/>
      <c r="G72" s="17"/>
      <c r="H72" s="17"/>
      <c r="I72" s="17"/>
    </row>
    <row r="73" spans="6:9" ht="14.25" customHeight="1">
      <c r="F73" s="18"/>
      <c r="G73" s="17"/>
      <c r="H73" s="17"/>
      <c r="I73" s="17"/>
    </row>
    <row r="74" spans="6:9" ht="14.25" customHeight="1">
      <c r="F74" s="18"/>
      <c r="G74" s="17"/>
      <c r="H74" s="17"/>
      <c r="I74" s="17"/>
    </row>
    <row r="75" spans="6:9" ht="14.25" customHeight="1">
      <c r="F75" s="18"/>
      <c r="G75" s="17"/>
      <c r="H75" s="17"/>
      <c r="I75" s="17"/>
    </row>
    <row r="76" spans="6:9" ht="14.25" customHeight="1">
      <c r="F76" s="18"/>
      <c r="G76" s="17"/>
      <c r="H76" s="17"/>
      <c r="I76" s="17"/>
    </row>
    <row r="77" spans="6:9" ht="14.25" customHeight="1">
      <c r="F77" s="18"/>
      <c r="G77" s="17"/>
      <c r="H77" s="17"/>
      <c r="I77" s="17"/>
    </row>
    <row r="78" spans="6:9" ht="14.25" customHeight="1">
      <c r="F78" s="18"/>
      <c r="G78" s="17"/>
      <c r="H78" s="17"/>
      <c r="I78" s="17"/>
    </row>
    <row r="79" spans="6:9" ht="14.25" customHeight="1">
      <c r="F79" s="18"/>
      <c r="G79" s="17"/>
      <c r="H79" s="17"/>
      <c r="I79" s="17"/>
    </row>
    <row r="80" spans="6:9" ht="14.25" customHeight="1">
      <c r="F80" s="18"/>
      <c r="G80" s="17"/>
      <c r="H80" s="17"/>
      <c r="I80" s="17"/>
    </row>
    <row r="81" spans="6:9" ht="14.25" customHeight="1">
      <c r="F81" s="18"/>
      <c r="G81" s="17"/>
      <c r="H81" s="17"/>
      <c r="I81" s="17"/>
    </row>
    <row r="82" spans="6:9" ht="14.25" customHeight="1">
      <c r="F82" s="18"/>
      <c r="G82" s="17"/>
      <c r="H82" s="17"/>
      <c r="I82" s="17"/>
    </row>
    <row r="83" spans="6:9" ht="14.25" customHeight="1">
      <c r="F83" s="18"/>
      <c r="G83" s="17"/>
      <c r="H83" s="17"/>
      <c r="I83" s="17"/>
    </row>
    <row r="84" spans="6:9" ht="14.25" customHeight="1">
      <c r="F84" s="18"/>
      <c r="G84" s="17"/>
      <c r="H84" s="17"/>
      <c r="I84" s="17"/>
    </row>
    <row r="85" spans="6:9" ht="14.25" customHeight="1">
      <c r="F85" s="18"/>
      <c r="G85" s="17"/>
      <c r="H85" s="17"/>
      <c r="I85" s="17"/>
    </row>
    <row r="86" spans="6:9" ht="14.25" customHeight="1">
      <c r="F86" s="18"/>
      <c r="G86" s="17"/>
      <c r="H86" s="17"/>
      <c r="I86" s="17"/>
    </row>
    <row r="87" spans="6:9" ht="14.25" customHeight="1">
      <c r="F87" s="18"/>
      <c r="G87" s="17"/>
      <c r="H87" s="17"/>
      <c r="I87" s="17"/>
    </row>
    <row r="88" spans="6:9" ht="14.25" customHeight="1">
      <c r="F88" s="18"/>
      <c r="G88" s="17"/>
      <c r="H88" s="17"/>
      <c r="I88" s="17"/>
    </row>
  </sheetData>
  <mergeCells count="6">
    <mergeCell ref="A7:D7"/>
    <mergeCell ref="A4:J4"/>
    <mergeCell ref="A5:J5"/>
    <mergeCell ref="A1:J1"/>
    <mergeCell ref="A2:J2"/>
    <mergeCell ref="A3:J3"/>
  </mergeCells>
  <pageMargins left="0.70866141732283472" right="0.70866141732283472" top="0.74803149606299213" bottom="0.74803149606299213" header="0" footer="0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3"/>
  <sheetViews>
    <sheetView topLeftCell="A7" zoomScale="89" zoomScaleNormal="89" zoomScaleSheetLayoutView="110" workbookViewId="0">
      <selection activeCell="D31" sqref="D31"/>
    </sheetView>
  </sheetViews>
  <sheetFormatPr defaultColWidth="14.42578125" defaultRowHeight="15" customHeight="1"/>
  <cols>
    <col min="1" max="1" width="13.7109375" customWidth="1"/>
    <col min="2" max="2" width="53.140625" customWidth="1"/>
    <col min="3" max="4" width="8.7109375" customWidth="1"/>
    <col min="5" max="5" width="14.85546875" customWidth="1"/>
    <col min="6" max="6" width="27.5703125" customWidth="1"/>
    <col min="7" max="7" width="0.140625" hidden="1" customWidth="1"/>
    <col min="8" max="9" width="14.42578125" hidden="1" customWidth="1"/>
    <col min="10" max="10" width="0.42578125" hidden="1" customWidth="1"/>
  </cols>
  <sheetData>
    <row r="1" spans="1:10" ht="15" customHeight="1">
      <c r="A1" s="290" t="s">
        <v>322</v>
      </c>
      <c r="B1" s="291"/>
      <c r="C1" s="291"/>
      <c r="D1" s="291"/>
      <c r="E1" s="291"/>
      <c r="F1" s="291"/>
      <c r="G1" s="291"/>
      <c r="H1" s="291"/>
      <c r="I1" s="291"/>
      <c r="J1" s="292"/>
    </row>
    <row r="2" spans="1:10" ht="15" customHeight="1">
      <c r="A2" s="284" t="s">
        <v>323</v>
      </c>
      <c r="B2" s="285"/>
      <c r="C2" s="285"/>
      <c r="D2" s="285"/>
      <c r="E2" s="285"/>
      <c r="F2" s="285"/>
      <c r="G2" s="285"/>
      <c r="H2" s="285"/>
      <c r="I2" s="285"/>
      <c r="J2" s="286"/>
    </row>
    <row r="3" spans="1:10" ht="15" customHeight="1">
      <c r="A3" s="293" t="s">
        <v>324</v>
      </c>
      <c r="B3" s="294"/>
      <c r="C3" s="294"/>
      <c r="D3" s="294"/>
      <c r="E3" s="294"/>
      <c r="F3" s="294"/>
      <c r="G3" s="294"/>
      <c r="H3" s="294"/>
      <c r="I3" s="294"/>
      <c r="J3" s="295"/>
    </row>
    <row r="4" spans="1:10" ht="15" customHeight="1">
      <c r="A4" s="299" t="s">
        <v>326</v>
      </c>
      <c r="B4" s="300"/>
      <c r="C4" s="300"/>
      <c r="D4" s="300"/>
      <c r="E4" s="300"/>
      <c r="F4" s="300"/>
      <c r="G4" s="300"/>
      <c r="H4" s="300"/>
      <c r="I4" s="300"/>
      <c r="J4" s="301"/>
    </row>
    <row r="5" spans="1:10" ht="14.25" customHeight="1">
      <c r="A5" s="296" t="s">
        <v>321</v>
      </c>
      <c r="B5" s="297"/>
      <c r="C5" s="297"/>
      <c r="D5" s="297"/>
      <c r="E5" s="297"/>
      <c r="F5" s="298"/>
      <c r="G5" s="248"/>
      <c r="H5" s="248"/>
      <c r="I5" s="248"/>
      <c r="J5" s="252"/>
    </row>
    <row r="6" spans="1:10" ht="14.25" customHeight="1">
      <c r="A6" s="261"/>
      <c r="B6" s="2" t="s">
        <v>40</v>
      </c>
      <c r="C6" s="2" t="s">
        <v>34</v>
      </c>
      <c r="D6" s="2" t="s">
        <v>41</v>
      </c>
      <c r="E6" s="3" t="s">
        <v>42</v>
      </c>
      <c r="F6" s="2"/>
      <c r="G6" s="248"/>
      <c r="H6" s="248"/>
      <c r="I6" s="248"/>
      <c r="J6" s="252"/>
    </row>
    <row r="7" spans="1:10" ht="28.5" customHeight="1">
      <c r="A7" s="262" t="s">
        <v>35</v>
      </c>
      <c r="B7" s="10" t="s">
        <v>52</v>
      </c>
      <c r="C7" s="11" t="s">
        <v>17</v>
      </c>
      <c r="D7" s="5"/>
      <c r="E7" s="260"/>
      <c r="F7" s="12"/>
      <c r="G7" s="248"/>
      <c r="H7" s="248"/>
      <c r="I7" s="248"/>
      <c r="J7" s="252"/>
    </row>
    <row r="8" spans="1:10" ht="14.25" customHeight="1">
      <c r="A8" s="263" t="s">
        <v>53</v>
      </c>
      <c r="B8" s="7" t="s">
        <v>54</v>
      </c>
      <c r="C8" s="6" t="s">
        <v>55</v>
      </c>
      <c r="D8" s="6">
        <v>1</v>
      </c>
      <c r="E8" s="8">
        <v>280.41000000000003</v>
      </c>
      <c r="F8" s="8">
        <f t="shared" ref="F8:F10" si="0">D8*E8</f>
        <v>280.41000000000003</v>
      </c>
      <c r="G8" s="248"/>
      <c r="H8" s="248"/>
      <c r="I8" s="248"/>
      <c r="J8" s="252"/>
    </row>
    <row r="9" spans="1:10" ht="14.25" customHeight="1">
      <c r="A9" s="263" t="s">
        <v>56</v>
      </c>
      <c r="B9" s="7" t="s">
        <v>57</v>
      </c>
      <c r="C9" s="6" t="s">
        <v>55</v>
      </c>
      <c r="D9" s="6">
        <v>1</v>
      </c>
      <c r="E9" s="8">
        <v>85</v>
      </c>
      <c r="F9" s="8">
        <f t="shared" si="0"/>
        <v>85</v>
      </c>
      <c r="G9" s="248"/>
      <c r="H9" s="248"/>
      <c r="I9" s="248"/>
      <c r="J9" s="252"/>
    </row>
    <row r="10" spans="1:10" ht="14.25" customHeight="1">
      <c r="A10" s="263" t="s">
        <v>58</v>
      </c>
      <c r="B10" s="7" t="s">
        <v>59</v>
      </c>
      <c r="C10" s="6" t="s">
        <v>60</v>
      </c>
      <c r="D10" s="6">
        <v>20</v>
      </c>
      <c r="E10" s="8">
        <v>11.66</v>
      </c>
      <c r="F10" s="8">
        <f t="shared" si="0"/>
        <v>233.2</v>
      </c>
      <c r="G10" s="248"/>
      <c r="H10" s="248"/>
      <c r="I10" s="248"/>
      <c r="J10" s="252"/>
    </row>
    <row r="11" spans="1:10" ht="14.25" customHeight="1">
      <c r="A11" s="261"/>
      <c r="B11" s="2"/>
      <c r="C11" s="2"/>
      <c r="D11" s="2"/>
      <c r="E11" s="3"/>
      <c r="F11" s="3">
        <f>SUM(F8:F10)</f>
        <v>598.61</v>
      </c>
      <c r="G11" s="248"/>
      <c r="H11" s="248"/>
      <c r="I11" s="248"/>
      <c r="J11" s="252"/>
    </row>
    <row r="12" spans="1:10" ht="31.5" customHeight="1">
      <c r="A12" s="264" t="s">
        <v>36</v>
      </c>
      <c r="B12" s="13" t="s">
        <v>62</v>
      </c>
      <c r="C12" s="4" t="s">
        <v>17</v>
      </c>
      <c r="D12" s="4"/>
      <c r="E12" s="5"/>
      <c r="F12" s="5"/>
      <c r="G12" s="248"/>
      <c r="H12" s="248"/>
      <c r="I12" s="248"/>
      <c r="J12" s="252"/>
    </row>
    <row r="13" spans="1:10" ht="14.25" customHeight="1">
      <c r="A13" s="263" t="s">
        <v>58</v>
      </c>
      <c r="B13" s="7" t="s">
        <v>59</v>
      </c>
      <c r="C13" s="6" t="s">
        <v>60</v>
      </c>
      <c r="D13" s="6">
        <v>15</v>
      </c>
      <c r="E13" s="8">
        <v>11.66</v>
      </c>
      <c r="F13" s="8">
        <f t="shared" ref="F13:F15" si="1">E13*D13</f>
        <v>174.9</v>
      </c>
      <c r="G13" s="248"/>
      <c r="H13" s="248"/>
      <c r="I13" s="248"/>
      <c r="J13" s="252"/>
    </row>
    <row r="14" spans="1:10" ht="14.25" customHeight="1">
      <c r="A14" s="263" t="s">
        <v>63</v>
      </c>
      <c r="B14" s="7" t="s">
        <v>64</v>
      </c>
      <c r="C14" s="6" t="s">
        <v>46</v>
      </c>
      <c r="D14" s="6">
        <v>0.6</v>
      </c>
      <c r="E14" s="8">
        <v>22.37</v>
      </c>
      <c r="F14" s="8">
        <f t="shared" si="1"/>
        <v>13.422000000000001</v>
      </c>
      <c r="G14" s="248"/>
      <c r="H14" s="248"/>
      <c r="I14" s="248"/>
      <c r="J14" s="252"/>
    </row>
    <row r="15" spans="1:10" ht="14.25" customHeight="1">
      <c r="A15" s="263" t="s">
        <v>47</v>
      </c>
      <c r="B15" s="7" t="s">
        <v>65</v>
      </c>
      <c r="C15" s="6" t="s">
        <v>46</v>
      </c>
      <c r="D15" s="6">
        <v>0.53</v>
      </c>
      <c r="E15" s="8">
        <v>17.07</v>
      </c>
      <c r="F15" s="8">
        <f t="shared" si="1"/>
        <v>9.0471000000000004</v>
      </c>
      <c r="G15" s="248"/>
      <c r="H15" s="248"/>
      <c r="I15" s="248"/>
      <c r="J15" s="252"/>
    </row>
    <row r="16" spans="1:10" ht="14.25" customHeight="1">
      <c r="A16" s="261"/>
      <c r="B16" s="2"/>
      <c r="C16" s="2"/>
      <c r="D16" s="2"/>
      <c r="E16" s="3"/>
      <c r="F16" s="3">
        <f>SUM(F13:F15)</f>
        <v>197.3691</v>
      </c>
      <c r="G16" s="248"/>
      <c r="H16" s="248"/>
      <c r="I16" s="248"/>
      <c r="J16" s="252"/>
    </row>
    <row r="17" spans="1:10" ht="14.25" customHeight="1">
      <c r="A17" s="264" t="s">
        <v>61</v>
      </c>
      <c r="B17" s="13" t="s">
        <v>67</v>
      </c>
      <c r="C17" s="4" t="s">
        <v>68</v>
      </c>
      <c r="D17" s="4"/>
      <c r="E17" s="5"/>
      <c r="F17" s="5"/>
      <c r="G17" s="248"/>
      <c r="H17" s="248"/>
      <c r="I17" s="248"/>
      <c r="J17" s="252"/>
    </row>
    <row r="18" spans="1:10" ht="14.25" customHeight="1">
      <c r="A18" s="263" t="s">
        <v>44</v>
      </c>
      <c r="B18" s="7" t="s">
        <v>45</v>
      </c>
      <c r="C18" s="6" t="s">
        <v>46</v>
      </c>
      <c r="D18" s="6">
        <v>0.35</v>
      </c>
      <c r="E18" s="8">
        <v>21.18</v>
      </c>
      <c r="F18" s="8">
        <f t="shared" ref="F18:F21" si="2">D18*E18</f>
        <v>7.4129999999999994</v>
      </c>
      <c r="G18" s="248"/>
      <c r="H18" s="248"/>
      <c r="I18" s="248"/>
      <c r="J18" s="252"/>
    </row>
    <row r="19" spans="1:10" ht="14.25" customHeight="1">
      <c r="A19" s="263" t="s">
        <v>47</v>
      </c>
      <c r="B19" s="7" t="s">
        <v>48</v>
      </c>
      <c r="C19" s="6" t="s">
        <v>69</v>
      </c>
      <c r="D19" s="6">
        <v>0.25</v>
      </c>
      <c r="E19" s="8">
        <v>17.11</v>
      </c>
      <c r="F19" s="8">
        <f t="shared" si="2"/>
        <v>4.2774999999999999</v>
      </c>
      <c r="G19" s="248"/>
      <c r="H19" s="248"/>
      <c r="I19" s="248"/>
      <c r="J19" s="252"/>
    </row>
    <row r="20" spans="1:10" ht="14.25" customHeight="1">
      <c r="A20" s="263" t="s">
        <v>63</v>
      </c>
      <c r="B20" s="7" t="s">
        <v>64</v>
      </c>
      <c r="C20" s="6" t="s">
        <v>46</v>
      </c>
      <c r="D20" s="6">
        <v>0.86</v>
      </c>
      <c r="E20" s="8">
        <v>22.37</v>
      </c>
      <c r="F20" s="8">
        <f t="shared" si="2"/>
        <v>19.238199999999999</v>
      </c>
      <c r="G20" s="248"/>
      <c r="H20" s="248"/>
      <c r="I20" s="248"/>
      <c r="J20" s="252"/>
    </row>
    <row r="21" spans="1:10" ht="14.25" customHeight="1">
      <c r="A21" s="263" t="s">
        <v>47</v>
      </c>
      <c r="B21" s="7" t="s">
        <v>65</v>
      </c>
      <c r="C21" s="6" t="s">
        <v>46</v>
      </c>
      <c r="D21" s="6">
        <v>0.63</v>
      </c>
      <c r="E21" s="8">
        <v>17.07</v>
      </c>
      <c r="F21" s="8">
        <f t="shared" si="2"/>
        <v>10.754100000000001</v>
      </c>
      <c r="G21" s="248"/>
      <c r="H21" s="248"/>
      <c r="I21" s="248"/>
      <c r="J21" s="252"/>
    </row>
    <row r="22" spans="1:10" ht="14.25" customHeight="1">
      <c r="A22" s="263" t="s">
        <v>70</v>
      </c>
      <c r="B22" s="6" t="s">
        <v>71</v>
      </c>
      <c r="C22" s="6" t="s">
        <v>72</v>
      </c>
      <c r="D22" s="6">
        <v>0.18</v>
      </c>
      <c r="E22" s="8">
        <v>152</v>
      </c>
      <c r="F22" s="8">
        <f t="shared" ref="F22:F24" si="3">E22*D22</f>
        <v>27.36</v>
      </c>
      <c r="G22" s="248"/>
      <c r="H22" s="248"/>
      <c r="I22" s="248"/>
      <c r="J22" s="252"/>
    </row>
    <row r="23" spans="1:10" ht="14.25" customHeight="1">
      <c r="A23" s="263" t="s">
        <v>73</v>
      </c>
      <c r="B23" s="6" t="s">
        <v>74</v>
      </c>
      <c r="C23" s="6" t="s">
        <v>68</v>
      </c>
      <c r="D23" s="6">
        <v>2.2999999999999998</v>
      </c>
      <c r="E23" s="8">
        <v>2.99</v>
      </c>
      <c r="F23" s="8">
        <f t="shared" si="3"/>
        <v>6.8769999999999998</v>
      </c>
      <c r="G23" s="248"/>
      <c r="H23" s="248"/>
      <c r="I23" s="248"/>
      <c r="J23" s="252"/>
    </row>
    <row r="24" spans="1:10" ht="14.25" customHeight="1">
      <c r="A24" s="263" t="s">
        <v>75</v>
      </c>
      <c r="B24" s="6" t="s">
        <v>76</v>
      </c>
      <c r="C24" s="6" t="s">
        <v>55</v>
      </c>
      <c r="D24" s="6">
        <v>1</v>
      </c>
      <c r="E24" s="14">
        <v>430.11</v>
      </c>
      <c r="F24" s="8">
        <f t="shared" si="3"/>
        <v>430.11</v>
      </c>
      <c r="G24" s="248"/>
      <c r="H24" s="248"/>
      <c r="I24" s="248"/>
      <c r="J24" s="252"/>
    </row>
    <row r="25" spans="1:10" ht="14.25" customHeight="1">
      <c r="A25" s="261"/>
      <c r="B25" s="2"/>
      <c r="C25" s="2"/>
      <c r="D25" s="2"/>
      <c r="E25" s="3"/>
      <c r="F25" s="3">
        <f>SUM(F18:F24)</f>
        <v>506.02980000000002</v>
      </c>
      <c r="G25" s="248"/>
      <c r="H25" s="248"/>
      <c r="I25" s="248"/>
      <c r="J25" s="252"/>
    </row>
    <row r="26" spans="1:10" ht="14.25" customHeight="1">
      <c r="A26" s="264" t="s">
        <v>66</v>
      </c>
      <c r="B26" s="107" t="s">
        <v>161</v>
      </c>
      <c r="C26" s="4" t="s">
        <v>17</v>
      </c>
      <c r="D26" s="4"/>
      <c r="E26" s="5"/>
      <c r="F26" s="5"/>
      <c r="G26" s="248"/>
      <c r="H26" s="248"/>
      <c r="I26" s="248"/>
      <c r="J26" s="252"/>
    </row>
    <row r="27" spans="1:10" ht="14.25" customHeight="1">
      <c r="A27" s="263" t="s">
        <v>70</v>
      </c>
      <c r="B27" s="6" t="s">
        <v>71</v>
      </c>
      <c r="C27" s="6" t="s">
        <v>72</v>
      </c>
      <c r="D27" s="6">
        <v>0.06</v>
      </c>
      <c r="E27" s="8">
        <v>152</v>
      </c>
      <c r="F27" s="8">
        <f t="shared" ref="F27:F32" si="4">D27*E27</f>
        <v>9.1199999999999992</v>
      </c>
      <c r="G27" s="248"/>
      <c r="H27" s="248"/>
      <c r="I27" s="248"/>
      <c r="J27" s="252"/>
    </row>
    <row r="28" spans="1:10" ht="14.25" customHeight="1">
      <c r="A28" s="263" t="s">
        <v>58</v>
      </c>
      <c r="B28" s="7" t="s">
        <v>59</v>
      </c>
      <c r="C28" s="6" t="s">
        <v>60</v>
      </c>
      <c r="D28" s="6">
        <v>1.5</v>
      </c>
      <c r="E28" s="8">
        <v>11.66</v>
      </c>
      <c r="F28" s="8">
        <f t="shared" si="4"/>
        <v>17.490000000000002</v>
      </c>
      <c r="G28" s="248"/>
      <c r="H28" s="248"/>
      <c r="I28" s="248"/>
      <c r="J28" s="252"/>
    </row>
    <row r="29" spans="1:10" ht="14.25" customHeight="1">
      <c r="A29" s="263" t="s">
        <v>97</v>
      </c>
      <c r="B29" s="6" t="s">
        <v>98</v>
      </c>
      <c r="C29" s="6" t="s">
        <v>81</v>
      </c>
      <c r="D29" s="6">
        <v>0.04</v>
      </c>
      <c r="E29" s="8">
        <v>12.2</v>
      </c>
      <c r="F29" s="8">
        <f t="shared" si="4"/>
        <v>0.48799999999999999</v>
      </c>
      <c r="G29" s="248"/>
      <c r="H29" s="248"/>
      <c r="I29" s="248"/>
      <c r="J29" s="252"/>
    </row>
    <row r="30" spans="1:10" ht="14.25" customHeight="1">
      <c r="A30" s="263" t="s">
        <v>99</v>
      </c>
      <c r="B30" s="6" t="s">
        <v>100</v>
      </c>
      <c r="C30" s="6" t="s">
        <v>72</v>
      </c>
      <c r="D30" s="6">
        <v>1.01E-2</v>
      </c>
      <c r="E30" s="8">
        <v>49.48</v>
      </c>
      <c r="F30" s="8">
        <f t="shared" si="4"/>
        <v>0.49974799999999997</v>
      </c>
      <c r="G30" s="248"/>
      <c r="H30" s="248"/>
      <c r="I30" s="248"/>
      <c r="J30" s="252"/>
    </row>
    <row r="31" spans="1:10" ht="14.25" customHeight="1">
      <c r="A31" s="263" t="s">
        <v>63</v>
      </c>
      <c r="B31" s="7" t="s">
        <v>64</v>
      </c>
      <c r="C31" s="6" t="s">
        <v>46</v>
      </c>
      <c r="D31" s="6">
        <v>0.8</v>
      </c>
      <c r="E31" s="8">
        <v>22.37</v>
      </c>
      <c r="F31" s="8">
        <f t="shared" si="4"/>
        <v>17.896000000000001</v>
      </c>
      <c r="G31" s="248"/>
      <c r="H31" s="248"/>
      <c r="I31" s="248"/>
      <c r="J31" s="252"/>
    </row>
    <row r="32" spans="1:10" ht="14.25" customHeight="1">
      <c r="A32" s="263" t="s">
        <v>47</v>
      </c>
      <c r="B32" s="7" t="s">
        <v>65</v>
      </c>
      <c r="C32" s="6" t="s">
        <v>46</v>
      </c>
      <c r="D32" s="6">
        <v>0.8</v>
      </c>
      <c r="E32" s="8">
        <v>17.07</v>
      </c>
      <c r="F32" s="8">
        <f t="shared" si="4"/>
        <v>13.656000000000001</v>
      </c>
      <c r="G32" s="248"/>
      <c r="H32" s="248"/>
      <c r="I32" s="248"/>
      <c r="J32" s="252"/>
    </row>
    <row r="33" spans="1:10" ht="14.25" customHeight="1">
      <c r="A33" s="261"/>
      <c r="B33" s="2"/>
      <c r="C33" s="2"/>
      <c r="D33" s="2"/>
      <c r="E33" s="3"/>
      <c r="F33" s="3">
        <f>SUM(F27:F32)</f>
        <v>59.149747999999995</v>
      </c>
      <c r="G33" s="248"/>
      <c r="H33" s="248"/>
      <c r="I33" s="248"/>
      <c r="J33" s="252"/>
    </row>
    <row r="34" spans="1:10" ht="25.5" customHeight="1">
      <c r="A34" s="265" t="s">
        <v>77</v>
      </c>
      <c r="B34" s="4" t="s">
        <v>78</v>
      </c>
      <c r="C34" s="4" t="s">
        <v>79</v>
      </c>
      <c r="D34" s="4"/>
      <c r="E34" s="5"/>
      <c r="F34" s="5"/>
      <c r="G34" s="248"/>
      <c r="H34" s="248"/>
      <c r="I34" s="248"/>
      <c r="J34" s="252"/>
    </row>
    <row r="35" spans="1:10" ht="14.25" customHeight="1">
      <c r="A35" s="263" t="s">
        <v>56</v>
      </c>
      <c r="B35" s="7" t="s">
        <v>80</v>
      </c>
      <c r="C35" s="6" t="s">
        <v>81</v>
      </c>
      <c r="D35" s="6">
        <v>3</v>
      </c>
      <c r="E35" s="8">
        <v>150</v>
      </c>
      <c r="F35" s="8">
        <f t="shared" ref="F35:F39" si="5">D35*E35</f>
        <v>450</v>
      </c>
      <c r="G35" s="248"/>
      <c r="H35" s="248"/>
      <c r="I35" s="248"/>
      <c r="J35" s="252"/>
    </row>
    <row r="36" spans="1:10" ht="14.25" customHeight="1">
      <c r="A36" s="263" t="s">
        <v>56</v>
      </c>
      <c r="B36" s="7" t="s">
        <v>82</v>
      </c>
      <c r="C36" s="6" t="s">
        <v>81</v>
      </c>
      <c r="D36" s="6">
        <v>1</v>
      </c>
      <c r="E36" s="8">
        <v>350</v>
      </c>
      <c r="F36" s="8">
        <f t="shared" si="5"/>
        <v>350</v>
      </c>
      <c r="G36" s="248"/>
      <c r="H36" s="248"/>
      <c r="I36" s="248"/>
      <c r="J36" s="252"/>
    </row>
    <row r="37" spans="1:10" ht="14.25" customHeight="1">
      <c r="A37" s="263" t="s">
        <v>56</v>
      </c>
      <c r="B37" s="7" t="s">
        <v>83</v>
      </c>
      <c r="C37" s="6" t="s">
        <v>81</v>
      </c>
      <c r="D37" s="6">
        <v>2</v>
      </c>
      <c r="E37" s="8">
        <v>350</v>
      </c>
      <c r="F37" s="8">
        <f t="shared" si="5"/>
        <v>700</v>
      </c>
      <c r="G37" s="248"/>
      <c r="H37" s="248"/>
      <c r="I37" s="248"/>
      <c r="J37" s="252"/>
    </row>
    <row r="38" spans="1:10" ht="14.25" customHeight="1">
      <c r="A38" s="263" t="s">
        <v>56</v>
      </c>
      <c r="B38" s="7" t="s">
        <v>84</v>
      </c>
      <c r="C38" s="6" t="s">
        <v>81</v>
      </c>
      <c r="D38" s="6">
        <v>7</v>
      </c>
      <c r="E38" s="8">
        <v>550</v>
      </c>
      <c r="F38" s="8">
        <f t="shared" si="5"/>
        <v>3850</v>
      </c>
      <c r="G38" s="248"/>
      <c r="H38" s="248"/>
      <c r="I38" s="248"/>
      <c r="J38" s="252"/>
    </row>
    <row r="39" spans="1:10" ht="14.25" customHeight="1">
      <c r="A39" s="263" t="s">
        <v>56</v>
      </c>
      <c r="B39" s="7" t="s">
        <v>85</v>
      </c>
      <c r="C39" s="6" t="s">
        <v>81</v>
      </c>
      <c r="D39" s="6">
        <v>2</v>
      </c>
      <c r="E39" s="8">
        <v>3500</v>
      </c>
      <c r="F39" s="8">
        <f t="shared" si="5"/>
        <v>7000</v>
      </c>
      <c r="G39" s="248"/>
      <c r="H39" s="248"/>
      <c r="I39" s="248"/>
      <c r="J39" s="252"/>
    </row>
    <row r="40" spans="1:10" ht="14.25" customHeight="1">
      <c r="A40" s="261"/>
      <c r="B40" s="2"/>
      <c r="C40" s="2"/>
      <c r="D40" s="2"/>
      <c r="E40" s="3"/>
      <c r="F40" s="3">
        <f>SUM(F35:F39)</f>
        <v>12350</v>
      </c>
      <c r="G40" s="248"/>
      <c r="H40" s="248"/>
      <c r="I40" s="248"/>
      <c r="J40" s="252"/>
    </row>
    <row r="41" spans="1:10" ht="14.25" customHeight="1">
      <c r="A41" s="264" t="s">
        <v>167</v>
      </c>
      <c r="B41" s="4" t="s">
        <v>43</v>
      </c>
      <c r="C41" s="4" t="s">
        <v>33</v>
      </c>
      <c r="D41" s="4"/>
      <c r="E41" s="5"/>
      <c r="F41" s="5"/>
      <c r="G41" s="248"/>
      <c r="H41" s="248"/>
      <c r="I41" s="248"/>
      <c r="J41" s="252"/>
    </row>
    <row r="42" spans="1:10" ht="14.25" customHeight="1">
      <c r="A42" s="263" t="s">
        <v>44</v>
      </c>
      <c r="B42" s="7" t="s">
        <v>45</v>
      </c>
      <c r="C42" s="6" t="s">
        <v>46</v>
      </c>
      <c r="D42" s="6">
        <v>2.5</v>
      </c>
      <c r="E42" s="8">
        <v>21.18</v>
      </c>
      <c r="F42" s="8">
        <f t="shared" ref="F42:F45" si="6">D42*E42</f>
        <v>52.95</v>
      </c>
      <c r="G42" s="248"/>
      <c r="H42" s="248"/>
      <c r="I42" s="248"/>
      <c r="J42" s="252"/>
    </row>
    <row r="43" spans="1:10" ht="14.25" customHeight="1">
      <c r="A43" s="263" t="s">
        <v>47</v>
      </c>
      <c r="B43" s="7" t="s">
        <v>48</v>
      </c>
      <c r="C43" s="6" t="s">
        <v>46</v>
      </c>
      <c r="D43" s="6">
        <v>2.5</v>
      </c>
      <c r="E43" s="8">
        <v>17.11</v>
      </c>
      <c r="F43" s="8">
        <f t="shared" si="6"/>
        <v>42.774999999999999</v>
      </c>
      <c r="G43" s="248"/>
      <c r="H43" s="248"/>
      <c r="I43" s="248"/>
      <c r="J43" s="252"/>
    </row>
    <row r="44" spans="1:10" ht="14.25" customHeight="1">
      <c r="A44" s="263" t="s">
        <v>47</v>
      </c>
      <c r="B44" s="7" t="s">
        <v>49</v>
      </c>
      <c r="C44" s="6" t="s">
        <v>46</v>
      </c>
      <c r="D44" s="6">
        <v>2.5</v>
      </c>
      <c r="E44" s="8">
        <v>17.07</v>
      </c>
      <c r="F44" s="8">
        <f t="shared" si="6"/>
        <v>42.674999999999997</v>
      </c>
      <c r="G44" s="248"/>
      <c r="H44" s="248"/>
      <c r="I44" s="248"/>
      <c r="J44" s="252"/>
    </row>
    <row r="45" spans="1:10" ht="14.25" customHeight="1">
      <c r="A45" s="263" t="s">
        <v>50</v>
      </c>
      <c r="B45" s="6" t="s">
        <v>51</v>
      </c>
      <c r="C45" s="6" t="s">
        <v>33</v>
      </c>
      <c r="D45" s="6">
        <v>1</v>
      </c>
      <c r="E45" s="8">
        <v>36.369999999999997</v>
      </c>
      <c r="F45" s="8">
        <f t="shared" si="6"/>
        <v>36.369999999999997</v>
      </c>
      <c r="G45" s="248"/>
      <c r="H45" s="248"/>
      <c r="I45" s="248"/>
      <c r="J45" s="252"/>
    </row>
    <row r="46" spans="1:10" ht="30" customHeight="1">
      <c r="A46" s="261"/>
      <c r="B46" s="2"/>
      <c r="C46" s="2"/>
      <c r="D46" s="2"/>
      <c r="E46" s="3"/>
      <c r="F46" s="9">
        <f>SUM(F42:F45)</f>
        <v>174.76999999999998</v>
      </c>
      <c r="G46" s="248"/>
      <c r="H46" s="248"/>
      <c r="I46" s="248"/>
      <c r="J46" s="252"/>
    </row>
    <row r="47" spans="1:10" ht="14.25" customHeight="1">
      <c r="A47" s="264" t="s">
        <v>166</v>
      </c>
      <c r="B47" s="15" t="s">
        <v>162</v>
      </c>
      <c r="C47" s="4" t="s">
        <v>17</v>
      </c>
      <c r="D47" s="4"/>
      <c r="E47" s="5"/>
      <c r="F47" s="5"/>
      <c r="G47" s="248"/>
      <c r="H47" s="248"/>
      <c r="I47" s="248"/>
      <c r="J47" s="252"/>
    </row>
    <row r="48" spans="1:10" ht="14.25" customHeight="1">
      <c r="A48" s="266" t="s">
        <v>56</v>
      </c>
      <c r="B48" s="16" t="s">
        <v>163</v>
      </c>
      <c r="C48" s="6" t="s">
        <v>55</v>
      </c>
      <c r="D48" s="6">
        <v>1</v>
      </c>
      <c r="E48" s="8">
        <v>2965.23</v>
      </c>
      <c r="F48" s="8">
        <f t="shared" ref="F48:F52" si="7">D48*E48</f>
        <v>2965.23</v>
      </c>
      <c r="G48" s="248"/>
      <c r="H48" s="248"/>
      <c r="I48" s="248"/>
      <c r="J48" s="252"/>
    </row>
    <row r="49" spans="1:10" ht="27.75" customHeight="1">
      <c r="A49" s="263" t="s">
        <v>88</v>
      </c>
      <c r="B49" s="7" t="s">
        <v>89</v>
      </c>
      <c r="C49" s="6" t="s">
        <v>46</v>
      </c>
      <c r="D49" s="6">
        <v>1.5</v>
      </c>
      <c r="E49" s="8">
        <v>21.29</v>
      </c>
      <c r="F49" s="8">
        <f t="shared" si="7"/>
        <v>31.934999999999999</v>
      </c>
      <c r="G49" s="248"/>
      <c r="H49" s="248"/>
      <c r="I49" s="248"/>
      <c r="J49" s="252"/>
    </row>
    <row r="50" spans="1:10" ht="14.25" customHeight="1">
      <c r="A50" s="263" t="s">
        <v>47</v>
      </c>
      <c r="B50" s="7" t="s">
        <v>49</v>
      </c>
      <c r="C50" s="6" t="s">
        <v>46</v>
      </c>
      <c r="D50" s="6">
        <v>1.5</v>
      </c>
      <c r="E50" s="8">
        <v>17.07</v>
      </c>
      <c r="F50" s="8">
        <f t="shared" si="7"/>
        <v>25.605</v>
      </c>
      <c r="G50" s="248"/>
      <c r="H50" s="248"/>
      <c r="I50" s="248"/>
      <c r="J50" s="252"/>
    </row>
    <row r="51" spans="1:10" ht="14.25" customHeight="1">
      <c r="A51" s="263" t="s">
        <v>90</v>
      </c>
      <c r="B51" s="6" t="s">
        <v>91</v>
      </c>
      <c r="C51" s="6" t="s">
        <v>92</v>
      </c>
      <c r="D51" s="6">
        <v>0.02</v>
      </c>
      <c r="E51" s="8">
        <v>452.56</v>
      </c>
      <c r="F51" s="8">
        <f t="shared" si="7"/>
        <v>9.0511999999999997</v>
      </c>
      <c r="G51" s="248"/>
      <c r="H51" s="248"/>
      <c r="I51" s="248"/>
      <c r="J51" s="252"/>
    </row>
    <row r="52" spans="1:10" ht="14.25" customHeight="1">
      <c r="A52" s="263" t="s">
        <v>93</v>
      </c>
      <c r="B52" s="6" t="s">
        <v>94</v>
      </c>
      <c r="C52" s="6" t="s">
        <v>68</v>
      </c>
      <c r="D52" s="6">
        <v>2</v>
      </c>
      <c r="E52" s="8">
        <v>17.23</v>
      </c>
      <c r="F52" s="8">
        <f t="shared" si="7"/>
        <v>34.46</v>
      </c>
      <c r="G52" s="248"/>
      <c r="H52" s="248"/>
      <c r="I52" s="248"/>
      <c r="J52" s="252"/>
    </row>
    <row r="53" spans="1:10" ht="14.25" customHeight="1" thickBot="1">
      <c r="A53" s="267"/>
      <c r="B53" s="268"/>
      <c r="C53" s="268"/>
      <c r="D53" s="268"/>
      <c r="E53" s="269"/>
      <c r="F53" s="269">
        <f>SUM(F48:F52)</f>
        <v>3066.2811999999999</v>
      </c>
      <c r="G53" s="270"/>
      <c r="H53" s="270"/>
      <c r="I53" s="270"/>
      <c r="J53" s="259"/>
    </row>
    <row r="54" spans="1:10" ht="14.25" customHeight="1">
      <c r="E54" s="17"/>
    </row>
    <row r="55" spans="1:10" ht="14.25" customHeight="1">
      <c r="E55" s="17"/>
    </row>
    <row r="56" spans="1:10" ht="14.25" customHeight="1">
      <c r="E56" s="17"/>
    </row>
    <row r="57" spans="1:10" ht="14.25" customHeight="1">
      <c r="E57" s="17"/>
    </row>
    <row r="58" spans="1:10" ht="14.25" customHeight="1">
      <c r="E58" s="17"/>
    </row>
    <row r="59" spans="1:10" ht="14.25" customHeight="1">
      <c r="E59" s="17"/>
    </row>
    <row r="60" spans="1:10" ht="14.25" customHeight="1">
      <c r="E60" s="17"/>
    </row>
    <row r="61" spans="1:10" ht="14.25" customHeight="1">
      <c r="E61" s="17"/>
    </row>
    <row r="62" spans="1:10" ht="14.25" customHeight="1">
      <c r="E62" s="17"/>
    </row>
    <row r="63" spans="1:10" ht="14.25" customHeight="1">
      <c r="E63" s="17"/>
    </row>
    <row r="64" spans="1:10" ht="14.25" customHeight="1">
      <c r="E64" s="17"/>
    </row>
    <row r="65" spans="5:5" ht="14.25" customHeight="1">
      <c r="E65" s="17"/>
    </row>
    <row r="66" spans="5:5" ht="14.25" customHeight="1">
      <c r="E66" s="17"/>
    </row>
    <row r="67" spans="5:5" ht="14.25" customHeight="1">
      <c r="E67" s="17"/>
    </row>
    <row r="68" spans="5:5" ht="14.25" customHeight="1">
      <c r="E68" s="17"/>
    </row>
    <row r="69" spans="5:5" ht="14.25" customHeight="1">
      <c r="E69" s="17"/>
    </row>
    <row r="70" spans="5:5" ht="14.25" customHeight="1">
      <c r="E70" s="17"/>
    </row>
    <row r="71" spans="5:5" ht="14.25" customHeight="1">
      <c r="E71" s="17"/>
    </row>
    <row r="72" spans="5:5" ht="14.25" customHeight="1">
      <c r="E72" s="17"/>
    </row>
    <row r="73" spans="5:5" ht="14.25" customHeight="1">
      <c r="E73" s="17"/>
    </row>
    <row r="74" spans="5:5" ht="14.25" customHeight="1">
      <c r="E74" s="17"/>
    </row>
    <row r="75" spans="5:5" ht="14.25" customHeight="1">
      <c r="E75" s="17"/>
    </row>
    <row r="76" spans="5:5" ht="14.25" customHeight="1">
      <c r="E76" s="17"/>
    </row>
    <row r="77" spans="5:5" ht="14.25" customHeight="1">
      <c r="E77" s="17"/>
    </row>
    <row r="78" spans="5:5" ht="14.25" customHeight="1">
      <c r="E78" s="17"/>
    </row>
    <row r="79" spans="5:5" ht="14.25" customHeight="1">
      <c r="E79" s="17"/>
    </row>
    <row r="80" spans="5:5" ht="14.25" customHeight="1">
      <c r="E80" s="17"/>
    </row>
    <row r="81" spans="5:5" ht="14.25" customHeight="1">
      <c r="E81" s="17"/>
    </row>
    <row r="82" spans="5:5" ht="14.25" customHeight="1">
      <c r="E82" s="17"/>
    </row>
    <row r="83" spans="5:5" ht="14.25" customHeight="1">
      <c r="E83" s="17"/>
    </row>
    <row r="84" spans="5:5" ht="14.25" customHeight="1">
      <c r="E84" s="17"/>
    </row>
    <row r="85" spans="5:5" ht="14.25" customHeight="1">
      <c r="E85" s="17"/>
    </row>
    <row r="86" spans="5:5" ht="14.25" customHeight="1">
      <c r="E86" s="17"/>
    </row>
    <row r="87" spans="5:5" ht="14.25" customHeight="1">
      <c r="E87" s="17"/>
    </row>
    <row r="88" spans="5:5" ht="14.25" customHeight="1">
      <c r="E88" s="17"/>
    </row>
    <row r="89" spans="5:5" ht="14.25" customHeight="1">
      <c r="E89" s="17"/>
    </row>
    <row r="90" spans="5:5" ht="14.25" customHeight="1">
      <c r="E90" s="17"/>
    </row>
    <row r="91" spans="5:5" ht="14.25" customHeight="1">
      <c r="E91" s="17"/>
    </row>
    <row r="92" spans="5:5" ht="14.25" customHeight="1">
      <c r="E92" s="17"/>
    </row>
    <row r="93" spans="5:5" ht="14.25" customHeight="1">
      <c r="E93" s="17"/>
    </row>
    <row r="94" spans="5:5" ht="14.25" customHeight="1">
      <c r="E94" s="17"/>
    </row>
    <row r="95" spans="5:5" ht="14.25" customHeight="1">
      <c r="E95" s="17"/>
    </row>
    <row r="96" spans="5:5" ht="14.25" customHeight="1">
      <c r="E96" s="17"/>
    </row>
    <row r="97" spans="5:5" ht="14.25" customHeight="1">
      <c r="E97" s="17"/>
    </row>
    <row r="98" spans="5:5" ht="15" customHeight="1">
      <c r="E98" s="17"/>
    </row>
    <row r="99" spans="5:5" ht="15" customHeight="1">
      <c r="E99" s="17"/>
    </row>
    <row r="100" spans="5:5" ht="15" customHeight="1">
      <c r="E100" s="17"/>
    </row>
    <row r="101" spans="5:5" ht="15" customHeight="1">
      <c r="E101" s="17"/>
    </row>
    <row r="102" spans="5:5" ht="15" customHeight="1">
      <c r="E102" s="17"/>
    </row>
    <row r="103" spans="5:5" ht="15" customHeight="1">
      <c r="E103" s="17"/>
    </row>
  </sheetData>
  <mergeCells count="5">
    <mergeCell ref="A5:F5"/>
    <mergeCell ref="A1:J1"/>
    <mergeCell ref="A2:J2"/>
    <mergeCell ref="A3:J3"/>
    <mergeCell ref="A4:J4"/>
  </mergeCells>
  <pageMargins left="0.511811024" right="0.511811024" top="0.78740157499999996" bottom="0.78740157499999996" header="0" footer="0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6"/>
  <sheetViews>
    <sheetView zoomScale="112" zoomScaleNormal="112" zoomScaleSheetLayoutView="100" workbookViewId="0">
      <selection activeCell="P6" sqref="P6"/>
    </sheetView>
  </sheetViews>
  <sheetFormatPr defaultRowHeight="15"/>
  <cols>
    <col min="1" max="1" width="6" style="110" bestFit="1" customWidth="1"/>
    <col min="2" max="2" width="36.5703125" style="111" bestFit="1" customWidth="1"/>
    <col min="3" max="3" width="14.28515625" style="110" customWidth="1"/>
    <col min="4" max="4" width="13.42578125" style="111" customWidth="1"/>
    <col min="5" max="5" width="14.85546875" style="111" customWidth="1"/>
    <col min="6" max="6" width="13" style="111" customWidth="1"/>
    <col min="7" max="7" width="1.140625" style="111" hidden="1" customWidth="1"/>
    <col min="8" max="8" width="6.140625" style="111" hidden="1" customWidth="1"/>
    <col min="9" max="9" width="14" style="110" customWidth="1"/>
    <col min="10" max="10" width="9.5703125" style="111" customWidth="1"/>
    <col min="11" max="16384" width="9.140625" style="111"/>
  </cols>
  <sheetData>
    <row r="1" spans="1:11">
      <c r="A1" s="290" t="s">
        <v>322</v>
      </c>
      <c r="B1" s="291"/>
      <c r="C1" s="291"/>
      <c r="D1" s="291"/>
      <c r="E1" s="291"/>
      <c r="F1" s="291"/>
      <c r="G1" s="291"/>
      <c r="H1" s="291"/>
      <c r="I1" s="291"/>
      <c r="J1" s="292"/>
    </row>
    <row r="2" spans="1:11">
      <c r="A2" s="284" t="s">
        <v>323</v>
      </c>
      <c r="B2" s="285"/>
      <c r="C2" s="285"/>
      <c r="D2" s="285"/>
      <c r="E2" s="285"/>
      <c r="F2" s="285"/>
      <c r="G2" s="285"/>
      <c r="H2" s="285"/>
      <c r="I2" s="285"/>
      <c r="J2" s="286"/>
    </row>
    <row r="3" spans="1:11">
      <c r="A3" s="293" t="s">
        <v>324</v>
      </c>
      <c r="B3" s="294"/>
      <c r="C3" s="294"/>
      <c r="D3" s="294"/>
      <c r="E3" s="294"/>
      <c r="F3" s="294"/>
      <c r="G3" s="294"/>
      <c r="H3" s="294"/>
      <c r="I3" s="294"/>
      <c r="J3" s="295"/>
    </row>
    <row r="4" spans="1:11" ht="15" customHeight="1">
      <c r="A4" s="299" t="s">
        <v>327</v>
      </c>
      <c r="B4" s="285"/>
      <c r="C4" s="285"/>
      <c r="D4" s="285"/>
      <c r="E4" s="285"/>
      <c r="F4" s="285"/>
      <c r="G4" s="285"/>
      <c r="H4" s="285"/>
      <c r="I4" s="285"/>
      <c r="J4" s="286"/>
    </row>
    <row r="5" spans="1:11">
      <c r="A5" s="306" t="s">
        <v>173</v>
      </c>
      <c r="B5" s="307"/>
      <c r="C5" s="307"/>
      <c r="D5" s="307"/>
      <c r="E5" s="307"/>
      <c r="F5" s="307"/>
      <c r="G5" s="307"/>
      <c r="H5" s="307"/>
      <c r="I5" s="307"/>
      <c r="J5" s="308"/>
      <c r="K5" s="112"/>
    </row>
    <row r="6" spans="1:11" s="110" customFormat="1" ht="51">
      <c r="A6" s="113" t="s">
        <v>174</v>
      </c>
      <c r="B6" s="113" t="s">
        <v>40</v>
      </c>
      <c r="C6" s="114" t="s">
        <v>175</v>
      </c>
      <c r="D6" s="114" t="s">
        <v>176</v>
      </c>
      <c r="E6" s="114" t="s">
        <v>177</v>
      </c>
      <c r="F6" s="114" t="s">
        <v>178</v>
      </c>
      <c r="G6" s="114" t="s">
        <v>179</v>
      </c>
      <c r="H6" s="114" t="s">
        <v>180</v>
      </c>
      <c r="I6" s="113" t="s">
        <v>181</v>
      </c>
      <c r="J6" s="115" t="s">
        <v>182</v>
      </c>
    </row>
    <row r="7" spans="1:11">
      <c r="A7" s="303" t="s">
        <v>183</v>
      </c>
      <c r="B7" s="304" t="str">
        <f>ORÇAMENTO!D10</f>
        <v>SERVIÇOS PRELIMINARES:</v>
      </c>
      <c r="C7" s="116">
        <f>C$8*$I7</f>
        <v>11036.34259</v>
      </c>
      <c r="D7" s="116">
        <f>D$8*$I7</f>
        <v>0</v>
      </c>
      <c r="E7" s="116">
        <f t="shared" ref="E7:H7" si="0">E$8*$I7</f>
        <v>0</v>
      </c>
      <c r="F7" s="116">
        <f t="shared" si="0"/>
        <v>0</v>
      </c>
      <c r="G7" s="116">
        <f t="shared" si="0"/>
        <v>0</v>
      </c>
      <c r="H7" s="116">
        <f t="shared" si="0"/>
        <v>0</v>
      </c>
      <c r="I7" s="117">
        <f>ORÇAMENTO!I10</f>
        <v>11036.34259</v>
      </c>
      <c r="J7" s="302">
        <f>$I7/$I25</f>
        <v>1.1642278344243031E-2</v>
      </c>
    </row>
    <row r="8" spans="1:11">
      <c r="A8" s="303"/>
      <c r="B8" s="304"/>
      <c r="C8" s="118">
        <v>1</v>
      </c>
      <c r="D8" s="118"/>
      <c r="E8" s="118"/>
      <c r="F8" s="118"/>
      <c r="G8" s="118"/>
      <c r="H8" s="118"/>
      <c r="I8" s="119">
        <f>SUM(C8:H8)</f>
        <v>1</v>
      </c>
      <c r="J8" s="302"/>
    </row>
    <row r="9" spans="1:11">
      <c r="A9" s="303" t="s">
        <v>185</v>
      </c>
      <c r="B9" s="304" t="str">
        <f>ORÇAMENTO!D12</f>
        <v>DEMOLIÇÃO E RETIRADA:</v>
      </c>
      <c r="C9" s="116">
        <f>C$10*$I9</f>
        <v>3601.8543324399993</v>
      </c>
      <c r="D9" s="116">
        <f t="shared" ref="D9:H9" si="1">D$10*$I9</f>
        <v>0</v>
      </c>
      <c r="E9" s="116">
        <f t="shared" si="1"/>
        <v>0</v>
      </c>
      <c r="F9" s="116">
        <f t="shared" si="1"/>
        <v>0</v>
      </c>
      <c r="G9" s="116">
        <f t="shared" si="1"/>
        <v>0</v>
      </c>
      <c r="H9" s="116">
        <f t="shared" si="1"/>
        <v>0</v>
      </c>
      <c r="I9" s="117">
        <f>ORÇAMENTO!I12</f>
        <v>3601.8543324399993</v>
      </c>
      <c r="J9" s="302">
        <f>$I9/I$25</f>
        <v>3.7996093680238087E-3</v>
      </c>
    </row>
    <row r="10" spans="1:11">
      <c r="A10" s="303"/>
      <c r="B10" s="304"/>
      <c r="C10" s="118">
        <v>1</v>
      </c>
      <c r="D10" s="118"/>
      <c r="E10" s="118"/>
      <c r="F10" s="118"/>
      <c r="G10" s="118"/>
      <c r="H10" s="118"/>
      <c r="I10" s="119">
        <f>SUM(C10:H10)</f>
        <v>1</v>
      </c>
      <c r="J10" s="302"/>
    </row>
    <row r="11" spans="1:11">
      <c r="A11" s="303" t="s">
        <v>186</v>
      </c>
      <c r="B11" s="304" t="str">
        <f>ORÇAMENTO!D15</f>
        <v>COBERTURA:</v>
      </c>
      <c r="C11" s="116">
        <f>C$12*$I11</f>
        <v>156955.01634731097</v>
      </c>
      <c r="D11" s="116">
        <f t="shared" ref="D11:H11" si="2">D$12*$I11</f>
        <v>156955.01634731097</v>
      </c>
      <c r="E11" s="116">
        <f t="shared" si="2"/>
        <v>0</v>
      </c>
      <c r="F11" s="116">
        <f t="shared" si="2"/>
        <v>0</v>
      </c>
      <c r="G11" s="116">
        <f t="shared" si="2"/>
        <v>0</v>
      </c>
      <c r="H11" s="116">
        <f t="shared" si="2"/>
        <v>0</v>
      </c>
      <c r="I11" s="117">
        <f>ORÇAMENTO!I15</f>
        <v>313910.03269462194</v>
      </c>
      <c r="J11" s="302">
        <f>$I11/I$25</f>
        <v>0.33114484675318684</v>
      </c>
    </row>
    <row r="12" spans="1:11">
      <c r="A12" s="303"/>
      <c r="B12" s="304"/>
      <c r="C12" s="118">
        <v>0.5</v>
      </c>
      <c r="D12" s="118">
        <v>0.5</v>
      </c>
      <c r="E12" s="118"/>
      <c r="F12" s="118"/>
      <c r="G12" s="118"/>
      <c r="H12" s="118"/>
      <c r="I12" s="119">
        <f>SUM(C12:H12)</f>
        <v>1</v>
      </c>
      <c r="J12" s="302"/>
    </row>
    <row r="13" spans="1:11">
      <c r="A13" s="303" t="s">
        <v>187</v>
      </c>
      <c r="B13" s="304" t="str">
        <f>ORÇAMENTO!D20</f>
        <v>PISO KORODUR:</v>
      </c>
      <c r="C13" s="116">
        <f>C$14*$I13</f>
        <v>0</v>
      </c>
      <c r="D13" s="116">
        <f t="shared" ref="D13:H13" si="3">D$14*$I13</f>
        <v>7000.3025492399993</v>
      </c>
      <c r="E13" s="116">
        <f t="shared" si="3"/>
        <v>14000.605098479999</v>
      </c>
      <c r="F13" s="116">
        <f t="shared" si="3"/>
        <v>7000.3025492399993</v>
      </c>
      <c r="G13" s="116">
        <f t="shared" si="3"/>
        <v>0</v>
      </c>
      <c r="H13" s="116">
        <f t="shared" si="3"/>
        <v>0</v>
      </c>
      <c r="I13" s="117">
        <f>ORÇAMENTO!I20</f>
        <v>28001.210196959997</v>
      </c>
      <c r="J13" s="302">
        <f>$I13/I$25</f>
        <v>2.9538579509488072E-2</v>
      </c>
    </row>
    <row r="14" spans="1:11">
      <c r="A14" s="303"/>
      <c r="B14" s="304"/>
      <c r="C14" s="118"/>
      <c r="D14" s="118">
        <v>0.25</v>
      </c>
      <c r="E14" s="118">
        <v>0.5</v>
      </c>
      <c r="F14" s="118">
        <v>0.25</v>
      </c>
      <c r="G14" s="118"/>
      <c r="H14" s="118"/>
      <c r="I14" s="119">
        <f>SUM(C14:H14)</f>
        <v>1</v>
      </c>
      <c r="J14" s="302"/>
    </row>
    <row r="15" spans="1:11">
      <c r="A15" s="303" t="s">
        <v>188</v>
      </c>
      <c r="B15" s="304" t="str">
        <f>ORÇAMENTO!D22</f>
        <v>PAREDES E PAINÉIS:</v>
      </c>
      <c r="C15" s="116">
        <f>C$16*$I15</f>
        <v>2411.9908312500002</v>
      </c>
      <c r="D15" s="116">
        <f t="shared" ref="D15:H15" si="4">D$16*$I15</f>
        <v>2411.9908312500002</v>
      </c>
      <c r="E15" s="116">
        <f t="shared" si="4"/>
        <v>0</v>
      </c>
      <c r="F15" s="116">
        <f t="shared" si="4"/>
        <v>0</v>
      </c>
      <c r="G15" s="116">
        <f t="shared" si="4"/>
        <v>0</v>
      </c>
      <c r="H15" s="116">
        <f t="shared" si="4"/>
        <v>0</v>
      </c>
      <c r="I15" s="117">
        <f>ORÇAMENTO!I22</f>
        <v>4823.9816625000003</v>
      </c>
      <c r="J15" s="302">
        <f>$I15/I$25</f>
        <v>5.0888359784370604E-3</v>
      </c>
    </row>
    <row r="16" spans="1:11">
      <c r="A16" s="303"/>
      <c r="B16" s="304"/>
      <c r="C16" s="118">
        <v>0.5</v>
      </c>
      <c r="D16" s="118">
        <v>0.5</v>
      </c>
      <c r="E16" s="118"/>
      <c r="F16" s="118"/>
      <c r="G16" s="118"/>
      <c r="H16" s="118"/>
      <c r="I16" s="119">
        <f>SUM(C16:H16)</f>
        <v>1</v>
      </c>
      <c r="J16" s="302"/>
    </row>
    <row r="17" spans="1:10">
      <c r="A17" s="303" t="s">
        <v>190</v>
      </c>
      <c r="B17" s="304" t="str">
        <f>ORÇAMENTO!D25</f>
        <v>PINTURAS:</v>
      </c>
      <c r="C17" s="116">
        <f>C$18*$I17</f>
        <v>0</v>
      </c>
      <c r="D17" s="116">
        <f t="shared" ref="D17:G17" si="5">D$18*$I17</f>
        <v>0</v>
      </c>
      <c r="E17" s="116">
        <f t="shared" si="5"/>
        <v>157969.86537058998</v>
      </c>
      <c r="F17" s="116">
        <f t="shared" si="5"/>
        <v>157969.86537058998</v>
      </c>
      <c r="G17" s="116">
        <f t="shared" si="5"/>
        <v>0</v>
      </c>
      <c r="H17" s="116">
        <f>H$18*$I17</f>
        <v>0</v>
      </c>
      <c r="I17" s="117">
        <f>ORÇAMENTO!I25</f>
        <v>315939.73074117996</v>
      </c>
      <c r="J17" s="302">
        <f>$I17/I$25</f>
        <v>0.33328598267934101</v>
      </c>
    </row>
    <row r="18" spans="1:10">
      <c r="A18" s="303"/>
      <c r="B18" s="304"/>
      <c r="C18" s="118"/>
      <c r="D18" s="118"/>
      <c r="E18" s="118">
        <v>0.5</v>
      </c>
      <c r="F18" s="118">
        <v>0.5</v>
      </c>
      <c r="G18" s="118"/>
      <c r="H18" s="118"/>
      <c r="I18" s="119">
        <f>SUM(C18:H18)</f>
        <v>1</v>
      </c>
      <c r="J18" s="302"/>
    </row>
    <row r="19" spans="1:10">
      <c r="A19" s="303" t="s">
        <v>191</v>
      </c>
      <c r="B19" s="304" t="str">
        <f>ORÇAMENTO!D28</f>
        <v>COMUNICAÇÃO VISUAL:</v>
      </c>
      <c r="C19" s="116">
        <f>C$20*$I19</f>
        <v>0</v>
      </c>
      <c r="D19" s="116">
        <f t="shared" ref="D19:H19" si="6">D$20*$I19</f>
        <v>0</v>
      </c>
      <c r="E19" s="116">
        <f t="shared" si="6"/>
        <v>0</v>
      </c>
      <c r="F19" s="116">
        <f t="shared" si="6"/>
        <v>14722.434999999998</v>
      </c>
      <c r="G19" s="116">
        <f t="shared" si="6"/>
        <v>0</v>
      </c>
      <c r="H19" s="116">
        <f t="shared" si="6"/>
        <v>0</v>
      </c>
      <c r="I19" s="117">
        <f>ORÇAMENTO!I28</f>
        <v>14722.434999999998</v>
      </c>
      <c r="J19" s="302">
        <f>$I19/I$25</f>
        <v>1.5530750769764354E-2</v>
      </c>
    </row>
    <row r="20" spans="1:10">
      <c r="A20" s="303"/>
      <c r="B20" s="304"/>
      <c r="C20" s="118"/>
      <c r="D20" s="118"/>
      <c r="E20" s="118"/>
      <c r="F20" s="118">
        <v>1</v>
      </c>
      <c r="G20" s="118"/>
      <c r="H20" s="118"/>
      <c r="I20" s="119">
        <f>SUM(C20:H20)</f>
        <v>1</v>
      </c>
      <c r="J20" s="302"/>
    </row>
    <row r="21" spans="1:10">
      <c r="A21" s="303" t="s">
        <v>192</v>
      </c>
      <c r="B21" s="304" t="str">
        <f>ORÇAMENTO!D34</f>
        <v>INSTALAÇÃO HIDROSANITÁRIAS:</v>
      </c>
      <c r="C21" s="116">
        <f>C$22*$I21</f>
        <v>0</v>
      </c>
      <c r="D21" s="116">
        <f t="shared" ref="D21:H21" si="7">D$22*$I21</f>
        <v>50924.953871999998</v>
      </c>
      <c r="E21" s="116">
        <f t="shared" si="7"/>
        <v>0</v>
      </c>
      <c r="F21" s="116">
        <f t="shared" si="7"/>
        <v>0</v>
      </c>
      <c r="G21" s="116">
        <f t="shared" si="7"/>
        <v>0</v>
      </c>
      <c r="H21" s="116">
        <f t="shared" si="7"/>
        <v>0</v>
      </c>
      <c r="I21" s="117">
        <f>ORÇAMENTO!I34</f>
        <v>50924.953871999998</v>
      </c>
      <c r="J21" s="302">
        <f>$I21/I$25</f>
        <v>5.3720920931067333E-2</v>
      </c>
    </row>
    <row r="22" spans="1:10">
      <c r="A22" s="303"/>
      <c r="B22" s="304"/>
      <c r="C22" s="118"/>
      <c r="D22" s="118">
        <v>1</v>
      </c>
      <c r="E22" s="118"/>
      <c r="F22" s="118"/>
      <c r="G22" s="118"/>
      <c r="H22" s="118"/>
      <c r="I22" s="119">
        <f>SUM(C22:H22)</f>
        <v>1</v>
      </c>
      <c r="J22" s="302"/>
    </row>
    <row r="23" spans="1:10">
      <c r="A23" s="303" t="s">
        <v>193</v>
      </c>
      <c r="B23" s="304" t="str">
        <f>ORÇAMENTO!D39</f>
        <v>OUTROS ELEMENTOS :</v>
      </c>
      <c r="C23" s="116">
        <f>C$24*$I23</f>
        <v>0</v>
      </c>
      <c r="D23" s="116">
        <f t="shared" ref="D23:H23" si="8">D$24*$I23</f>
        <v>102496.65491911297</v>
      </c>
      <c r="E23" s="116">
        <f t="shared" si="8"/>
        <v>102496.65491911297</v>
      </c>
      <c r="F23" s="116">
        <f t="shared" si="8"/>
        <v>0</v>
      </c>
      <c r="G23" s="116">
        <f t="shared" si="8"/>
        <v>0</v>
      </c>
      <c r="H23" s="116">
        <f t="shared" si="8"/>
        <v>0</v>
      </c>
      <c r="I23" s="117">
        <f>ORÇAMENTO!I39</f>
        <v>204993.30983822595</v>
      </c>
      <c r="J23" s="302">
        <f>$I23/I$25</f>
        <v>0.21624819566644857</v>
      </c>
    </row>
    <row r="24" spans="1:10">
      <c r="A24" s="303"/>
      <c r="B24" s="304"/>
      <c r="C24" s="118"/>
      <c r="D24" s="118">
        <v>0.5</v>
      </c>
      <c r="E24" s="118">
        <v>0.5</v>
      </c>
      <c r="F24" s="118"/>
      <c r="G24" s="118"/>
      <c r="H24" s="118"/>
      <c r="I24" s="119">
        <f>SUM(C24:H24)</f>
        <v>1</v>
      </c>
      <c r="J24" s="302"/>
    </row>
    <row r="25" spans="1:10" ht="15" customHeight="1">
      <c r="A25" s="305" t="s">
        <v>195</v>
      </c>
      <c r="B25" s="305"/>
      <c r="C25" s="120">
        <f>C7+C11+C15+C19+C23+C13+C21+C9+C17</f>
        <v>174005.204101001</v>
      </c>
      <c r="D25" s="120">
        <f>D7+D11+D15+D19+D23+D13+D21+D9+D17</f>
        <v>319788.91851891391</v>
      </c>
      <c r="E25" s="120">
        <f>E7+E11+E15+E19+E23+E13+E21+E9+E17</f>
        <v>274467.12538818293</v>
      </c>
      <c r="F25" s="120">
        <f>F7+F11+F15+F19+F23+F13+F21+F9+F17</f>
        <v>179692.60291982998</v>
      </c>
      <c r="G25" s="120" t="e">
        <f>G7+G11+G15+G19+G23+#REF!+#REF!+#REF!+#REF!+#REF!+#REF!+G13+G21+#REF!+#REF!+#REF!+#REF!+#REF!+#REF!+G9+G17</f>
        <v>#REF!</v>
      </c>
      <c r="H25" s="120" t="e">
        <f>H7+H11+H15+H19+H23+#REF!+#REF!+#REF!+#REF!+#REF!+#REF!+H13+H21+#REF!+#REF!+#REF!+#REF!+#REF!+#REF!+H9+H17</f>
        <v>#REF!</v>
      </c>
      <c r="I25" s="120">
        <f>I7+I11+I15+I19+I23+I13+I21+I9+I17</f>
        <v>947953.85092792776</v>
      </c>
      <c r="J25" s="121">
        <f>SUM(J7:J24)</f>
        <v>1</v>
      </c>
    </row>
    <row r="26" spans="1:10" ht="15" customHeight="1">
      <c r="A26" s="305" t="s">
        <v>196</v>
      </c>
      <c r="B26" s="305"/>
      <c r="C26" s="122">
        <f>C25/$I25</f>
        <v>0.1835587290780788</v>
      </c>
      <c r="D26" s="122">
        <f>D25/$I25</f>
        <v>0.33734650500747554</v>
      </c>
      <c r="E26" s="123">
        <f t="shared" ref="E26:F26" si="9">E25/$I25</f>
        <v>0.28953637892763884</v>
      </c>
      <c r="F26" s="123">
        <f t="shared" si="9"/>
        <v>0.18955838698680688</v>
      </c>
      <c r="G26" s="123"/>
      <c r="H26" s="123"/>
      <c r="I26" s="124">
        <f>SUBTOTAL(9,C26:H26)</f>
        <v>1</v>
      </c>
      <c r="J26" s="124"/>
    </row>
    <row r="27" spans="1:10" ht="15" customHeight="1">
      <c r="A27" s="305" t="s">
        <v>197</v>
      </c>
      <c r="B27" s="305"/>
      <c r="C27" s="120">
        <f>C25</f>
        <v>174005.204101001</v>
      </c>
      <c r="D27" s="120">
        <f>C27+D25</f>
        <v>493794.12261991494</v>
      </c>
      <c r="E27" s="120">
        <f t="shared" ref="E27:H27" si="10">D27+E25</f>
        <v>768261.24800809787</v>
      </c>
      <c r="F27" s="120">
        <f t="shared" si="10"/>
        <v>947953.85092792788</v>
      </c>
      <c r="G27" s="120" t="e">
        <f t="shared" si="10"/>
        <v>#REF!</v>
      </c>
      <c r="H27" s="120" t="e">
        <f t="shared" si="10"/>
        <v>#REF!</v>
      </c>
      <c r="I27" s="125"/>
      <c r="J27" s="126"/>
    </row>
    <row r="28" spans="1:10" ht="15" customHeight="1">
      <c r="A28" s="305" t="s">
        <v>198</v>
      </c>
      <c r="B28" s="305"/>
      <c r="C28" s="122">
        <f>C27/$I25</f>
        <v>0.1835587290780788</v>
      </c>
      <c r="D28" s="122">
        <f>D27/$I25</f>
        <v>0.52090523408555434</v>
      </c>
      <c r="E28" s="123">
        <f t="shared" ref="E28:H28" si="11">E27/$I25</f>
        <v>0.81044161301319317</v>
      </c>
      <c r="F28" s="123">
        <f t="shared" si="11"/>
        <v>1.0000000000000002</v>
      </c>
      <c r="G28" s="123" t="e">
        <f t="shared" si="11"/>
        <v>#REF!</v>
      </c>
      <c r="H28" s="123" t="e">
        <f t="shared" si="11"/>
        <v>#REF!</v>
      </c>
      <c r="I28" s="127"/>
      <c r="J28" s="128"/>
    </row>
    <row r="29" spans="1:10" ht="15" customHeight="1">
      <c r="A29" s="129"/>
      <c r="B29" s="129"/>
      <c r="C29" s="130"/>
      <c r="D29" s="130"/>
      <c r="E29" s="131"/>
      <c r="F29" s="131"/>
      <c r="G29" s="131"/>
      <c r="H29" s="131"/>
      <c r="I29" s="132"/>
      <c r="J29" s="133"/>
    </row>
    <row r="30" spans="1:10" ht="15" customHeight="1">
      <c r="A30" s="129"/>
      <c r="B30" s="129"/>
      <c r="C30" s="130"/>
      <c r="D30" s="130"/>
      <c r="E30" s="131"/>
      <c r="F30" s="131"/>
      <c r="G30" s="131"/>
      <c r="H30" s="131"/>
      <c r="I30" s="132"/>
      <c r="J30" s="133"/>
    </row>
    <row r="33" spans="1:10">
      <c r="A33" s="134"/>
      <c r="B33" s="134"/>
      <c r="C33" s="134"/>
      <c r="D33" s="134"/>
      <c r="E33" s="134"/>
      <c r="F33" s="134"/>
      <c r="G33" s="134"/>
      <c r="H33" s="134"/>
      <c r="I33" s="134"/>
      <c r="J33" s="134"/>
    </row>
    <row r="34" spans="1:10">
      <c r="A34" s="111"/>
      <c r="C34" s="111"/>
      <c r="I34" s="111"/>
    </row>
    <row r="35" spans="1:10">
      <c r="A35" s="111"/>
      <c r="C35" s="111"/>
      <c r="I35" s="111"/>
    </row>
    <row r="36" spans="1:10">
      <c r="A36" s="111"/>
      <c r="C36" s="111"/>
      <c r="I36" s="111"/>
    </row>
  </sheetData>
  <mergeCells count="36">
    <mergeCell ref="A1:J1"/>
    <mergeCell ref="A2:J2"/>
    <mergeCell ref="A3:J3"/>
    <mergeCell ref="A4:J4"/>
    <mergeCell ref="A28:B28"/>
    <mergeCell ref="A25:B25"/>
    <mergeCell ref="A26:B26"/>
    <mergeCell ref="A27:B27"/>
    <mergeCell ref="A23:A24"/>
    <mergeCell ref="B23:B24"/>
    <mergeCell ref="A15:A16"/>
    <mergeCell ref="B15:B16"/>
    <mergeCell ref="A5:J5"/>
    <mergeCell ref="A7:A8"/>
    <mergeCell ref="B7:B8"/>
    <mergeCell ref="J7:J8"/>
    <mergeCell ref="J15:J16"/>
    <mergeCell ref="A17:A18"/>
    <mergeCell ref="B17:B18"/>
    <mergeCell ref="J17:J18"/>
    <mergeCell ref="A11:A12"/>
    <mergeCell ref="B11:B12"/>
    <mergeCell ref="J23:J24"/>
    <mergeCell ref="A19:A20"/>
    <mergeCell ref="B19:B20"/>
    <mergeCell ref="J19:J20"/>
    <mergeCell ref="A21:A22"/>
    <mergeCell ref="B21:B22"/>
    <mergeCell ref="J21:J22"/>
    <mergeCell ref="J11:J12"/>
    <mergeCell ref="A13:A14"/>
    <mergeCell ref="B13:B14"/>
    <mergeCell ref="J13:J14"/>
    <mergeCell ref="A9:A10"/>
    <mergeCell ref="B9:B10"/>
    <mergeCell ref="J9:J10"/>
  </mergeCells>
  <pageMargins left="0.70866141732283472" right="0.70866141732283472" top="1.1417322834645669" bottom="0.74803149606299213" header="0.31496062992125984" footer="0.31496062992125984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4"/>
  <sheetViews>
    <sheetView view="pageBreakPreview" zoomScale="90" zoomScaleNormal="100" zoomScaleSheetLayoutView="90" workbookViewId="0">
      <selection activeCell="Q12" sqref="Q12"/>
    </sheetView>
  </sheetViews>
  <sheetFormatPr defaultColWidth="9.42578125" defaultRowHeight="12.75"/>
  <cols>
    <col min="1" max="1" width="22.140625" style="142" customWidth="1"/>
    <col min="2" max="7" width="16.140625" style="142" customWidth="1"/>
    <col min="8" max="8" width="26.85546875" style="142" customWidth="1"/>
    <col min="9" max="9" width="0.140625" style="142" customWidth="1"/>
    <col min="10" max="10" width="9.42578125" style="142" hidden="1" customWidth="1"/>
    <col min="11" max="256" width="9.42578125" style="142"/>
    <col min="257" max="257" width="22.140625" style="142" customWidth="1"/>
    <col min="258" max="263" width="16.140625" style="142" customWidth="1"/>
    <col min="264" max="264" width="26.85546875" style="142" bestFit="1" customWidth="1"/>
    <col min="265" max="512" width="9.42578125" style="142"/>
    <col min="513" max="513" width="22.140625" style="142" customWidth="1"/>
    <col min="514" max="519" width="16.140625" style="142" customWidth="1"/>
    <col min="520" max="520" width="26.85546875" style="142" bestFit="1" customWidth="1"/>
    <col min="521" max="768" width="9.42578125" style="142"/>
    <col min="769" max="769" width="22.140625" style="142" customWidth="1"/>
    <col min="770" max="775" width="16.140625" style="142" customWidth="1"/>
    <col min="776" max="776" width="26.85546875" style="142" bestFit="1" customWidth="1"/>
    <col min="777" max="1024" width="9.42578125" style="142"/>
    <col min="1025" max="1025" width="22.140625" style="142" customWidth="1"/>
    <col min="1026" max="1031" width="16.140625" style="142" customWidth="1"/>
    <col min="1032" max="1032" width="26.85546875" style="142" bestFit="1" customWidth="1"/>
    <col min="1033" max="1280" width="9.42578125" style="142"/>
    <col min="1281" max="1281" width="22.140625" style="142" customWidth="1"/>
    <col min="1282" max="1287" width="16.140625" style="142" customWidth="1"/>
    <col min="1288" max="1288" width="26.85546875" style="142" bestFit="1" customWidth="1"/>
    <col min="1289" max="1536" width="9.42578125" style="142"/>
    <col min="1537" max="1537" width="22.140625" style="142" customWidth="1"/>
    <col min="1538" max="1543" width="16.140625" style="142" customWidth="1"/>
    <col min="1544" max="1544" width="26.85546875" style="142" bestFit="1" customWidth="1"/>
    <col min="1545" max="1792" width="9.42578125" style="142"/>
    <col min="1793" max="1793" width="22.140625" style="142" customWidth="1"/>
    <col min="1794" max="1799" width="16.140625" style="142" customWidth="1"/>
    <col min="1800" max="1800" width="26.85546875" style="142" bestFit="1" customWidth="1"/>
    <col min="1801" max="2048" width="9.42578125" style="142"/>
    <col min="2049" max="2049" width="22.140625" style="142" customWidth="1"/>
    <col min="2050" max="2055" width="16.140625" style="142" customWidth="1"/>
    <col min="2056" max="2056" width="26.85546875" style="142" bestFit="1" customWidth="1"/>
    <col min="2057" max="2304" width="9.42578125" style="142"/>
    <col min="2305" max="2305" width="22.140625" style="142" customWidth="1"/>
    <col min="2306" max="2311" width="16.140625" style="142" customWidth="1"/>
    <col min="2312" max="2312" width="26.85546875" style="142" bestFit="1" customWidth="1"/>
    <col min="2313" max="2560" width="9.42578125" style="142"/>
    <col min="2561" max="2561" width="22.140625" style="142" customWidth="1"/>
    <col min="2562" max="2567" width="16.140625" style="142" customWidth="1"/>
    <col min="2568" max="2568" width="26.85546875" style="142" bestFit="1" customWidth="1"/>
    <col min="2569" max="2816" width="9.42578125" style="142"/>
    <col min="2817" max="2817" width="22.140625" style="142" customWidth="1"/>
    <col min="2818" max="2823" width="16.140625" style="142" customWidth="1"/>
    <col min="2824" max="2824" width="26.85546875" style="142" bestFit="1" customWidth="1"/>
    <col min="2825" max="3072" width="9.42578125" style="142"/>
    <col min="3073" max="3073" width="22.140625" style="142" customWidth="1"/>
    <col min="3074" max="3079" width="16.140625" style="142" customWidth="1"/>
    <col min="3080" max="3080" width="26.85546875" style="142" bestFit="1" customWidth="1"/>
    <col min="3081" max="3328" width="9.42578125" style="142"/>
    <col min="3329" max="3329" width="22.140625" style="142" customWidth="1"/>
    <col min="3330" max="3335" width="16.140625" style="142" customWidth="1"/>
    <col min="3336" max="3336" width="26.85546875" style="142" bestFit="1" customWidth="1"/>
    <col min="3337" max="3584" width="9.42578125" style="142"/>
    <col min="3585" max="3585" width="22.140625" style="142" customWidth="1"/>
    <col min="3586" max="3591" width="16.140625" style="142" customWidth="1"/>
    <col min="3592" max="3592" width="26.85546875" style="142" bestFit="1" customWidth="1"/>
    <col min="3593" max="3840" width="9.42578125" style="142"/>
    <col min="3841" max="3841" width="22.140625" style="142" customWidth="1"/>
    <col min="3842" max="3847" width="16.140625" style="142" customWidth="1"/>
    <col min="3848" max="3848" width="26.85546875" style="142" bestFit="1" customWidth="1"/>
    <col min="3849" max="4096" width="9.42578125" style="142"/>
    <col min="4097" max="4097" width="22.140625" style="142" customWidth="1"/>
    <col min="4098" max="4103" width="16.140625" style="142" customWidth="1"/>
    <col min="4104" max="4104" width="26.85546875" style="142" bestFit="1" customWidth="1"/>
    <col min="4105" max="4352" width="9.42578125" style="142"/>
    <col min="4353" max="4353" width="22.140625" style="142" customWidth="1"/>
    <col min="4354" max="4359" width="16.140625" style="142" customWidth="1"/>
    <col min="4360" max="4360" width="26.85546875" style="142" bestFit="1" customWidth="1"/>
    <col min="4361" max="4608" width="9.42578125" style="142"/>
    <col min="4609" max="4609" width="22.140625" style="142" customWidth="1"/>
    <col min="4610" max="4615" width="16.140625" style="142" customWidth="1"/>
    <col min="4616" max="4616" width="26.85546875" style="142" bestFit="1" customWidth="1"/>
    <col min="4617" max="4864" width="9.42578125" style="142"/>
    <col min="4865" max="4865" width="22.140625" style="142" customWidth="1"/>
    <col min="4866" max="4871" width="16.140625" style="142" customWidth="1"/>
    <col min="4872" max="4872" width="26.85546875" style="142" bestFit="1" customWidth="1"/>
    <col min="4873" max="5120" width="9.42578125" style="142"/>
    <col min="5121" max="5121" width="22.140625" style="142" customWidth="1"/>
    <col min="5122" max="5127" width="16.140625" style="142" customWidth="1"/>
    <col min="5128" max="5128" width="26.85546875" style="142" bestFit="1" customWidth="1"/>
    <col min="5129" max="5376" width="9.42578125" style="142"/>
    <col min="5377" max="5377" width="22.140625" style="142" customWidth="1"/>
    <col min="5378" max="5383" width="16.140625" style="142" customWidth="1"/>
    <col min="5384" max="5384" width="26.85546875" style="142" bestFit="1" customWidth="1"/>
    <col min="5385" max="5632" width="9.42578125" style="142"/>
    <col min="5633" max="5633" width="22.140625" style="142" customWidth="1"/>
    <col min="5634" max="5639" width="16.140625" style="142" customWidth="1"/>
    <col min="5640" max="5640" width="26.85546875" style="142" bestFit="1" customWidth="1"/>
    <col min="5641" max="5888" width="9.42578125" style="142"/>
    <col min="5889" max="5889" width="22.140625" style="142" customWidth="1"/>
    <col min="5890" max="5895" width="16.140625" style="142" customWidth="1"/>
    <col min="5896" max="5896" width="26.85546875" style="142" bestFit="1" customWidth="1"/>
    <col min="5897" max="6144" width="9.42578125" style="142"/>
    <col min="6145" max="6145" width="22.140625" style="142" customWidth="1"/>
    <col min="6146" max="6151" width="16.140625" style="142" customWidth="1"/>
    <col min="6152" max="6152" width="26.85546875" style="142" bestFit="1" customWidth="1"/>
    <col min="6153" max="6400" width="9.42578125" style="142"/>
    <col min="6401" max="6401" width="22.140625" style="142" customWidth="1"/>
    <col min="6402" max="6407" width="16.140625" style="142" customWidth="1"/>
    <col min="6408" max="6408" width="26.85546875" style="142" bestFit="1" customWidth="1"/>
    <col min="6409" max="6656" width="9.42578125" style="142"/>
    <col min="6657" max="6657" width="22.140625" style="142" customWidth="1"/>
    <col min="6658" max="6663" width="16.140625" style="142" customWidth="1"/>
    <col min="6664" max="6664" width="26.85546875" style="142" bestFit="1" customWidth="1"/>
    <col min="6665" max="6912" width="9.42578125" style="142"/>
    <col min="6913" max="6913" width="22.140625" style="142" customWidth="1"/>
    <col min="6914" max="6919" width="16.140625" style="142" customWidth="1"/>
    <col min="6920" max="6920" width="26.85546875" style="142" bestFit="1" customWidth="1"/>
    <col min="6921" max="7168" width="9.42578125" style="142"/>
    <col min="7169" max="7169" width="22.140625" style="142" customWidth="1"/>
    <col min="7170" max="7175" width="16.140625" style="142" customWidth="1"/>
    <col min="7176" max="7176" width="26.85546875" style="142" bestFit="1" customWidth="1"/>
    <col min="7177" max="7424" width="9.42578125" style="142"/>
    <col min="7425" max="7425" width="22.140625" style="142" customWidth="1"/>
    <col min="7426" max="7431" width="16.140625" style="142" customWidth="1"/>
    <col min="7432" max="7432" width="26.85546875" style="142" bestFit="1" customWidth="1"/>
    <col min="7433" max="7680" width="9.42578125" style="142"/>
    <col min="7681" max="7681" width="22.140625" style="142" customWidth="1"/>
    <col min="7682" max="7687" width="16.140625" style="142" customWidth="1"/>
    <col min="7688" max="7688" width="26.85546875" style="142" bestFit="1" customWidth="1"/>
    <col min="7689" max="7936" width="9.42578125" style="142"/>
    <col min="7937" max="7937" width="22.140625" style="142" customWidth="1"/>
    <col min="7938" max="7943" width="16.140625" style="142" customWidth="1"/>
    <col min="7944" max="7944" width="26.85546875" style="142" bestFit="1" customWidth="1"/>
    <col min="7945" max="8192" width="9.42578125" style="142"/>
    <col min="8193" max="8193" width="22.140625" style="142" customWidth="1"/>
    <col min="8194" max="8199" width="16.140625" style="142" customWidth="1"/>
    <col min="8200" max="8200" width="26.85546875" style="142" bestFit="1" customWidth="1"/>
    <col min="8201" max="8448" width="9.42578125" style="142"/>
    <col min="8449" max="8449" width="22.140625" style="142" customWidth="1"/>
    <col min="8450" max="8455" width="16.140625" style="142" customWidth="1"/>
    <col min="8456" max="8456" width="26.85546875" style="142" bestFit="1" customWidth="1"/>
    <col min="8457" max="8704" width="9.42578125" style="142"/>
    <col min="8705" max="8705" width="22.140625" style="142" customWidth="1"/>
    <col min="8706" max="8711" width="16.140625" style="142" customWidth="1"/>
    <col min="8712" max="8712" width="26.85546875" style="142" bestFit="1" customWidth="1"/>
    <col min="8713" max="8960" width="9.42578125" style="142"/>
    <col min="8961" max="8961" width="22.140625" style="142" customWidth="1"/>
    <col min="8962" max="8967" width="16.140625" style="142" customWidth="1"/>
    <col min="8968" max="8968" width="26.85546875" style="142" bestFit="1" customWidth="1"/>
    <col min="8969" max="9216" width="9.42578125" style="142"/>
    <col min="9217" max="9217" width="22.140625" style="142" customWidth="1"/>
    <col min="9218" max="9223" width="16.140625" style="142" customWidth="1"/>
    <col min="9224" max="9224" width="26.85546875" style="142" bestFit="1" customWidth="1"/>
    <col min="9225" max="9472" width="9.42578125" style="142"/>
    <col min="9473" max="9473" width="22.140625" style="142" customWidth="1"/>
    <col min="9474" max="9479" width="16.140625" style="142" customWidth="1"/>
    <col min="9480" max="9480" width="26.85546875" style="142" bestFit="1" customWidth="1"/>
    <col min="9481" max="9728" width="9.42578125" style="142"/>
    <col min="9729" max="9729" width="22.140625" style="142" customWidth="1"/>
    <col min="9730" max="9735" width="16.140625" style="142" customWidth="1"/>
    <col min="9736" max="9736" width="26.85546875" style="142" bestFit="1" customWidth="1"/>
    <col min="9737" max="9984" width="9.42578125" style="142"/>
    <col min="9985" max="9985" width="22.140625" style="142" customWidth="1"/>
    <col min="9986" max="9991" width="16.140625" style="142" customWidth="1"/>
    <col min="9992" max="9992" width="26.85546875" style="142" bestFit="1" customWidth="1"/>
    <col min="9993" max="10240" width="9.42578125" style="142"/>
    <col min="10241" max="10241" width="22.140625" style="142" customWidth="1"/>
    <col min="10242" max="10247" width="16.140625" style="142" customWidth="1"/>
    <col min="10248" max="10248" width="26.85546875" style="142" bestFit="1" customWidth="1"/>
    <col min="10249" max="10496" width="9.42578125" style="142"/>
    <col min="10497" max="10497" width="22.140625" style="142" customWidth="1"/>
    <col min="10498" max="10503" width="16.140625" style="142" customWidth="1"/>
    <col min="10504" max="10504" width="26.85546875" style="142" bestFit="1" customWidth="1"/>
    <col min="10505" max="10752" width="9.42578125" style="142"/>
    <col min="10753" max="10753" width="22.140625" style="142" customWidth="1"/>
    <col min="10754" max="10759" width="16.140625" style="142" customWidth="1"/>
    <col min="10760" max="10760" width="26.85546875" style="142" bestFit="1" customWidth="1"/>
    <col min="10761" max="11008" width="9.42578125" style="142"/>
    <col min="11009" max="11009" width="22.140625" style="142" customWidth="1"/>
    <col min="11010" max="11015" width="16.140625" style="142" customWidth="1"/>
    <col min="11016" max="11016" width="26.85546875" style="142" bestFit="1" customWidth="1"/>
    <col min="11017" max="11264" width="9.42578125" style="142"/>
    <col min="11265" max="11265" width="22.140625" style="142" customWidth="1"/>
    <col min="11266" max="11271" width="16.140625" style="142" customWidth="1"/>
    <col min="11272" max="11272" width="26.85546875" style="142" bestFit="1" customWidth="1"/>
    <col min="11273" max="11520" width="9.42578125" style="142"/>
    <col min="11521" max="11521" width="22.140625" style="142" customWidth="1"/>
    <col min="11522" max="11527" width="16.140625" style="142" customWidth="1"/>
    <col min="11528" max="11528" width="26.85546875" style="142" bestFit="1" customWidth="1"/>
    <col min="11529" max="11776" width="9.42578125" style="142"/>
    <col min="11777" max="11777" width="22.140625" style="142" customWidth="1"/>
    <col min="11778" max="11783" width="16.140625" style="142" customWidth="1"/>
    <col min="11784" max="11784" width="26.85546875" style="142" bestFit="1" customWidth="1"/>
    <col min="11785" max="12032" width="9.42578125" style="142"/>
    <col min="12033" max="12033" width="22.140625" style="142" customWidth="1"/>
    <col min="12034" max="12039" width="16.140625" style="142" customWidth="1"/>
    <col min="12040" max="12040" width="26.85546875" style="142" bestFit="1" customWidth="1"/>
    <col min="12041" max="12288" width="9.42578125" style="142"/>
    <col min="12289" max="12289" width="22.140625" style="142" customWidth="1"/>
    <col min="12290" max="12295" width="16.140625" style="142" customWidth="1"/>
    <col min="12296" max="12296" width="26.85546875" style="142" bestFit="1" customWidth="1"/>
    <col min="12297" max="12544" width="9.42578125" style="142"/>
    <col min="12545" max="12545" width="22.140625" style="142" customWidth="1"/>
    <col min="12546" max="12551" width="16.140625" style="142" customWidth="1"/>
    <col min="12552" max="12552" width="26.85546875" style="142" bestFit="1" customWidth="1"/>
    <col min="12553" max="12800" width="9.42578125" style="142"/>
    <col min="12801" max="12801" width="22.140625" style="142" customWidth="1"/>
    <col min="12802" max="12807" width="16.140625" style="142" customWidth="1"/>
    <col min="12808" max="12808" width="26.85546875" style="142" bestFit="1" customWidth="1"/>
    <col min="12809" max="13056" width="9.42578125" style="142"/>
    <col min="13057" max="13057" width="22.140625" style="142" customWidth="1"/>
    <col min="13058" max="13063" width="16.140625" style="142" customWidth="1"/>
    <col min="13064" max="13064" width="26.85546875" style="142" bestFit="1" customWidth="1"/>
    <col min="13065" max="13312" width="9.42578125" style="142"/>
    <col min="13313" max="13313" width="22.140625" style="142" customWidth="1"/>
    <col min="13314" max="13319" width="16.140625" style="142" customWidth="1"/>
    <col min="13320" max="13320" width="26.85546875" style="142" bestFit="1" customWidth="1"/>
    <col min="13321" max="13568" width="9.42578125" style="142"/>
    <col min="13569" max="13569" width="22.140625" style="142" customWidth="1"/>
    <col min="13570" max="13575" width="16.140625" style="142" customWidth="1"/>
    <col min="13576" max="13576" width="26.85546875" style="142" bestFit="1" customWidth="1"/>
    <col min="13577" max="13824" width="9.42578125" style="142"/>
    <col min="13825" max="13825" width="22.140625" style="142" customWidth="1"/>
    <col min="13826" max="13831" width="16.140625" style="142" customWidth="1"/>
    <col min="13832" max="13832" width="26.85546875" style="142" bestFit="1" customWidth="1"/>
    <col min="13833" max="14080" width="9.42578125" style="142"/>
    <col min="14081" max="14081" width="22.140625" style="142" customWidth="1"/>
    <col min="14082" max="14087" width="16.140625" style="142" customWidth="1"/>
    <col min="14088" max="14088" width="26.85546875" style="142" bestFit="1" customWidth="1"/>
    <col min="14089" max="14336" width="9.42578125" style="142"/>
    <col min="14337" max="14337" width="22.140625" style="142" customWidth="1"/>
    <col min="14338" max="14343" width="16.140625" style="142" customWidth="1"/>
    <col min="14344" max="14344" width="26.85546875" style="142" bestFit="1" customWidth="1"/>
    <col min="14345" max="14592" width="9.42578125" style="142"/>
    <col min="14593" max="14593" width="22.140625" style="142" customWidth="1"/>
    <col min="14594" max="14599" width="16.140625" style="142" customWidth="1"/>
    <col min="14600" max="14600" width="26.85546875" style="142" bestFit="1" customWidth="1"/>
    <col min="14601" max="14848" width="9.42578125" style="142"/>
    <col min="14849" max="14849" width="22.140625" style="142" customWidth="1"/>
    <col min="14850" max="14855" width="16.140625" style="142" customWidth="1"/>
    <col min="14856" max="14856" width="26.85546875" style="142" bestFit="1" customWidth="1"/>
    <col min="14857" max="15104" width="9.42578125" style="142"/>
    <col min="15105" max="15105" width="22.140625" style="142" customWidth="1"/>
    <col min="15106" max="15111" width="16.140625" style="142" customWidth="1"/>
    <col min="15112" max="15112" width="26.85546875" style="142" bestFit="1" customWidth="1"/>
    <col min="15113" max="15360" width="9.42578125" style="142"/>
    <col min="15361" max="15361" width="22.140625" style="142" customWidth="1"/>
    <col min="15362" max="15367" width="16.140625" style="142" customWidth="1"/>
    <col min="15368" max="15368" width="26.85546875" style="142" bestFit="1" customWidth="1"/>
    <col min="15369" max="15616" width="9.42578125" style="142"/>
    <col min="15617" max="15617" width="22.140625" style="142" customWidth="1"/>
    <col min="15618" max="15623" width="16.140625" style="142" customWidth="1"/>
    <col min="15624" max="15624" width="26.85546875" style="142" bestFit="1" customWidth="1"/>
    <col min="15625" max="15872" width="9.42578125" style="142"/>
    <col min="15873" max="15873" width="22.140625" style="142" customWidth="1"/>
    <col min="15874" max="15879" width="16.140625" style="142" customWidth="1"/>
    <col min="15880" max="15880" width="26.85546875" style="142" bestFit="1" customWidth="1"/>
    <col min="15881" max="16128" width="9.42578125" style="142"/>
    <col min="16129" max="16129" width="22.140625" style="142" customWidth="1"/>
    <col min="16130" max="16135" width="16.140625" style="142" customWidth="1"/>
    <col min="16136" max="16136" width="26.85546875" style="142" bestFit="1" customWidth="1"/>
    <col min="16137" max="16384" width="9.42578125" style="142"/>
  </cols>
  <sheetData>
    <row r="1" spans="1:10">
      <c r="A1" s="290" t="s">
        <v>322</v>
      </c>
      <c r="B1" s="291"/>
      <c r="C1" s="291"/>
      <c r="D1" s="291"/>
      <c r="E1" s="291"/>
      <c r="F1" s="291"/>
      <c r="G1" s="291"/>
      <c r="H1" s="291"/>
      <c r="I1" s="291"/>
      <c r="J1" s="292"/>
    </row>
    <row r="2" spans="1:10">
      <c r="A2" s="284" t="s">
        <v>323</v>
      </c>
      <c r="B2" s="285"/>
      <c r="C2" s="285"/>
      <c r="D2" s="285"/>
      <c r="E2" s="285"/>
      <c r="F2" s="285"/>
      <c r="G2" s="285"/>
      <c r="H2" s="285"/>
      <c r="I2" s="285"/>
      <c r="J2" s="286"/>
    </row>
    <row r="3" spans="1:10">
      <c r="A3" s="293" t="s">
        <v>324</v>
      </c>
      <c r="B3" s="294"/>
      <c r="C3" s="294"/>
      <c r="D3" s="294"/>
      <c r="E3" s="294"/>
      <c r="F3" s="294"/>
      <c r="G3" s="294"/>
      <c r="H3" s="294"/>
      <c r="I3" s="294"/>
      <c r="J3" s="295"/>
    </row>
    <row r="4" spans="1:10" ht="18.75" customHeight="1" thickBot="1">
      <c r="A4" s="316" t="s">
        <v>326</v>
      </c>
      <c r="B4" s="317"/>
      <c r="C4" s="317"/>
      <c r="D4" s="317"/>
      <c r="E4" s="317"/>
      <c r="F4" s="317"/>
      <c r="G4" s="317"/>
      <c r="H4" s="317"/>
      <c r="I4" s="317"/>
      <c r="J4" s="318"/>
    </row>
    <row r="5" spans="1:10" ht="21.75" customHeight="1" thickBot="1">
      <c r="A5" s="309" t="s">
        <v>207</v>
      </c>
      <c r="B5" s="310"/>
      <c r="C5" s="310"/>
      <c r="D5" s="310"/>
      <c r="E5" s="310"/>
      <c r="F5" s="310"/>
      <c r="G5" s="310"/>
      <c r="H5" s="311"/>
    </row>
    <row r="6" spans="1:10" ht="13.5" thickBot="1">
      <c r="A6" s="144"/>
      <c r="B6" s="145"/>
      <c r="C6" s="145"/>
      <c r="D6" s="145"/>
      <c r="E6" s="145"/>
      <c r="F6" s="145"/>
      <c r="G6" s="146"/>
      <c r="H6" s="147"/>
    </row>
    <row r="7" spans="1:10" ht="15" customHeight="1">
      <c r="A7" s="148"/>
      <c r="B7" s="149" t="s">
        <v>208</v>
      </c>
      <c r="C7" s="150"/>
      <c r="D7" s="150"/>
      <c r="E7" s="150"/>
      <c r="F7" s="150"/>
      <c r="G7" s="151"/>
      <c r="H7" s="152">
        <v>3</v>
      </c>
    </row>
    <row r="8" spans="1:10" ht="15" customHeight="1">
      <c r="A8" s="153"/>
      <c r="B8" s="154" t="s">
        <v>209</v>
      </c>
      <c r="C8" s="155"/>
      <c r="D8" s="155"/>
      <c r="E8" s="155"/>
      <c r="F8" s="155"/>
      <c r="G8" s="156"/>
      <c r="H8" s="157">
        <v>0.59</v>
      </c>
    </row>
    <row r="9" spans="1:10" ht="15" customHeight="1" thickBot="1">
      <c r="A9" s="158" t="s">
        <v>210</v>
      </c>
      <c r="B9" s="159"/>
      <c r="C9" s="159"/>
      <c r="D9" s="159"/>
      <c r="E9" s="159"/>
      <c r="F9" s="159"/>
      <c r="G9" s="160"/>
      <c r="H9" s="161">
        <f>H7+H8</f>
        <v>3.59</v>
      </c>
    </row>
    <row r="10" spans="1:10" ht="15" customHeight="1">
      <c r="A10" s="162" t="s">
        <v>211</v>
      </c>
      <c r="B10" s="150"/>
      <c r="C10" s="150"/>
      <c r="D10" s="150"/>
      <c r="E10" s="150"/>
      <c r="F10" s="150"/>
      <c r="G10" s="151"/>
      <c r="H10" s="152"/>
    </row>
    <row r="11" spans="1:10" ht="15" customHeight="1">
      <c r="A11" s="163" t="s">
        <v>212</v>
      </c>
      <c r="B11" s="164" t="s">
        <v>213</v>
      </c>
      <c r="C11" s="165"/>
      <c r="D11" s="165"/>
      <c r="E11" s="165"/>
      <c r="F11" s="165"/>
      <c r="G11" s="166"/>
      <c r="H11" s="157">
        <v>0.97</v>
      </c>
    </row>
    <row r="12" spans="1:10" ht="15" customHeight="1">
      <c r="A12" s="163" t="s">
        <v>214</v>
      </c>
      <c r="B12" s="164" t="s">
        <v>215</v>
      </c>
      <c r="C12" s="165"/>
      <c r="D12" s="165"/>
      <c r="E12" s="165"/>
      <c r="F12" s="165"/>
      <c r="G12" s="166"/>
      <c r="H12" s="157">
        <v>0.8</v>
      </c>
    </row>
    <row r="13" spans="1:10" ht="15" customHeight="1">
      <c r="A13" s="167" t="s">
        <v>210</v>
      </c>
      <c r="B13" s="168"/>
      <c r="C13" s="168"/>
      <c r="D13" s="168"/>
      <c r="E13" s="168"/>
      <c r="F13" s="168"/>
      <c r="G13" s="169"/>
      <c r="H13" s="170">
        <f>H11+H12</f>
        <v>1.77</v>
      </c>
    </row>
    <row r="14" spans="1:10" ht="15" customHeight="1">
      <c r="A14" s="171" t="s">
        <v>216</v>
      </c>
      <c r="B14" s="165"/>
      <c r="C14" s="165"/>
      <c r="D14" s="165"/>
      <c r="E14" s="165"/>
      <c r="F14" s="165"/>
      <c r="G14" s="166"/>
      <c r="H14" s="172" t="s">
        <v>217</v>
      </c>
    </row>
    <row r="15" spans="1:10" ht="15" customHeight="1">
      <c r="A15" s="173" t="s">
        <v>218</v>
      </c>
      <c r="B15" s="174" t="s">
        <v>219</v>
      </c>
      <c r="C15" s="168"/>
      <c r="D15" s="168"/>
      <c r="E15" s="168"/>
      <c r="F15" s="168"/>
      <c r="G15" s="169"/>
      <c r="H15" s="170">
        <f>H16+H17</f>
        <v>6.15</v>
      </c>
    </row>
    <row r="16" spans="1:10" ht="15" customHeight="1">
      <c r="A16" s="153" t="s">
        <v>220</v>
      </c>
      <c r="B16" s="164" t="s">
        <v>221</v>
      </c>
      <c r="C16" s="165"/>
      <c r="D16" s="165"/>
      <c r="E16" s="165"/>
      <c r="F16" s="165"/>
      <c r="G16" s="166"/>
      <c r="H16" s="157">
        <f>H25</f>
        <v>3.65</v>
      </c>
    </row>
    <row r="17" spans="1:8" ht="15" customHeight="1">
      <c r="A17" s="153" t="s">
        <v>222</v>
      </c>
      <c r="B17" s="164" t="s">
        <v>223</v>
      </c>
      <c r="C17" s="165"/>
      <c r="D17" s="165"/>
      <c r="E17" s="165"/>
      <c r="F17" s="165"/>
      <c r="G17" s="166"/>
      <c r="H17" s="157">
        <v>2.5</v>
      </c>
    </row>
    <row r="18" spans="1:8" ht="15" customHeight="1">
      <c r="A18" s="175" t="s">
        <v>224</v>
      </c>
      <c r="B18" s="176" t="s">
        <v>225</v>
      </c>
      <c r="C18" s="177"/>
      <c r="D18" s="177"/>
      <c r="E18" s="177"/>
      <c r="F18" s="177"/>
      <c r="G18" s="178"/>
      <c r="H18" s="179">
        <v>6.16</v>
      </c>
    </row>
    <row r="19" spans="1:8" ht="14.25">
      <c r="A19" s="180"/>
      <c r="B19" s="181"/>
      <c r="C19" s="181"/>
      <c r="D19" s="181"/>
      <c r="E19" s="181"/>
      <c r="F19" s="181"/>
      <c r="G19" s="181"/>
      <c r="H19" s="182"/>
    </row>
    <row r="20" spans="1:8" ht="18.75">
      <c r="A20" s="183"/>
      <c r="B20" s="143"/>
      <c r="C20" s="143"/>
      <c r="D20" s="143"/>
      <c r="E20" s="143"/>
      <c r="F20" s="143"/>
      <c r="G20" s="143"/>
      <c r="H20" s="184"/>
    </row>
    <row r="21" spans="1:8" ht="18.75">
      <c r="A21" s="183"/>
      <c r="B21" s="143"/>
      <c r="C21" s="143"/>
      <c r="D21" s="143"/>
      <c r="E21" s="143"/>
      <c r="F21" s="143"/>
      <c r="G21" s="143"/>
      <c r="H21" s="185"/>
    </row>
    <row r="22" spans="1:8" ht="18.75">
      <c r="A22" s="186"/>
      <c r="B22" s="187"/>
      <c r="C22" s="187"/>
      <c r="D22" s="188"/>
      <c r="E22" s="188"/>
      <c r="F22" s="188"/>
      <c r="G22" s="188"/>
      <c r="H22" s="189"/>
    </row>
    <row r="23" spans="1:8" ht="14.25">
      <c r="A23" s="183"/>
      <c r="B23" s="143"/>
      <c r="C23" s="143"/>
      <c r="D23" s="143"/>
      <c r="E23" s="143"/>
      <c r="F23" s="143"/>
      <c r="G23" s="143"/>
      <c r="H23" s="190"/>
    </row>
    <row r="24" spans="1:8" ht="16.5" thickBot="1">
      <c r="A24" s="191" t="s">
        <v>226</v>
      </c>
      <c r="B24" s="192"/>
      <c r="C24" s="192"/>
      <c r="D24" s="192"/>
      <c r="E24" s="192"/>
      <c r="F24" s="192"/>
      <c r="G24" s="192"/>
      <c r="H24" s="193"/>
    </row>
    <row r="25" spans="1:8">
      <c r="A25" s="148" t="s">
        <v>220</v>
      </c>
      <c r="B25" s="149" t="s">
        <v>221</v>
      </c>
      <c r="C25" s="150"/>
      <c r="D25" s="150"/>
      <c r="E25" s="150"/>
      <c r="F25" s="150"/>
      <c r="G25" s="151"/>
      <c r="H25" s="194">
        <f>H26+H27+H28</f>
        <v>3.65</v>
      </c>
    </row>
    <row r="26" spans="1:8">
      <c r="A26" s="195" t="s">
        <v>227</v>
      </c>
      <c r="B26" s="164" t="s">
        <v>228</v>
      </c>
      <c r="C26" s="165"/>
      <c r="D26" s="165"/>
      <c r="E26" s="165"/>
      <c r="F26" s="165"/>
      <c r="G26" s="166"/>
      <c r="H26" s="196">
        <v>0.65</v>
      </c>
    </row>
    <row r="27" spans="1:8">
      <c r="A27" s="153" t="s">
        <v>229</v>
      </c>
      <c r="B27" s="164" t="s">
        <v>230</v>
      </c>
      <c r="C27" s="165"/>
      <c r="D27" s="165"/>
      <c r="E27" s="165"/>
      <c r="F27" s="165"/>
      <c r="G27" s="166"/>
      <c r="H27" s="196">
        <v>3</v>
      </c>
    </row>
    <row r="28" spans="1:8" ht="13.5" thickBot="1">
      <c r="A28" s="197" t="s">
        <v>231</v>
      </c>
      <c r="B28" s="198" t="s">
        <v>232</v>
      </c>
      <c r="C28" s="199"/>
      <c r="D28" s="199"/>
      <c r="E28" s="199"/>
      <c r="F28" s="199"/>
      <c r="G28" s="200"/>
      <c r="H28" s="201">
        <v>0</v>
      </c>
    </row>
    <row r="29" spans="1:8" ht="16.5" thickBot="1">
      <c r="A29" s="202" t="s">
        <v>233</v>
      </c>
      <c r="B29" s="203"/>
      <c r="C29" s="203"/>
      <c r="D29" s="203"/>
      <c r="E29" s="203"/>
      <c r="F29" s="203"/>
      <c r="G29" s="203"/>
      <c r="H29" s="204"/>
    </row>
    <row r="30" spans="1:8">
      <c r="A30" s="148" t="s">
        <v>222</v>
      </c>
      <c r="B30" s="149" t="s">
        <v>234</v>
      </c>
      <c r="C30" s="150"/>
      <c r="D30" s="150"/>
      <c r="E30" s="150"/>
      <c r="F30" s="150"/>
      <c r="G30" s="151"/>
      <c r="H30" s="194">
        <f>H31</f>
        <v>2.5</v>
      </c>
    </row>
    <row r="31" spans="1:8" ht="13.5" thickBot="1">
      <c r="A31" s="205" t="s">
        <v>235</v>
      </c>
      <c r="B31" s="198" t="s">
        <v>228</v>
      </c>
      <c r="C31" s="199"/>
      <c r="D31" s="199"/>
      <c r="E31" s="199"/>
      <c r="F31" s="199"/>
      <c r="G31" s="200"/>
      <c r="H31" s="206">
        <v>2.5</v>
      </c>
    </row>
    <row r="32" spans="1:8" ht="14.25">
      <c r="A32" s="183"/>
      <c r="B32" s="143"/>
      <c r="C32" s="143"/>
      <c r="D32" s="143"/>
      <c r="E32" s="143"/>
      <c r="F32" s="143"/>
      <c r="G32" s="143"/>
      <c r="H32" s="190"/>
    </row>
    <row r="33" spans="1:8" ht="14.25">
      <c r="A33" s="183"/>
      <c r="B33" s="143"/>
      <c r="C33" s="143"/>
      <c r="D33" s="143"/>
      <c r="E33" s="143"/>
      <c r="F33" s="143"/>
      <c r="G33" s="143"/>
      <c r="H33" s="190"/>
    </row>
    <row r="34" spans="1:8" ht="15.75" customHeight="1">
      <c r="A34" s="207" t="s">
        <v>236</v>
      </c>
      <c r="B34" s="208"/>
      <c r="C34" s="208"/>
      <c r="D34" s="208"/>
      <c r="E34" s="208"/>
      <c r="F34" s="208"/>
      <c r="G34" s="208"/>
      <c r="H34" s="209"/>
    </row>
    <row r="35" spans="1:8" ht="17.25" customHeight="1">
      <c r="A35" s="210" t="s">
        <v>237</v>
      </c>
      <c r="B35" s="211"/>
      <c r="C35" s="212">
        <f>H7/100</f>
        <v>0.03</v>
      </c>
      <c r="D35" s="211"/>
      <c r="E35" s="143"/>
      <c r="F35" s="213" t="s">
        <v>237</v>
      </c>
      <c r="G35" s="213"/>
      <c r="H35" s="214">
        <f>C35</f>
        <v>0.03</v>
      </c>
    </row>
    <row r="36" spans="1:8" ht="17.25">
      <c r="A36" s="210" t="s">
        <v>238</v>
      </c>
      <c r="B36" s="211"/>
      <c r="C36" s="212">
        <f>H12/100</f>
        <v>8.0000000000000002E-3</v>
      </c>
      <c r="D36" s="211"/>
      <c r="E36" s="143"/>
      <c r="F36" s="213" t="s">
        <v>238</v>
      </c>
      <c r="G36" s="213"/>
      <c r="H36" s="214">
        <f>C36</f>
        <v>8.0000000000000002E-3</v>
      </c>
    </row>
    <row r="37" spans="1:8" ht="17.25">
      <c r="A37" s="210" t="s">
        <v>239</v>
      </c>
      <c r="B37" s="211"/>
      <c r="C37" s="212">
        <f>H11/100</f>
        <v>9.7000000000000003E-3</v>
      </c>
      <c r="D37" s="211"/>
      <c r="E37" s="143"/>
      <c r="F37" s="213" t="s">
        <v>239</v>
      </c>
      <c r="G37" s="213"/>
      <c r="H37" s="214">
        <f>C37</f>
        <v>9.7000000000000003E-3</v>
      </c>
    </row>
    <row r="38" spans="1:8" ht="17.25">
      <c r="A38" s="210" t="s">
        <v>240</v>
      </c>
      <c r="B38" s="211"/>
      <c r="C38" s="215">
        <f>1+C35+C36+C37</f>
        <v>1.0477000000000001</v>
      </c>
      <c r="D38" s="211"/>
      <c r="E38" s="143"/>
      <c r="F38" s="213" t="s">
        <v>240</v>
      </c>
      <c r="G38" s="213"/>
      <c r="H38" s="216">
        <f>1+H35+H36+H37</f>
        <v>1.0477000000000001</v>
      </c>
    </row>
    <row r="39" spans="1:8" ht="17.25">
      <c r="A39" s="210" t="s">
        <v>241</v>
      </c>
      <c r="B39" s="211"/>
      <c r="C39" s="212">
        <f>H8/100</f>
        <v>5.8999999999999999E-3</v>
      </c>
      <c r="D39" s="211"/>
      <c r="E39" s="143"/>
      <c r="F39" s="213" t="s">
        <v>241</v>
      </c>
      <c r="G39" s="213"/>
      <c r="H39" s="214">
        <f>C39</f>
        <v>5.8999999999999999E-3</v>
      </c>
    </row>
    <row r="40" spans="1:8" ht="17.25">
      <c r="A40" s="210" t="s">
        <v>242</v>
      </c>
      <c r="B40" s="211"/>
      <c r="C40" s="215">
        <f>1+C39</f>
        <v>1.0059</v>
      </c>
      <c r="D40" s="211"/>
      <c r="E40" s="143"/>
      <c r="F40" s="213" t="s">
        <v>242</v>
      </c>
      <c r="G40" s="213"/>
      <c r="H40" s="216">
        <f>1+H39</f>
        <v>1.0059</v>
      </c>
    </row>
    <row r="41" spans="1:8" ht="17.25">
      <c r="A41" s="210" t="s">
        <v>243</v>
      </c>
      <c r="B41" s="211"/>
      <c r="C41" s="212">
        <f>H18/100</f>
        <v>6.1600000000000002E-2</v>
      </c>
      <c r="D41" s="211"/>
      <c r="E41" s="143"/>
      <c r="F41" s="213" t="s">
        <v>243</v>
      </c>
      <c r="G41" s="213"/>
      <c r="H41" s="214">
        <f>C41</f>
        <v>6.1600000000000002E-2</v>
      </c>
    </row>
    <row r="42" spans="1:8" ht="17.25">
      <c r="A42" s="210" t="s">
        <v>244</v>
      </c>
      <c r="B42" s="211"/>
      <c r="C42" s="215">
        <f>1+C41</f>
        <v>1.0616000000000001</v>
      </c>
      <c r="D42" s="211"/>
      <c r="E42" s="143"/>
      <c r="F42" s="213" t="s">
        <v>244</v>
      </c>
      <c r="G42" s="213"/>
      <c r="H42" s="216">
        <f>1+H41</f>
        <v>1.0616000000000001</v>
      </c>
    </row>
    <row r="43" spans="1:8" ht="17.25">
      <c r="A43" s="210"/>
      <c r="B43" s="211"/>
      <c r="C43" s="211"/>
      <c r="D43" s="211"/>
      <c r="E43" s="143"/>
      <c r="F43" s="213"/>
      <c r="G43" s="213"/>
      <c r="H43" s="217"/>
    </row>
    <row r="44" spans="1:8" ht="17.25">
      <c r="A44" s="210" t="s">
        <v>245</v>
      </c>
      <c r="B44" s="211"/>
      <c r="C44" s="212">
        <f>H15/100</f>
        <v>6.1500000000000006E-2</v>
      </c>
      <c r="D44" s="211"/>
      <c r="E44" s="143"/>
      <c r="F44" s="213" t="s">
        <v>245</v>
      </c>
      <c r="G44" s="213"/>
      <c r="H44" s="214">
        <f>C44-(H28/100)</f>
        <v>6.1500000000000006E-2</v>
      </c>
    </row>
    <row r="45" spans="1:8" ht="17.25">
      <c r="A45" s="210" t="s">
        <v>246</v>
      </c>
      <c r="B45" s="211"/>
      <c r="C45" s="215">
        <f>1-C44</f>
        <v>0.9385</v>
      </c>
      <c r="D45" s="211"/>
      <c r="E45" s="143"/>
      <c r="F45" s="213" t="s">
        <v>246</v>
      </c>
      <c r="G45" s="213"/>
      <c r="H45" s="216">
        <f>1-H44</f>
        <v>0.9385</v>
      </c>
    </row>
    <row r="46" spans="1:8" ht="17.25">
      <c r="A46" s="210"/>
      <c r="B46" s="211"/>
      <c r="C46" s="211"/>
      <c r="D46" s="211"/>
      <c r="E46" s="143"/>
      <c r="F46" s="213"/>
      <c r="G46" s="213"/>
      <c r="H46" s="217"/>
    </row>
    <row r="47" spans="1:8" ht="17.25">
      <c r="A47" s="218" t="s">
        <v>247</v>
      </c>
      <c r="B47" s="219"/>
      <c r="C47" s="220">
        <f>(C38*C40*C42)/C45-1</f>
        <v>0.19211563781353247</v>
      </c>
      <c r="D47" s="211"/>
      <c r="E47" s="143"/>
      <c r="F47" s="221" t="s">
        <v>248</v>
      </c>
      <c r="G47" s="222"/>
      <c r="H47" s="223">
        <f>(H38*H40*H42)/H45-1</f>
        <v>0.19211563781353247</v>
      </c>
    </row>
    <row r="48" spans="1:8" ht="15">
      <c r="A48" s="224"/>
      <c r="B48" s="213"/>
      <c r="C48" s="213"/>
      <c r="D48" s="213"/>
      <c r="E48" s="143"/>
      <c r="F48" s="213"/>
      <c r="G48" s="213"/>
      <c r="H48" s="225" t="s">
        <v>249</v>
      </c>
    </row>
    <row r="49" spans="1:8" ht="15" customHeight="1">
      <c r="A49" s="224"/>
      <c r="B49" s="213"/>
      <c r="C49" s="213"/>
      <c r="D49" s="213"/>
      <c r="E49" s="213"/>
      <c r="F49" s="312" t="s">
        <v>250</v>
      </c>
      <c r="G49" s="312"/>
      <c r="H49" s="313"/>
    </row>
    <row r="50" spans="1:8" ht="13.5" thickBot="1">
      <c r="A50" s="226"/>
      <c r="B50" s="227"/>
      <c r="C50" s="227"/>
      <c r="D50" s="227"/>
      <c r="E50" s="227"/>
      <c r="F50" s="314"/>
      <c r="G50" s="314"/>
      <c r="H50" s="315"/>
    </row>
    <row r="53" spans="1:8" ht="14.25">
      <c r="D53" s="228"/>
    </row>
    <row r="54" spans="1:8" ht="14.25">
      <c r="D54" s="228"/>
    </row>
  </sheetData>
  <mergeCells count="6">
    <mergeCell ref="A5:H5"/>
    <mergeCell ref="F49:H50"/>
    <mergeCell ref="A1:J1"/>
    <mergeCell ref="A2:J2"/>
    <mergeCell ref="A3:J3"/>
    <mergeCell ref="A4:J4"/>
  </mergeCells>
  <pageMargins left="0.511811024" right="0.511811024" top="0.78740157499999996" bottom="0.78740157499999996" header="0.31496062000000002" footer="0.31496062000000002"/>
  <pageSetup paperSize="9" scale="63" orientation="portrait" r:id="rId1"/>
  <colBreaks count="1" manualBreakCount="1">
    <brk id="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6"/>
  <sheetViews>
    <sheetView zoomScale="112" zoomScaleNormal="112" workbookViewId="0">
      <selection activeCell="P20" sqref="P20"/>
    </sheetView>
  </sheetViews>
  <sheetFormatPr defaultColWidth="9.5703125" defaultRowHeight="12.75"/>
  <cols>
    <col min="1" max="1" width="19.7109375" style="229" customWidth="1"/>
    <col min="2" max="2" width="93" style="229" customWidth="1"/>
    <col min="3" max="3" width="20.28515625" style="229" customWidth="1"/>
    <col min="4" max="4" width="22.28515625" style="229" customWidth="1"/>
    <col min="5" max="10" width="9.5703125" style="229" hidden="1" customWidth="1"/>
    <col min="11" max="16384" width="9.5703125" style="229"/>
  </cols>
  <sheetData>
    <row r="1" spans="1:12">
      <c r="A1" s="290" t="s">
        <v>322</v>
      </c>
      <c r="B1" s="291"/>
      <c r="C1" s="291"/>
      <c r="D1" s="291"/>
      <c r="E1" s="291"/>
      <c r="F1" s="291"/>
      <c r="G1" s="291"/>
      <c r="H1" s="291"/>
      <c r="I1" s="291"/>
      <c r="J1" s="292"/>
    </row>
    <row r="2" spans="1:12">
      <c r="A2" s="284" t="s">
        <v>323</v>
      </c>
      <c r="B2" s="285"/>
      <c r="C2" s="285"/>
      <c r="D2" s="285"/>
      <c r="E2" s="285"/>
      <c r="F2" s="285"/>
      <c r="G2" s="285"/>
      <c r="H2" s="285"/>
      <c r="I2" s="285"/>
      <c r="J2" s="286"/>
    </row>
    <row r="3" spans="1:12" ht="15.75" customHeight="1">
      <c r="A3" s="293" t="s">
        <v>324</v>
      </c>
      <c r="B3" s="294"/>
      <c r="C3" s="294"/>
      <c r="D3" s="294"/>
      <c r="E3" s="294"/>
      <c r="F3" s="294"/>
      <c r="G3" s="294"/>
      <c r="H3" s="294"/>
      <c r="I3" s="294"/>
      <c r="J3" s="295"/>
    </row>
    <row r="4" spans="1:12">
      <c r="A4" s="284" t="s">
        <v>326</v>
      </c>
      <c r="B4" s="285"/>
      <c r="C4" s="285"/>
      <c r="D4" s="285"/>
      <c r="E4" s="285"/>
      <c r="F4" s="285"/>
      <c r="G4" s="285"/>
      <c r="H4" s="285"/>
      <c r="I4" s="285"/>
      <c r="J4" s="286"/>
    </row>
    <row r="5" spans="1:12" s="230" customFormat="1" ht="34.5" customHeight="1">
      <c r="A5" s="319" t="s">
        <v>251</v>
      </c>
      <c r="B5" s="320"/>
      <c r="C5" s="320"/>
      <c r="D5" s="320"/>
      <c r="J5" s="272"/>
    </row>
    <row r="6" spans="1:12" s="232" customFormat="1" ht="31.5" customHeight="1" thickBot="1">
      <c r="A6" s="273" t="s">
        <v>252</v>
      </c>
      <c r="B6" s="231" t="s">
        <v>253</v>
      </c>
      <c r="C6" s="231" t="s">
        <v>254</v>
      </c>
      <c r="D6" s="231" t="s">
        <v>255</v>
      </c>
      <c r="J6" s="274"/>
    </row>
    <row r="7" spans="1:12" s="232" customFormat="1" ht="24.75" customHeight="1" thickBot="1">
      <c r="A7" s="321" t="s">
        <v>256</v>
      </c>
      <c r="B7" s="322"/>
      <c r="C7" s="322"/>
      <c r="D7" s="323"/>
      <c r="J7" s="274"/>
      <c r="L7" s="271"/>
    </row>
    <row r="8" spans="1:12" s="232" customFormat="1" ht="18" customHeight="1">
      <c r="A8" s="275" t="s">
        <v>257</v>
      </c>
      <c r="B8" s="233" t="s">
        <v>258</v>
      </c>
      <c r="C8" s="234">
        <v>20</v>
      </c>
      <c r="D8" s="234">
        <v>20</v>
      </c>
      <c r="J8" s="274"/>
    </row>
    <row r="9" spans="1:12" s="232" customFormat="1" ht="18" customHeight="1">
      <c r="A9" s="275" t="s">
        <v>259</v>
      </c>
      <c r="B9" s="233" t="s">
        <v>260</v>
      </c>
      <c r="C9" s="234">
        <v>1.5</v>
      </c>
      <c r="D9" s="234">
        <v>1.5</v>
      </c>
      <c r="J9" s="274"/>
    </row>
    <row r="10" spans="1:12" s="232" customFormat="1" ht="18" customHeight="1">
      <c r="A10" s="275" t="s">
        <v>261</v>
      </c>
      <c r="B10" s="233" t="s">
        <v>262</v>
      </c>
      <c r="C10" s="234">
        <v>1</v>
      </c>
      <c r="D10" s="234">
        <v>1</v>
      </c>
      <c r="J10" s="274"/>
    </row>
    <row r="11" spans="1:12" s="232" customFormat="1" ht="18" customHeight="1">
      <c r="A11" s="275" t="s">
        <v>263</v>
      </c>
      <c r="B11" s="233" t="s">
        <v>264</v>
      </c>
      <c r="C11" s="234">
        <v>0.2</v>
      </c>
      <c r="D11" s="234">
        <v>0.2</v>
      </c>
      <c r="J11" s="274"/>
    </row>
    <row r="12" spans="1:12" s="232" customFormat="1" ht="18" customHeight="1">
      <c r="A12" s="275" t="s">
        <v>265</v>
      </c>
      <c r="B12" s="233" t="s">
        <v>266</v>
      </c>
      <c r="C12" s="234">
        <v>0.6</v>
      </c>
      <c r="D12" s="234">
        <v>0.6</v>
      </c>
      <c r="J12" s="274"/>
    </row>
    <row r="13" spans="1:12" s="232" customFormat="1" ht="18" customHeight="1">
      <c r="A13" s="275" t="s">
        <v>267</v>
      </c>
      <c r="B13" s="233" t="s">
        <v>268</v>
      </c>
      <c r="C13" s="234">
        <v>2.5</v>
      </c>
      <c r="D13" s="234">
        <v>2.5</v>
      </c>
      <c r="J13" s="274"/>
    </row>
    <row r="14" spans="1:12" s="232" customFormat="1" ht="18" customHeight="1">
      <c r="A14" s="275" t="s">
        <v>269</v>
      </c>
      <c r="B14" s="233" t="s">
        <v>270</v>
      </c>
      <c r="C14" s="234">
        <v>3</v>
      </c>
      <c r="D14" s="234">
        <v>3</v>
      </c>
      <c r="J14" s="274"/>
    </row>
    <row r="15" spans="1:12" s="232" customFormat="1" ht="18" customHeight="1">
      <c r="A15" s="275" t="s">
        <v>271</v>
      </c>
      <c r="B15" s="233" t="s">
        <v>272</v>
      </c>
      <c r="C15" s="234">
        <v>8</v>
      </c>
      <c r="D15" s="234">
        <v>8</v>
      </c>
      <c r="J15" s="274"/>
    </row>
    <row r="16" spans="1:12" s="232" customFormat="1" ht="18" customHeight="1">
      <c r="A16" s="275" t="s">
        <v>273</v>
      </c>
      <c r="B16" s="233" t="s">
        <v>274</v>
      </c>
      <c r="C16" s="234">
        <v>0</v>
      </c>
      <c r="D16" s="234">
        <v>0</v>
      </c>
      <c r="J16" s="274"/>
    </row>
    <row r="17" spans="1:10" s="232" customFormat="1" ht="18.75" customHeight="1">
      <c r="A17" s="273" t="s">
        <v>0</v>
      </c>
      <c r="B17" s="235" t="s">
        <v>275</v>
      </c>
      <c r="C17" s="236">
        <f>SUM(C8:C16)</f>
        <v>36.799999999999997</v>
      </c>
      <c r="D17" s="236">
        <f>SUM(D8:D16)</f>
        <v>36.799999999999997</v>
      </c>
      <c r="J17" s="274"/>
    </row>
    <row r="18" spans="1:10" s="232" customFormat="1" ht="24.75" customHeight="1">
      <c r="A18" s="321" t="s">
        <v>276</v>
      </c>
      <c r="B18" s="322"/>
      <c r="C18" s="322"/>
      <c r="D18" s="323"/>
      <c r="J18" s="274"/>
    </row>
    <row r="19" spans="1:10" s="232" customFormat="1" ht="18" customHeight="1">
      <c r="A19" s="275" t="s">
        <v>277</v>
      </c>
      <c r="B19" s="233" t="s">
        <v>278</v>
      </c>
      <c r="C19" s="234">
        <v>18.14</v>
      </c>
      <c r="D19" s="234">
        <v>0</v>
      </c>
      <c r="J19" s="274"/>
    </row>
    <row r="20" spans="1:10" s="232" customFormat="1" ht="18" customHeight="1">
      <c r="A20" s="275" t="s">
        <v>279</v>
      </c>
      <c r="B20" s="233" t="s">
        <v>280</v>
      </c>
      <c r="C20" s="234">
        <v>4.16</v>
      </c>
      <c r="D20" s="234">
        <v>0</v>
      </c>
      <c r="J20" s="274"/>
    </row>
    <row r="21" spans="1:10" s="232" customFormat="1" ht="18" customHeight="1">
      <c r="A21" s="275" t="s">
        <v>281</v>
      </c>
      <c r="B21" s="233" t="s">
        <v>282</v>
      </c>
      <c r="C21" s="234">
        <v>0.93</v>
      </c>
      <c r="D21" s="234">
        <v>0.7</v>
      </c>
      <c r="J21" s="274"/>
    </row>
    <row r="22" spans="1:10" s="232" customFormat="1" ht="18" customHeight="1">
      <c r="A22" s="275" t="s">
        <v>283</v>
      </c>
      <c r="B22" s="233" t="s">
        <v>284</v>
      </c>
      <c r="C22" s="234">
        <v>11.1</v>
      </c>
      <c r="D22" s="234">
        <v>8.33</v>
      </c>
      <c r="J22" s="274"/>
    </row>
    <row r="23" spans="1:10" s="232" customFormat="1" ht="18" customHeight="1">
      <c r="A23" s="275" t="s">
        <v>285</v>
      </c>
      <c r="B23" s="233" t="s">
        <v>286</v>
      </c>
      <c r="C23" s="234">
        <v>7.0000000000000007E-2</v>
      </c>
      <c r="D23" s="234">
        <v>0.05</v>
      </c>
      <c r="J23" s="274"/>
    </row>
    <row r="24" spans="1:10" s="232" customFormat="1" ht="18" customHeight="1">
      <c r="A24" s="275" t="s">
        <v>287</v>
      </c>
      <c r="B24" s="233" t="s">
        <v>288</v>
      </c>
      <c r="C24" s="234">
        <v>0.74</v>
      </c>
      <c r="D24" s="234">
        <v>0.56000000000000005</v>
      </c>
      <c r="J24" s="274"/>
    </row>
    <row r="25" spans="1:10" s="232" customFormat="1" ht="18" customHeight="1">
      <c r="A25" s="275" t="s">
        <v>289</v>
      </c>
      <c r="B25" s="233" t="s">
        <v>290</v>
      </c>
      <c r="C25" s="234">
        <v>2.83</v>
      </c>
      <c r="D25" s="234">
        <v>0</v>
      </c>
      <c r="J25" s="274"/>
    </row>
    <row r="26" spans="1:10" s="232" customFormat="1" ht="18" customHeight="1">
      <c r="A26" s="275" t="s">
        <v>291</v>
      </c>
      <c r="B26" s="233" t="s">
        <v>292</v>
      </c>
      <c r="C26" s="234">
        <v>0.11</v>
      </c>
      <c r="D26" s="234">
        <v>0.08</v>
      </c>
      <c r="J26" s="274"/>
    </row>
    <row r="27" spans="1:10" s="232" customFormat="1" ht="18" customHeight="1">
      <c r="A27" s="275" t="s">
        <v>293</v>
      </c>
      <c r="B27" s="233" t="s">
        <v>294</v>
      </c>
      <c r="C27" s="234">
        <v>10.86</v>
      </c>
      <c r="D27" s="234">
        <v>8.15</v>
      </c>
      <c r="J27" s="274"/>
    </row>
    <row r="28" spans="1:10" s="232" customFormat="1" ht="18" customHeight="1">
      <c r="A28" s="275" t="s">
        <v>295</v>
      </c>
      <c r="B28" s="233" t="s">
        <v>296</v>
      </c>
      <c r="C28" s="234">
        <v>0.03</v>
      </c>
      <c r="D28" s="234">
        <v>0.02</v>
      </c>
      <c r="J28" s="274"/>
    </row>
    <row r="29" spans="1:10" s="232" customFormat="1" ht="18.75" customHeight="1">
      <c r="A29" s="273" t="s">
        <v>297</v>
      </c>
      <c r="B29" s="235" t="s">
        <v>298</v>
      </c>
      <c r="C29" s="236">
        <f>SUM(C19:C28)</f>
        <v>48.97</v>
      </c>
      <c r="D29" s="236">
        <f>SUM(D19:D28)</f>
        <v>17.89</v>
      </c>
      <c r="J29" s="274"/>
    </row>
    <row r="30" spans="1:10" s="232" customFormat="1" ht="24.75" customHeight="1">
      <c r="A30" s="321" t="s">
        <v>299</v>
      </c>
      <c r="B30" s="322"/>
      <c r="C30" s="322"/>
      <c r="D30" s="323"/>
      <c r="J30" s="274"/>
    </row>
    <row r="31" spans="1:10" s="232" customFormat="1" ht="18" customHeight="1">
      <c r="A31" s="275" t="s">
        <v>300</v>
      </c>
      <c r="B31" s="233" t="s">
        <v>301</v>
      </c>
      <c r="C31" s="234">
        <v>7.14</v>
      </c>
      <c r="D31" s="234">
        <v>5.36</v>
      </c>
      <c r="J31" s="274"/>
    </row>
    <row r="32" spans="1:10" s="232" customFormat="1" ht="18" customHeight="1">
      <c r="A32" s="275" t="s">
        <v>302</v>
      </c>
      <c r="B32" s="233" t="s">
        <v>303</v>
      </c>
      <c r="C32" s="234">
        <v>0.17</v>
      </c>
      <c r="D32" s="234">
        <v>0.13</v>
      </c>
      <c r="J32" s="274"/>
    </row>
    <row r="33" spans="1:10" s="232" customFormat="1" ht="18" customHeight="1">
      <c r="A33" s="275" t="s">
        <v>304</v>
      </c>
      <c r="B33" s="233" t="s">
        <v>305</v>
      </c>
      <c r="C33" s="234">
        <v>3.2</v>
      </c>
      <c r="D33" s="234">
        <v>2.41</v>
      </c>
      <c r="J33" s="274"/>
    </row>
    <row r="34" spans="1:10" s="232" customFormat="1" ht="18" customHeight="1">
      <c r="A34" s="275" t="s">
        <v>306</v>
      </c>
      <c r="B34" s="233" t="s">
        <v>307</v>
      </c>
      <c r="C34" s="234">
        <v>5.31</v>
      </c>
      <c r="D34" s="234">
        <v>3.99</v>
      </c>
      <c r="J34" s="274"/>
    </row>
    <row r="35" spans="1:10" s="232" customFormat="1" ht="18" customHeight="1">
      <c r="A35" s="275" t="s">
        <v>308</v>
      </c>
      <c r="B35" s="233" t="s">
        <v>309</v>
      </c>
      <c r="C35" s="234">
        <v>0.6</v>
      </c>
      <c r="D35" s="234">
        <v>0.45</v>
      </c>
      <c r="J35" s="274"/>
    </row>
    <row r="36" spans="1:10" s="232" customFormat="1" ht="18.75" customHeight="1">
      <c r="A36" s="273" t="s">
        <v>310</v>
      </c>
      <c r="B36" s="235" t="s">
        <v>311</v>
      </c>
      <c r="C36" s="236">
        <f>SUM(C31:C35)</f>
        <v>16.420000000000002</v>
      </c>
      <c r="D36" s="236">
        <f>SUM(D31:D35)</f>
        <v>12.34</v>
      </c>
      <c r="J36" s="274"/>
    </row>
    <row r="37" spans="1:10" s="232" customFormat="1" ht="24.75" customHeight="1">
      <c r="A37" s="321" t="s">
        <v>312</v>
      </c>
      <c r="B37" s="322"/>
      <c r="C37" s="322"/>
      <c r="D37" s="323"/>
      <c r="J37" s="274"/>
    </row>
    <row r="38" spans="1:10" s="232" customFormat="1" ht="18" customHeight="1">
      <c r="A38" s="275" t="s">
        <v>313</v>
      </c>
      <c r="B38" s="233" t="s">
        <v>314</v>
      </c>
      <c r="C38" s="234">
        <v>18.02</v>
      </c>
      <c r="D38" s="234">
        <v>6.58</v>
      </c>
      <c r="J38" s="274"/>
    </row>
    <row r="39" spans="1:10" s="232" customFormat="1" ht="25.5">
      <c r="A39" s="275" t="s">
        <v>315</v>
      </c>
      <c r="B39" s="237" t="s">
        <v>316</v>
      </c>
      <c r="C39" s="238">
        <v>0.63</v>
      </c>
      <c r="D39" s="238">
        <v>0.48</v>
      </c>
      <c r="J39" s="274"/>
    </row>
    <row r="40" spans="1:10" s="232" customFormat="1" ht="18.75" customHeight="1">
      <c r="A40" s="273" t="s">
        <v>317</v>
      </c>
      <c r="B40" s="235" t="s">
        <v>318</v>
      </c>
      <c r="C40" s="236">
        <f>SUM(C38:C39)</f>
        <v>18.649999999999999</v>
      </c>
      <c r="D40" s="236">
        <f>SUM(D38:D39)</f>
        <v>7.0600000000000005</v>
      </c>
      <c r="J40" s="274"/>
    </row>
    <row r="41" spans="1:10" s="232" customFormat="1" ht="26.25" customHeight="1">
      <c r="A41" s="319" t="s">
        <v>319</v>
      </c>
      <c r="B41" s="320"/>
      <c r="C41" s="239">
        <f>(C17+C29+C36+C40)</f>
        <v>120.84</v>
      </c>
      <c r="D41" s="239">
        <f>D17+D29+D36+D40</f>
        <v>74.09</v>
      </c>
      <c r="J41" s="274"/>
    </row>
    <row r="42" spans="1:10" s="232" customFormat="1">
      <c r="A42" s="276"/>
      <c r="J42" s="274"/>
    </row>
    <row r="43" spans="1:10" s="232" customFormat="1" ht="21" customHeight="1">
      <c r="A43" s="276" t="s">
        <v>320</v>
      </c>
      <c r="J43" s="274"/>
    </row>
    <row r="44" spans="1:10">
      <c r="A44" s="277"/>
      <c r="J44" s="278"/>
    </row>
    <row r="45" spans="1:10">
      <c r="A45" s="277"/>
      <c r="J45" s="278"/>
    </row>
    <row r="46" spans="1:10" ht="13.5" thickBot="1">
      <c r="A46" s="279"/>
      <c r="B46" s="280"/>
      <c r="C46" s="280"/>
      <c r="D46" s="280"/>
      <c r="E46" s="280"/>
      <c r="F46" s="280"/>
      <c r="G46" s="280"/>
      <c r="H46" s="280"/>
      <c r="I46" s="280"/>
      <c r="J46" s="281"/>
    </row>
  </sheetData>
  <mergeCells count="10">
    <mergeCell ref="A1:J1"/>
    <mergeCell ref="A2:J2"/>
    <mergeCell ref="A3:J3"/>
    <mergeCell ref="A4:J4"/>
    <mergeCell ref="A41:B41"/>
    <mergeCell ref="A5:D5"/>
    <mergeCell ref="A7:D7"/>
    <mergeCell ref="A18:D18"/>
    <mergeCell ref="A30:D30"/>
    <mergeCell ref="A37:D37"/>
  </mergeCells>
  <pageMargins left="0.511811024" right="0.511811024" top="0.78740157499999996" bottom="0.78740157499999996" header="0.31496062000000002" footer="0.31496062000000002"/>
  <pageSetup paperSize="9" scale="59" orientation="portrait" r:id="rId1"/>
  <colBreaks count="1" manualBreakCount="1">
    <brk id="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1"/>
  <sheetViews>
    <sheetView workbookViewId="0">
      <selection activeCell="D62" sqref="D62"/>
    </sheetView>
  </sheetViews>
  <sheetFormatPr defaultColWidth="14.42578125" defaultRowHeight="15" customHeight="1"/>
  <cols>
    <col min="1" max="1" width="9.140625" customWidth="1"/>
    <col min="2" max="2" width="84.85546875" customWidth="1"/>
    <col min="3" max="3" width="6.7109375" customWidth="1"/>
    <col min="4" max="4" width="8" customWidth="1"/>
    <col min="5" max="6" width="8.85546875" customWidth="1"/>
    <col min="7" max="11" width="8.7109375" customWidth="1"/>
  </cols>
  <sheetData>
    <row r="1" spans="1:11" ht="12.75" customHeight="1">
      <c r="A1" s="324" t="s">
        <v>120</v>
      </c>
      <c r="B1" s="325"/>
      <c r="C1" s="325"/>
      <c r="D1" s="326"/>
      <c r="E1" s="61"/>
      <c r="F1" s="61"/>
      <c r="G1" s="61"/>
      <c r="H1" s="61"/>
      <c r="I1" s="61"/>
      <c r="J1" s="61"/>
      <c r="K1" s="61"/>
    </row>
    <row r="2" spans="1:11" ht="12.75" customHeight="1">
      <c r="A2" s="327"/>
      <c r="B2" s="328"/>
      <c r="C2" s="328"/>
      <c r="D2" s="328"/>
      <c r="E2" s="61"/>
      <c r="F2" s="61"/>
      <c r="G2" s="61"/>
      <c r="H2" s="61"/>
      <c r="I2" s="61"/>
      <c r="J2" s="61"/>
      <c r="K2" s="61"/>
    </row>
    <row r="3" spans="1:11" ht="12.75" customHeight="1">
      <c r="A3" s="62" t="s">
        <v>121</v>
      </c>
      <c r="B3" s="62" t="s">
        <v>122</v>
      </c>
      <c r="C3" s="63" t="s">
        <v>123</v>
      </c>
      <c r="D3" s="64" t="s">
        <v>124</v>
      </c>
      <c r="E3" s="61"/>
      <c r="F3" s="61"/>
      <c r="G3" s="61"/>
      <c r="H3" s="61"/>
      <c r="I3" s="61"/>
      <c r="J3" s="61"/>
      <c r="K3" s="61"/>
    </row>
    <row r="4" spans="1:11" ht="12.75" customHeight="1">
      <c r="A4" s="65">
        <v>1</v>
      </c>
      <c r="B4" s="62" t="s">
        <v>125</v>
      </c>
      <c r="C4" s="66"/>
      <c r="D4" s="67"/>
      <c r="E4" s="61"/>
      <c r="F4" s="61"/>
      <c r="G4" s="61"/>
      <c r="H4" s="61"/>
      <c r="I4" s="61"/>
      <c r="J4" s="61"/>
      <c r="K4" s="61"/>
    </row>
    <row r="5" spans="1:11" ht="12.75" customHeight="1">
      <c r="A5" s="68">
        <v>1.1000000000000001</v>
      </c>
      <c r="B5" s="69" t="s">
        <v>126</v>
      </c>
      <c r="C5" s="69" t="s">
        <v>55</v>
      </c>
      <c r="D5" s="70">
        <v>86</v>
      </c>
      <c r="E5" s="61"/>
      <c r="F5" s="61"/>
      <c r="G5" s="61"/>
      <c r="H5" s="61"/>
      <c r="I5" s="61"/>
      <c r="J5" s="61"/>
      <c r="K5" s="61"/>
    </row>
    <row r="6" spans="1:11" ht="12.75" customHeight="1">
      <c r="A6" s="71"/>
      <c r="B6" s="72" t="s">
        <v>127</v>
      </c>
      <c r="C6" s="73" t="s">
        <v>55</v>
      </c>
      <c r="D6" s="74">
        <v>86</v>
      </c>
      <c r="E6" s="61"/>
      <c r="F6" s="61"/>
      <c r="G6" s="61"/>
      <c r="H6" s="61"/>
      <c r="I6" s="61"/>
      <c r="J6" s="61"/>
      <c r="K6" s="61"/>
    </row>
    <row r="7" spans="1:11" ht="12.75" customHeight="1">
      <c r="A7" s="65">
        <v>2</v>
      </c>
      <c r="B7" s="75" t="s">
        <v>102</v>
      </c>
      <c r="C7" s="66"/>
      <c r="D7" s="67"/>
      <c r="E7" s="61"/>
      <c r="F7" s="61"/>
      <c r="G7" s="61"/>
      <c r="H7" s="61"/>
      <c r="I7" s="61"/>
      <c r="J7" s="61"/>
      <c r="K7" s="61"/>
    </row>
    <row r="8" spans="1:11" ht="12.75" customHeight="1">
      <c r="A8" s="68">
        <v>2.1</v>
      </c>
      <c r="B8" s="69" t="s">
        <v>104</v>
      </c>
      <c r="C8" s="69" t="s">
        <v>131</v>
      </c>
      <c r="D8" s="81">
        <v>17</v>
      </c>
      <c r="E8" s="61"/>
      <c r="F8" s="61"/>
      <c r="G8" s="61"/>
      <c r="H8" s="61"/>
      <c r="I8" s="61"/>
      <c r="J8" s="61"/>
      <c r="K8" s="61"/>
    </row>
    <row r="9" spans="1:11" ht="12.75" customHeight="1">
      <c r="A9" s="79"/>
      <c r="B9" s="72" t="s">
        <v>128</v>
      </c>
      <c r="C9" s="82" t="s">
        <v>131</v>
      </c>
      <c r="D9" s="74">
        <v>17</v>
      </c>
      <c r="E9" s="61"/>
      <c r="F9" s="61"/>
      <c r="G9" s="61"/>
      <c r="H9" s="61"/>
      <c r="I9" s="61"/>
      <c r="J9" s="61"/>
      <c r="K9" s="61"/>
    </row>
    <row r="10" spans="1:11" ht="12.75" customHeight="1">
      <c r="A10" s="68">
        <v>2.2000000000000002</v>
      </c>
      <c r="B10" s="69" t="s">
        <v>105</v>
      </c>
      <c r="C10" s="69" t="s">
        <v>92</v>
      </c>
      <c r="D10" s="76">
        <v>6.81</v>
      </c>
      <c r="E10" s="61"/>
      <c r="F10" s="61"/>
      <c r="G10" s="61"/>
      <c r="H10" s="61"/>
      <c r="I10" s="61"/>
      <c r="J10" s="61"/>
      <c r="K10" s="61"/>
    </row>
    <row r="11" spans="1:11" ht="12.75" customHeight="1">
      <c r="A11" s="79"/>
      <c r="B11" s="72" t="s">
        <v>128</v>
      </c>
      <c r="C11" s="82" t="s">
        <v>92</v>
      </c>
      <c r="D11" s="74">
        <v>4.72</v>
      </c>
      <c r="E11" s="61"/>
      <c r="F11" s="61"/>
      <c r="G11" s="61"/>
      <c r="H11" s="61"/>
      <c r="I11" s="61"/>
      <c r="J11" s="61"/>
      <c r="K11" s="61"/>
    </row>
    <row r="12" spans="1:11" ht="12.75" customHeight="1">
      <c r="A12" s="79"/>
      <c r="B12" s="77" t="s">
        <v>129</v>
      </c>
      <c r="C12" s="82" t="s">
        <v>92</v>
      </c>
      <c r="D12" s="74">
        <v>2.09</v>
      </c>
      <c r="E12" s="61"/>
      <c r="F12" s="61"/>
      <c r="G12" s="61"/>
      <c r="H12" s="61"/>
      <c r="I12" s="61"/>
      <c r="J12" s="61"/>
      <c r="K12" s="61"/>
    </row>
    <row r="13" spans="1:11" ht="12.75" customHeight="1">
      <c r="A13" s="65">
        <v>3</v>
      </c>
      <c r="B13" s="62" t="s">
        <v>132</v>
      </c>
      <c r="C13" s="66"/>
      <c r="D13" s="67"/>
      <c r="E13" s="61"/>
      <c r="F13" s="61"/>
      <c r="G13" s="61"/>
      <c r="H13" s="61"/>
      <c r="I13" s="61"/>
      <c r="J13" s="61"/>
      <c r="K13" s="61"/>
    </row>
    <row r="14" spans="1:11" ht="12.75" customHeight="1">
      <c r="A14" s="68">
        <v>2.0099999999999998</v>
      </c>
      <c r="B14" s="69" t="s">
        <v>133</v>
      </c>
      <c r="C14" s="69" t="s">
        <v>17</v>
      </c>
      <c r="D14" s="70" t="s">
        <v>134</v>
      </c>
      <c r="E14" s="61"/>
      <c r="F14" s="61"/>
      <c r="G14" s="61"/>
      <c r="H14" s="61"/>
      <c r="I14" s="61"/>
      <c r="J14" s="61"/>
      <c r="K14" s="61"/>
    </row>
    <row r="15" spans="1:11" ht="12.75" customHeight="1">
      <c r="A15" s="71"/>
      <c r="B15" s="72" t="s">
        <v>135</v>
      </c>
      <c r="C15" s="73" t="s">
        <v>17</v>
      </c>
      <c r="D15" s="74" t="s">
        <v>134</v>
      </c>
      <c r="E15" s="61"/>
      <c r="F15" s="61"/>
      <c r="G15" s="61"/>
      <c r="H15" s="61"/>
      <c r="I15" s="61"/>
      <c r="J15" s="61"/>
      <c r="K15" s="61"/>
    </row>
    <row r="16" spans="1:11" ht="12.75" customHeight="1">
      <c r="A16" s="78">
        <v>2.02</v>
      </c>
      <c r="B16" s="83" t="s">
        <v>136</v>
      </c>
      <c r="C16" s="83" t="s">
        <v>17</v>
      </c>
      <c r="D16" s="76">
        <v>76.2</v>
      </c>
      <c r="E16" s="61"/>
      <c r="F16" s="61"/>
      <c r="G16" s="61"/>
      <c r="H16" s="61"/>
      <c r="I16" s="61"/>
      <c r="J16" s="61"/>
      <c r="K16" s="61"/>
    </row>
    <row r="17" spans="1:11" ht="12.75" customHeight="1">
      <c r="A17" s="71"/>
      <c r="B17" s="72" t="s">
        <v>137</v>
      </c>
      <c r="C17" s="73" t="s">
        <v>17</v>
      </c>
      <c r="D17" s="74">
        <v>76.2</v>
      </c>
      <c r="E17" s="61"/>
      <c r="F17" s="61"/>
      <c r="G17" s="61"/>
      <c r="H17" s="61"/>
      <c r="I17" s="61"/>
      <c r="J17" s="61"/>
      <c r="K17" s="61"/>
    </row>
    <row r="18" spans="1:11" ht="12.75" customHeight="1">
      <c r="A18" s="78">
        <v>2.0299999999999998</v>
      </c>
      <c r="B18" s="83" t="s">
        <v>67</v>
      </c>
      <c r="C18" s="83" t="s">
        <v>68</v>
      </c>
      <c r="D18" s="76" t="s">
        <v>138</v>
      </c>
      <c r="E18" s="61"/>
      <c r="F18" s="61"/>
      <c r="G18" s="61"/>
      <c r="H18" s="61"/>
      <c r="I18" s="61"/>
      <c r="J18" s="61"/>
      <c r="K18" s="61"/>
    </row>
    <row r="19" spans="1:11" ht="12.75" customHeight="1">
      <c r="A19" s="78"/>
      <c r="B19" s="85" t="s">
        <v>139</v>
      </c>
      <c r="C19" s="86" t="s">
        <v>68</v>
      </c>
      <c r="D19" s="80" t="s">
        <v>138</v>
      </c>
      <c r="E19" s="61"/>
      <c r="F19" s="61"/>
      <c r="G19" s="61"/>
      <c r="H19" s="61"/>
      <c r="I19" s="61"/>
      <c r="J19" s="61"/>
      <c r="K19" s="61"/>
    </row>
    <row r="20" spans="1:11" ht="12.75" customHeight="1">
      <c r="A20" s="78">
        <v>2.04</v>
      </c>
      <c r="B20" s="242" t="s">
        <v>107</v>
      </c>
      <c r="C20" s="240"/>
      <c r="D20" s="241"/>
      <c r="E20" s="61"/>
      <c r="F20" s="61"/>
      <c r="G20" s="61"/>
      <c r="H20" s="61"/>
      <c r="I20" s="61"/>
      <c r="J20" s="61"/>
      <c r="K20" s="61"/>
    </row>
    <row r="21" spans="1:11" ht="12.75" customHeight="1">
      <c r="A21" s="65">
        <v>4</v>
      </c>
      <c r="B21" s="62" t="s">
        <v>140</v>
      </c>
      <c r="C21" s="66"/>
      <c r="D21" s="67"/>
      <c r="E21" s="61"/>
      <c r="F21" s="61"/>
      <c r="G21" s="61"/>
      <c r="H21" s="61"/>
      <c r="I21" s="61"/>
      <c r="J21" s="61"/>
      <c r="K21" s="61"/>
    </row>
    <row r="22" spans="1:11" ht="12.75" customHeight="1">
      <c r="A22" s="87">
        <v>4.0999999999999996</v>
      </c>
      <c r="B22" s="62" t="s">
        <v>141</v>
      </c>
      <c r="C22" s="66"/>
      <c r="D22" s="67"/>
      <c r="E22" s="61"/>
      <c r="F22" s="61"/>
      <c r="G22" s="61"/>
      <c r="H22" s="61"/>
      <c r="I22" s="61"/>
      <c r="J22" s="61"/>
      <c r="K22" s="61"/>
    </row>
    <row r="23" spans="1:11" ht="12.75" customHeight="1">
      <c r="A23" s="88" t="s">
        <v>142</v>
      </c>
      <c r="B23" s="69" t="s">
        <v>143</v>
      </c>
      <c r="C23" s="69" t="s">
        <v>17</v>
      </c>
      <c r="D23" s="70">
        <v>207.72</v>
      </c>
      <c r="E23" s="61"/>
      <c r="F23" s="61"/>
      <c r="G23" s="61"/>
      <c r="H23" s="61"/>
      <c r="I23" s="61"/>
      <c r="J23" s="61"/>
      <c r="K23" s="61"/>
    </row>
    <row r="24" spans="1:11" ht="12.75" customHeight="1">
      <c r="A24" s="84"/>
      <c r="B24" s="86" t="s">
        <v>144</v>
      </c>
      <c r="C24" s="86" t="s">
        <v>17</v>
      </c>
      <c r="D24" s="80">
        <v>207.72</v>
      </c>
      <c r="E24" s="61"/>
      <c r="F24" s="61"/>
      <c r="G24" s="61"/>
      <c r="H24" s="61"/>
      <c r="I24" s="61"/>
      <c r="J24" s="61"/>
      <c r="K24" s="61"/>
    </row>
    <row r="25" spans="1:11" ht="12.75" customHeight="1">
      <c r="A25" s="65">
        <v>5</v>
      </c>
      <c r="B25" s="75" t="s">
        <v>109</v>
      </c>
      <c r="C25" s="66"/>
      <c r="D25" s="67"/>
      <c r="E25" s="61"/>
      <c r="F25" s="61"/>
      <c r="G25" s="61"/>
      <c r="H25" s="61"/>
      <c r="I25" s="61"/>
      <c r="J25" s="61"/>
      <c r="K25" s="61"/>
    </row>
    <row r="26" spans="1:11" ht="12.75" customHeight="1">
      <c r="A26" s="78">
        <v>5.01</v>
      </c>
      <c r="B26" s="83" t="s">
        <v>146</v>
      </c>
      <c r="C26" s="83" t="s">
        <v>17</v>
      </c>
      <c r="D26" s="76">
        <v>11.5</v>
      </c>
      <c r="E26" s="61"/>
      <c r="F26" s="61"/>
      <c r="G26" s="61"/>
      <c r="H26" s="61"/>
      <c r="I26" s="61"/>
      <c r="J26" s="61"/>
      <c r="K26" s="61"/>
    </row>
    <row r="27" spans="1:11" ht="12.75" customHeight="1">
      <c r="A27" s="71"/>
      <c r="B27" s="72" t="s">
        <v>147</v>
      </c>
      <c r="C27" s="73" t="s">
        <v>17</v>
      </c>
      <c r="D27" s="74">
        <v>11.5</v>
      </c>
      <c r="E27" s="61"/>
      <c r="F27" s="61"/>
      <c r="G27" s="61"/>
      <c r="H27" s="61"/>
      <c r="I27" s="61"/>
      <c r="J27" s="61"/>
      <c r="K27" s="61"/>
    </row>
    <row r="28" spans="1:11" ht="12.75" customHeight="1">
      <c r="A28" s="78">
        <v>3.04</v>
      </c>
      <c r="B28" s="83" t="s">
        <v>148</v>
      </c>
      <c r="C28" s="83" t="s">
        <v>17</v>
      </c>
      <c r="D28" s="76">
        <v>86</v>
      </c>
      <c r="E28" s="61"/>
      <c r="F28" s="61"/>
      <c r="G28" s="61"/>
      <c r="H28" s="61"/>
      <c r="I28" s="61"/>
      <c r="J28" s="61"/>
      <c r="K28" s="61"/>
    </row>
    <row r="29" spans="1:11" ht="12.75" customHeight="1">
      <c r="A29" s="71"/>
      <c r="B29" s="72" t="s">
        <v>147</v>
      </c>
      <c r="C29" s="73" t="s">
        <v>17</v>
      </c>
      <c r="D29" s="74">
        <v>56</v>
      </c>
      <c r="E29" s="61"/>
      <c r="F29" s="61"/>
      <c r="G29" s="61"/>
      <c r="H29" s="61"/>
      <c r="I29" s="61"/>
      <c r="J29" s="61"/>
      <c r="K29" s="61"/>
    </row>
    <row r="30" spans="1:11" ht="12.75" customHeight="1">
      <c r="A30" s="71"/>
      <c r="B30" s="72" t="s">
        <v>145</v>
      </c>
      <c r="C30" s="73" t="s">
        <v>17</v>
      </c>
      <c r="D30" s="74">
        <v>12</v>
      </c>
      <c r="E30" s="61"/>
      <c r="F30" s="61"/>
      <c r="G30" s="61"/>
      <c r="H30" s="61"/>
      <c r="I30" s="61"/>
      <c r="J30" s="61"/>
      <c r="K30" s="61"/>
    </row>
    <row r="31" spans="1:11" ht="12.75" customHeight="1">
      <c r="A31" s="71"/>
      <c r="B31" s="72" t="s">
        <v>130</v>
      </c>
      <c r="C31" s="73" t="s">
        <v>17</v>
      </c>
      <c r="D31" s="74">
        <v>18</v>
      </c>
      <c r="E31" s="61"/>
      <c r="F31" s="61"/>
      <c r="G31" s="61"/>
      <c r="H31" s="61"/>
      <c r="I31" s="61"/>
      <c r="J31" s="61"/>
      <c r="K31" s="61"/>
    </row>
    <row r="32" spans="1:11" ht="12.75" customHeight="1">
      <c r="A32" s="65">
        <v>6</v>
      </c>
      <c r="B32" s="62" t="s">
        <v>149</v>
      </c>
      <c r="C32" s="66"/>
      <c r="D32" s="67"/>
      <c r="E32" s="61"/>
      <c r="F32" s="61"/>
      <c r="G32" s="61"/>
      <c r="H32" s="61"/>
      <c r="I32" s="61"/>
      <c r="J32" s="61"/>
      <c r="K32" s="61"/>
    </row>
    <row r="33" spans="1:11" ht="12.75" customHeight="1">
      <c r="A33" s="68">
        <v>6.01</v>
      </c>
      <c r="B33" s="90" t="s">
        <v>96</v>
      </c>
      <c r="C33" s="88" t="s">
        <v>17</v>
      </c>
      <c r="D33" s="70">
        <v>4344</v>
      </c>
      <c r="E33" s="61"/>
      <c r="F33" s="61"/>
      <c r="G33" s="61"/>
      <c r="H33" s="61"/>
      <c r="I33" s="61"/>
      <c r="J33" s="61"/>
      <c r="K33" s="61"/>
    </row>
    <row r="34" spans="1:11" ht="12.75" customHeight="1">
      <c r="A34" s="71"/>
      <c r="B34" s="72" t="s">
        <v>150</v>
      </c>
      <c r="C34" s="72" t="s">
        <v>17</v>
      </c>
      <c r="D34" s="74">
        <v>4344</v>
      </c>
      <c r="E34" s="61"/>
      <c r="F34" s="61"/>
      <c r="G34" s="61"/>
      <c r="H34" s="61"/>
      <c r="I34" s="61"/>
      <c r="J34" s="61"/>
      <c r="K34" s="61"/>
    </row>
    <row r="35" spans="1:11" ht="12.75" customHeight="1">
      <c r="A35" s="91"/>
      <c r="B35" s="92" t="s">
        <v>111</v>
      </c>
      <c r="C35" s="93" t="s">
        <v>17</v>
      </c>
      <c r="D35" s="94">
        <v>156.02000000000001</v>
      </c>
      <c r="E35" s="61"/>
      <c r="F35" s="61"/>
      <c r="G35" s="61"/>
      <c r="H35" s="61"/>
      <c r="I35" s="61"/>
      <c r="J35" s="61"/>
      <c r="K35" s="61"/>
    </row>
    <row r="36" spans="1:11" ht="12.75" customHeight="1">
      <c r="A36" s="95"/>
      <c r="B36" s="95" t="s">
        <v>151</v>
      </c>
      <c r="C36" s="96" t="s">
        <v>17</v>
      </c>
      <c r="D36" s="97">
        <v>156.02000000000001</v>
      </c>
      <c r="E36" s="61"/>
      <c r="F36" s="61"/>
      <c r="G36" s="61"/>
      <c r="H36" s="61"/>
      <c r="I36" s="61"/>
      <c r="J36" s="61"/>
      <c r="K36" s="61"/>
    </row>
    <row r="37" spans="1:11" ht="12.75" customHeight="1">
      <c r="A37" s="98">
        <v>7</v>
      </c>
      <c r="B37" s="99" t="s">
        <v>78</v>
      </c>
      <c r="C37" s="100"/>
      <c r="D37" s="101"/>
      <c r="E37" s="61"/>
      <c r="F37" s="61"/>
      <c r="G37" s="61"/>
      <c r="H37" s="61"/>
      <c r="I37" s="61"/>
      <c r="J37" s="61"/>
      <c r="K37" s="61"/>
    </row>
    <row r="38" spans="1:11" ht="12.75" customHeight="1">
      <c r="A38" s="95"/>
      <c r="B38" s="95" t="s">
        <v>80</v>
      </c>
      <c r="C38" s="95" t="s">
        <v>68</v>
      </c>
      <c r="D38" s="97">
        <v>3</v>
      </c>
      <c r="E38" s="61"/>
      <c r="F38" s="61"/>
      <c r="G38" s="61"/>
      <c r="H38" s="61"/>
      <c r="I38" s="61"/>
      <c r="J38" s="61"/>
      <c r="K38" s="61"/>
    </row>
    <row r="39" spans="1:11" ht="12.75" customHeight="1">
      <c r="A39" s="95"/>
      <c r="B39" s="95" t="s">
        <v>82</v>
      </c>
      <c r="C39" s="95" t="s">
        <v>68</v>
      </c>
      <c r="D39" s="97">
        <v>1</v>
      </c>
      <c r="E39" s="61"/>
      <c r="F39" s="61"/>
      <c r="G39" s="61"/>
      <c r="H39" s="61"/>
      <c r="I39" s="61"/>
      <c r="J39" s="61"/>
      <c r="K39" s="61"/>
    </row>
    <row r="40" spans="1:11" ht="12.75" customHeight="1">
      <c r="A40" s="95"/>
      <c r="B40" s="95" t="s">
        <v>83</v>
      </c>
      <c r="C40" s="95" t="s">
        <v>68</v>
      </c>
      <c r="D40" s="97">
        <v>2</v>
      </c>
      <c r="E40" s="61"/>
      <c r="F40" s="61"/>
      <c r="G40" s="61"/>
      <c r="H40" s="61"/>
      <c r="I40" s="61"/>
      <c r="J40" s="61"/>
      <c r="K40" s="61"/>
    </row>
    <row r="41" spans="1:11" ht="12.75" customHeight="1">
      <c r="A41" s="95"/>
      <c r="B41" s="95" t="s">
        <v>84</v>
      </c>
      <c r="C41" s="95" t="s">
        <v>68</v>
      </c>
      <c r="D41" s="97">
        <v>7</v>
      </c>
      <c r="E41" s="61"/>
      <c r="F41" s="61"/>
      <c r="G41" s="61"/>
      <c r="H41" s="61"/>
      <c r="I41" s="61"/>
      <c r="J41" s="61"/>
      <c r="K41" s="61"/>
    </row>
    <row r="42" spans="1:11" ht="12.75" customHeight="1">
      <c r="A42" s="95"/>
      <c r="B42" s="95" t="s">
        <v>85</v>
      </c>
      <c r="C42" s="95" t="s">
        <v>68</v>
      </c>
      <c r="D42" s="97">
        <v>2</v>
      </c>
      <c r="E42" s="61"/>
      <c r="F42" s="61"/>
      <c r="G42" s="61"/>
      <c r="H42" s="61"/>
      <c r="I42" s="61"/>
      <c r="J42" s="61"/>
      <c r="K42" s="61"/>
    </row>
    <row r="43" spans="1:11" ht="12.75" customHeight="1">
      <c r="A43" s="95"/>
      <c r="B43" s="95" t="s">
        <v>86</v>
      </c>
      <c r="C43" s="95" t="s">
        <v>68</v>
      </c>
      <c r="D43" s="97">
        <v>1</v>
      </c>
      <c r="E43" s="61"/>
      <c r="F43" s="61"/>
      <c r="G43" s="61"/>
      <c r="H43" s="61"/>
      <c r="I43" s="61"/>
      <c r="J43" s="61"/>
      <c r="K43" s="61"/>
    </row>
    <row r="44" spans="1:11" ht="12.75" customHeight="1">
      <c r="A44" s="98">
        <v>8</v>
      </c>
      <c r="B44" s="99" t="s">
        <v>114</v>
      </c>
      <c r="C44" s="100"/>
      <c r="D44" s="101"/>
      <c r="E44" s="61"/>
      <c r="F44" s="61"/>
      <c r="G44" s="61"/>
      <c r="H44" s="61"/>
      <c r="I44" s="61"/>
      <c r="J44" s="61"/>
      <c r="K44" s="61"/>
    </row>
    <row r="45" spans="1:11" ht="12.75" customHeight="1">
      <c r="A45" s="95"/>
      <c r="B45" s="102" t="s">
        <v>115</v>
      </c>
      <c r="C45" s="102" t="s">
        <v>33</v>
      </c>
      <c r="D45" s="103">
        <v>42</v>
      </c>
      <c r="E45" s="61"/>
      <c r="F45" s="61"/>
      <c r="G45" s="61"/>
      <c r="H45" s="61"/>
      <c r="I45" s="61"/>
      <c r="J45" s="61"/>
      <c r="K45" s="61"/>
    </row>
    <row r="46" spans="1:11" ht="12.75" customHeight="1">
      <c r="A46" s="95"/>
      <c r="B46" s="95" t="s">
        <v>152</v>
      </c>
      <c r="C46" s="95" t="s">
        <v>33</v>
      </c>
      <c r="D46" s="97">
        <v>42</v>
      </c>
      <c r="E46" s="61"/>
      <c r="F46" s="61"/>
      <c r="G46" s="61"/>
      <c r="H46" s="61"/>
      <c r="I46" s="61"/>
      <c r="J46" s="61"/>
      <c r="K46" s="61"/>
    </row>
    <row r="47" spans="1:11" ht="12.75" customHeight="1">
      <c r="A47" s="95"/>
      <c r="B47" s="102" t="s">
        <v>116</v>
      </c>
      <c r="C47" s="102" t="s">
        <v>33</v>
      </c>
      <c r="D47" s="103">
        <v>17</v>
      </c>
      <c r="E47" s="61"/>
      <c r="F47" s="61"/>
      <c r="G47" s="61"/>
      <c r="H47" s="61"/>
      <c r="I47" s="61"/>
      <c r="J47" s="61"/>
      <c r="K47" s="61"/>
    </row>
    <row r="48" spans="1:11" ht="12.75" customHeight="1">
      <c r="A48" s="95"/>
      <c r="B48" s="95" t="s">
        <v>147</v>
      </c>
      <c r="C48" s="95" t="s">
        <v>33</v>
      </c>
      <c r="D48" s="97">
        <v>17</v>
      </c>
      <c r="E48" s="61"/>
      <c r="F48" s="61"/>
      <c r="G48" s="61"/>
      <c r="H48" s="61"/>
      <c r="I48" s="61"/>
      <c r="J48" s="61"/>
      <c r="K48" s="61"/>
    </row>
    <row r="49" spans="1:11" ht="12.75" customHeight="1">
      <c r="A49" s="95"/>
      <c r="B49" s="102" t="s">
        <v>117</v>
      </c>
      <c r="C49" s="102" t="s">
        <v>33</v>
      </c>
      <c r="D49" s="103">
        <v>17</v>
      </c>
      <c r="E49" s="61"/>
      <c r="F49" s="61"/>
      <c r="G49" s="61"/>
      <c r="H49" s="61"/>
      <c r="I49" s="61"/>
      <c r="J49" s="61"/>
      <c r="K49" s="61"/>
    </row>
    <row r="50" spans="1:11" ht="12.75" customHeight="1">
      <c r="A50" s="95"/>
      <c r="B50" s="95" t="s">
        <v>147</v>
      </c>
      <c r="C50" s="95" t="s">
        <v>33</v>
      </c>
      <c r="D50" s="97">
        <v>17</v>
      </c>
      <c r="E50" s="61"/>
      <c r="F50" s="61"/>
      <c r="G50" s="61"/>
      <c r="H50" s="61"/>
      <c r="I50" s="61"/>
      <c r="J50" s="61"/>
      <c r="K50" s="61"/>
    </row>
    <row r="51" spans="1:11" ht="12.75" customHeight="1">
      <c r="A51" s="95"/>
      <c r="B51" s="102" t="s">
        <v>153</v>
      </c>
      <c r="C51" s="102" t="s">
        <v>68</v>
      </c>
      <c r="D51" s="103">
        <v>16</v>
      </c>
      <c r="E51" s="61"/>
      <c r="F51" s="61"/>
      <c r="G51" s="61"/>
      <c r="H51" s="61"/>
      <c r="I51" s="61"/>
      <c r="J51" s="61"/>
      <c r="K51" s="61"/>
    </row>
    <row r="52" spans="1:11" ht="12.75" customHeight="1">
      <c r="A52" s="95"/>
      <c r="B52" s="95" t="s">
        <v>147</v>
      </c>
      <c r="C52" s="95" t="s">
        <v>68</v>
      </c>
      <c r="D52" s="97">
        <v>16</v>
      </c>
      <c r="E52" s="61"/>
      <c r="F52" s="61"/>
      <c r="G52" s="61"/>
      <c r="H52" s="61"/>
      <c r="I52" s="61"/>
      <c r="J52" s="61"/>
      <c r="K52" s="61"/>
    </row>
    <row r="53" spans="1:11" ht="12.75" customHeight="1">
      <c r="A53" s="98">
        <v>9</v>
      </c>
      <c r="B53" s="104" t="s">
        <v>154</v>
      </c>
      <c r="C53" s="105" t="s">
        <v>155</v>
      </c>
      <c r="D53" s="104">
        <v>94.52</v>
      </c>
      <c r="E53" s="61"/>
      <c r="F53" s="61"/>
      <c r="G53" s="61"/>
      <c r="H53" s="61"/>
      <c r="I53" s="61"/>
      <c r="J53" s="61"/>
      <c r="K53" s="61"/>
    </row>
    <row r="54" spans="1:11" ht="12.75" customHeight="1">
      <c r="A54" s="78">
        <v>5.01</v>
      </c>
      <c r="B54" s="83" t="s">
        <v>156</v>
      </c>
      <c r="C54" s="83" t="s">
        <v>17</v>
      </c>
      <c r="D54" s="89">
        <v>25</v>
      </c>
      <c r="E54" s="61"/>
      <c r="F54" s="61"/>
      <c r="G54" s="61"/>
      <c r="H54" s="61"/>
      <c r="I54" s="61"/>
      <c r="J54" s="61"/>
      <c r="K54" s="61"/>
    </row>
    <row r="55" spans="1:11" ht="12.75" customHeight="1">
      <c r="A55" s="329">
        <v>5.0199999999999996</v>
      </c>
      <c r="B55" s="72" t="s">
        <v>128</v>
      </c>
      <c r="C55" s="73" t="s">
        <v>17</v>
      </c>
      <c r="D55" s="72">
        <v>6.25</v>
      </c>
      <c r="E55" s="61"/>
      <c r="F55" s="61"/>
      <c r="G55" s="61"/>
      <c r="H55" s="61"/>
      <c r="I55" s="61"/>
      <c r="J55" s="61"/>
      <c r="K55" s="61"/>
    </row>
    <row r="56" spans="1:11" ht="12.75" customHeight="1">
      <c r="A56" s="330"/>
      <c r="B56" s="72" t="s">
        <v>129</v>
      </c>
      <c r="C56" s="73" t="s">
        <v>17</v>
      </c>
      <c r="D56" s="72">
        <v>3.75</v>
      </c>
      <c r="E56" s="61"/>
      <c r="F56" s="61"/>
      <c r="G56" s="61"/>
      <c r="H56" s="61"/>
      <c r="I56" s="61"/>
      <c r="J56" s="61"/>
      <c r="K56" s="61"/>
    </row>
    <row r="57" spans="1:11" ht="12.75" customHeight="1">
      <c r="A57" s="331"/>
      <c r="B57" s="72" t="s">
        <v>130</v>
      </c>
      <c r="C57" s="73" t="s">
        <v>17</v>
      </c>
      <c r="D57" s="72">
        <v>15</v>
      </c>
      <c r="E57" s="61"/>
      <c r="F57" s="61"/>
      <c r="G57" s="61"/>
      <c r="H57" s="61"/>
      <c r="I57" s="61"/>
      <c r="J57" s="61"/>
      <c r="K57" s="61"/>
    </row>
    <row r="58" spans="1:11" ht="12.75" customHeight="1">
      <c r="A58" s="78">
        <v>5.03</v>
      </c>
      <c r="B58" s="83" t="s">
        <v>157</v>
      </c>
      <c r="C58" s="89" t="s">
        <v>17</v>
      </c>
      <c r="D58" s="89">
        <v>52.55</v>
      </c>
      <c r="E58" s="61"/>
      <c r="F58" s="61"/>
      <c r="G58" s="61"/>
      <c r="H58" s="61"/>
      <c r="I58" s="61"/>
      <c r="J58" s="61"/>
      <c r="K58" s="61"/>
    </row>
    <row r="59" spans="1:11" ht="12.75" customHeight="1">
      <c r="A59" s="332"/>
      <c r="B59" s="72" t="s">
        <v>158</v>
      </c>
      <c r="C59" s="72" t="s">
        <v>17</v>
      </c>
      <c r="D59" s="72">
        <v>37.5</v>
      </c>
      <c r="E59" s="61"/>
      <c r="F59" s="61"/>
      <c r="G59" s="61"/>
      <c r="H59" s="61"/>
      <c r="I59" s="61"/>
      <c r="J59" s="61"/>
      <c r="K59" s="61"/>
    </row>
    <row r="60" spans="1:11" ht="12.75" customHeight="1">
      <c r="A60" s="330"/>
      <c r="B60" s="72" t="s">
        <v>145</v>
      </c>
      <c r="C60" s="72" t="s">
        <v>17</v>
      </c>
      <c r="D60" s="72">
        <v>13</v>
      </c>
      <c r="E60" s="61"/>
      <c r="F60" s="61"/>
      <c r="G60" s="61"/>
      <c r="H60" s="61"/>
      <c r="I60" s="61"/>
      <c r="J60" s="61"/>
      <c r="K60" s="61"/>
    </row>
    <row r="61" spans="1:11" ht="12.75" customHeight="1">
      <c r="A61" s="331"/>
      <c r="B61" s="72" t="s">
        <v>159</v>
      </c>
      <c r="C61" s="72" t="s">
        <v>17</v>
      </c>
      <c r="D61" s="72">
        <v>2.5</v>
      </c>
      <c r="E61" s="61"/>
      <c r="F61" s="61"/>
      <c r="G61" s="61"/>
      <c r="H61" s="61"/>
      <c r="I61" s="61"/>
      <c r="J61" s="61"/>
      <c r="K61" s="61"/>
    </row>
    <row r="62" spans="1:11" ht="12.75" customHeight="1">
      <c r="A62" s="106"/>
      <c r="B62" s="106"/>
      <c r="C62" s="106"/>
      <c r="D62" s="94"/>
      <c r="E62" s="61"/>
      <c r="F62" s="61"/>
      <c r="G62" s="61"/>
      <c r="H62" s="61"/>
      <c r="I62" s="61"/>
      <c r="J62" s="61"/>
      <c r="K62" s="61"/>
    </row>
    <row r="63" spans="1:11" ht="12.75" customHeight="1">
      <c r="A63" s="106"/>
      <c r="B63" s="106"/>
      <c r="C63" s="106"/>
      <c r="D63" s="94"/>
      <c r="E63" s="61"/>
      <c r="F63" s="61"/>
      <c r="G63" s="61"/>
      <c r="H63" s="61"/>
      <c r="I63" s="61"/>
      <c r="J63" s="61"/>
      <c r="K63" s="61"/>
    </row>
    <row r="64" spans="1:11" ht="12.75" customHeight="1">
      <c r="A64" s="106"/>
      <c r="B64" s="106"/>
      <c r="C64" s="106"/>
      <c r="D64" s="94"/>
      <c r="E64" s="61"/>
      <c r="F64" s="61"/>
      <c r="G64" s="61"/>
      <c r="H64" s="61"/>
      <c r="I64" s="61"/>
      <c r="J64" s="61"/>
      <c r="K64" s="61"/>
    </row>
    <row r="65" spans="1:11" ht="12.75" customHeight="1">
      <c r="A65" s="106"/>
      <c r="B65" s="106"/>
      <c r="C65" s="106"/>
      <c r="D65" s="94"/>
      <c r="E65" s="61"/>
      <c r="F65" s="61"/>
      <c r="G65" s="61"/>
      <c r="H65" s="61"/>
      <c r="I65" s="61"/>
      <c r="J65" s="61"/>
      <c r="K65" s="61"/>
    </row>
    <row r="66" spans="1:11" ht="12.75" customHeight="1">
      <c r="A66" s="106"/>
      <c r="B66" s="106"/>
      <c r="C66" s="106"/>
      <c r="D66" s="94"/>
      <c r="E66" s="61"/>
      <c r="F66" s="61"/>
      <c r="G66" s="61"/>
      <c r="H66" s="61"/>
      <c r="I66" s="61"/>
      <c r="J66" s="61"/>
      <c r="K66" s="61"/>
    </row>
    <row r="67" spans="1:11" ht="12.75" customHeight="1">
      <c r="A67" s="106"/>
      <c r="B67" s="106"/>
      <c r="C67" s="106"/>
      <c r="D67" s="94"/>
      <c r="E67" s="61"/>
      <c r="F67" s="61"/>
      <c r="G67" s="61"/>
      <c r="H67" s="61"/>
      <c r="I67" s="61"/>
      <c r="J67" s="61"/>
      <c r="K67" s="61"/>
    </row>
    <row r="68" spans="1:11" ht="12.75" customHeight="1">
      <c r="A68" s="106"/>
      <c r="B68" s="106"/>
      <c r="C68" s="106"/>
      <c r="D68" s="94"/>
      <c r="E68" s="61"/>
      <c r="F68" s="61"/>
      <c r="G68" s="61"/>
      <c r="H68" s="61"/>
      <c r="I68" s="61"/>
      <c r="J68" s="61"/>
      <c r="K68" s="61"/>
    </row>
    <row r="69" spans="1:11" ht="12.75" customHeight="1">
      <c r="A69" s="106"/>
      <c r="B69" s="106"/>
      <c r="C69" s="106"/>
      <c r="D69" s="94"/>
      <c r="E69" s="61"/>
      <c r="F69" s="61"/>
      <c r="G69" s="61"/>
      <c r="H69" s="61"/>
      <c r="I69" s="61"/>
      <c r="J69" s="61"/>
      <c r="K69" s="61"/>
    </row>
    <row r="70" spans="1:11" ht="12.75" customHeight="1">
      <c r="A70" s="106"/>
      <c r="B70" s="106"/>
      <c r="C70" s="106"/>
      <c r="D70" s="94"/>
      <c r="E70" s="61"/>
      <c r="F70" s="61"/>
      <c r="G70" s="61"/>
      <c r="H70" s="61"/>
      <c r="I70" s="61"/>
      <c r="J70" s="61"/>
      <c r="K70" s="61"/>
    </row>
    <row r="71" spans="1:11" ht="12.75" customHeight="1">
      <c r="A71" s="106"/>
      <c r="B71" s="106"/>
      <c r="C71" s="106"/>
      <c r="D71" s="94"/>
      <c r="E71" s="61"/>
      <c r="F71" s="61"/>
      <c r="G71" s="61"/>
      <c r="H71" s="61"/>
      <c r="I71" s="61"/>
      <c r="J71" s="61"/>
      <c r="K71" s="61"/>
    </row>
  </sheetData>
  <mergeCells count="4">
    <mergeCell ref="A1:D1"/>
    <mergeCell ref="A2:D2"/>
    <mergeCell ref="A55:A57"/>
    <mergeCell ref="A59:A6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ORÇAMENTO</vt:lpstr>
      <vt:lpstr>composição</vt:lpstr>
      <vt:lpstr>CRONOGRAMA</vt:lpstr>
      <vt:lpstr>BDI</vt:lpstr>
      <vt:lpstr>ENCARGOS</vt:lpstr>
      <vt:lpstr>M.CAL</vt:lpstr>
      <vt:lpstr>BDI!Area_de_impressao</vt:lpstr>
      <vt:lpstr>composição!Area_de_impressao</vt:lpstr>
      <vt:lpstr>CRONOGRAMA!Area_de_impressao</vt:lpstr>
      <vt:lpstr>ENCARGOS!Area_de_impressao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Luisa martins</cp:lastModifiedBy>
  <cp:lastPrinted>2022-09-15T14:15:19Z</cp:lastPrinted>
  <dcterms:created xsi:type="dcterms:W3CDTF">2022-03-07T18:18:16Z</dcterms:created>
  <dcterms:modified xsi:type="dcterms:W3CDTF">2022-09-26T16:28:32Z</dcterms:modified>
</cp:coreProperties>
</file>