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NELIO\SEMUTRAN 2023\CPSRP.3.2023.002.SEMUTRAN - Proc. 847.2023\DOCS PROCESSO\DOCS SEMUTRAN\"/>
    </mc:Choice>
  </mc:AlternateContent>
  <xr:revisionPtr revIDLastSave="0" documentId="13_ncr:1_{D817A61E-99AE-4E13-A6B9-800064CCFF9E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Planilha1" sheetId="2" r:id="rId1"/>
    <sheet name="1.7 -PINTURA MANUAL FUNDO PRETO" sheetId="3" r:id="rId2"/>
    <sheet name="1.8-REMOVER TACHAS E TACHOES" sheetId="4" r:id="rId3"/>
    <sheet name="2.4-PLACA 0,50x0,50" sheetId="5" r:id="rId4"/>
    <sheet name="2.5-PLACA 0,75x0,50" sheetId="6" r:id="rId5"/>
    <sheet name="2.6-PLACA 0,75x0,50 (2)" sheetId="7" r:id="rId6"/>
    <sheet name="2.8-POSTE(3,00m)" sheetId="8" r:id="rId7"/>
    <sheet name="2.9-POSTE(3,50m)" sheetId="9" r:id="rId8"/>
    <sheet name="2.10-BRAÇO PROJETADO" sheetId="10" r:id="rId9"/>
    <sheet name="2.11-PLACA 0,30x0,50logradouros" sheetId="11" r:id="rId10"/>
    <sheet name="2.12-POSTE logradouro(3,50m)" sheetId="12" r:id="rId11"/>
    <sheet name="BDI" sheetId="13" r:id="rId12"/>
  </sheets>
  <externalReferences>
    <externalReference r:id="rId13"/>
  </externalReferences>
  <definedNames>
    <definedName name="_xlnm.Print_Area" localSheetId="1">'1.7 -PINTURA MANUAL FUNDO PRETO'!$A$1:$G$50</definedName>
    <definedName name="_xlnm.Print_Area" localSheetId="0">Planilha1!$A$1:$I$38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3" l="1"/>
  <c r="H41" i="13" s="1"/>
  <c r="H42" i="13" s="1"/>
  <c r="C39" i="13"/>
  <c r="H39" i="13" s="1"/>
  <c r="H40" i="13" s="1"/>
  <c r="C37" i="13"/>
  <c r="H37" i="13" s="1"/>
  <c r="C36" i="13"/>
  <c r="H36" i="13" s="1"/>
  <c r="C35" i="13"/>
  <c r="H30" i="13"/>
  <c r="H25" i="13"/>
  <c r="H19" i="13" s="1"/>
  <c r="H18" i="13" s="1"/>
  <c r="C44" i="13" s="1"/>
  <c r="H16" i="13"/>
  <c r="H12" i="13"/>
  <c r="C38" i="13" l="1"/>
  <c r="C40" i="13"/>
  <c r="C45" i="13"/>
  <c r="H44" i="13"/>
  <c r="H45" i="13" s="1"/>
  <c r="C42" i="13"/>
  <c r="C47" i="13" s="1"/>
  <c r="H35" i="13"/>
  <c r="H38" i="13" s="1"/>
  <c r="H47" i="13" s="1"/>
  <c r="G27" i="12" l="1"/>
  <c r="G28" i="12" s="1"/>
  <c r="G23" i="12"/>
  <c r="G24" i="12" s="1"/>
  <c r="G17" i="12"/>
  <c r="G16" i="12"/>
  <c r="G18" i="12" s="1"/>
  <c r="G28" i="11"/>
  <c r="G27" i="11"/>
  <c r="D23" i="11"/>
  <c r="G23" i="11" s="1"/>
  <c r="G24" i="11" s="1"/>
  <c r="G17" i="11"/>
  <c r="G16" i="11"/>
  <c r="G18" i="11" s="1"/>
  <c r="G19" i="11" s="1"/>
  <c r="G28" i="10"/>
  <c r="G27" i="10"/>
  <c r="G29" i="10" s="1"/>
  <c r="D23" i="10"/>
  <c r="G23" i="10" s="1"/>
  <c r="G24" i="10" s="1"/>
  <c r="G17" i="10"/>
  <c r="G16" i="10"/>
  <c r="G18" i="10" s="1"/>
  <c r="G19" i="10" s="1"/>
  <c r="G27" i="9"/>
  <c r="G28" i="9" s="1"/>
  <c r="G23" i="9"/>
  <c r="G24" i="9" s="1"/>
  <c r="G17" i="9"/>
  <c r="G16" i="9"/>
  <c r="G18" i="9" s="1"/>
  <c r="G27" i="8"/>
  <c r="G28" i="8" s="1"/>
  <c r="G23" i="8"/>
  <c r="G24" i="8" s="1"/>
  <c r="G17" i="8"/>
  <c r="G16" i="8"/>
  <c r="G18" i="8" s="1"/>
  <c r="G28" i="7"/>
  <c r="G27" i="7"/>
  <c r="G29" i="7" s="1"/>
  <c r="D23" i="7"/>
  <c r="G23" i="7" s="1"/>
  <c r="G24" i="7" s="1"/>
  <c r="G17" i="7"/>
  <c r="G18" i="7" s="1"/>
  <c r="G16" i="7"/>
  <c r="G28" i="6"/>
  <c r="G27" i="6"/>
  <c r="D23" i="6"/>
  <c r="G23" i="6" s="1"/>
  <c r="G24" i="6" s="1"/>
  <c r="G17" i="6"/>
  <c r="G16" i="6"/>
  <c r="G18" i="6" s="1"/>
  <c r="G19" i="6" s="1"/>
  <c r="G28" i="5"/>
  <c r="G27" i="5"/>
  <c r="D23" i="5"/>
  <c r="G23" i="5" s="1"/>
  <c r="G24" i="5" s="1"/>
  <c r="G17" i="5"/>
  <c r="G16" i="5"/>
  <c r="G18" i="5" s="1"/>
  <c r="G28" i="4"/>
  <c r="G27" i="4"/>
  <c r="G23" i="4"/>
  <c r="G24" i="4" s="1"/>
  <c r="G17" i="4"/>
  <c r="G16" i="4"/>
  <c r="G18" i="4" s="1"/>
  <c r="G29" i="3"/>
  <c r="G28" i="3"/>
  <c r="G27" i="3"/>
  <c r="G30" i="3" s="1"/>
  <c r="G23" i="3"/>
  <c r="G24" i="3" s="1"/>
  <c r="G17" i="3"/>
  <c r="G16" i="3"/>
  <c r="G29" i="4" l="1"/>
  <c r="G29" i="6"/>
  <c r="G29" i="11"/>
  <c r="G18" i="3"/>
  <c r="G29" i="5"/>
  <c r="G19" i="12"/>
  <c r="G20" i="12" s="1"/>
  <c r="G30" i="12" s="1"/>
  <c r="G20" i="11"/>
  <c r="G31" i="11" s="1"/>
  <c r="G20" i="10"/>
  <c r="G31" i="10" s="1"/>
  <c r="G19" i="9"/>
  <c r="G20" i="9"/>
  <c r="G30" i="9" s="1"/>
  <c r="G19" i="8"/>
  <c r="G20" i="8" s="1"/>
  <c r="G30" i="8" s="1"/>
  <c r="G19" i="7"/>
  <c r="G20" i="7" s="1"/>
  <c r="G31" i="7" s="1"/>
  <c r="G20" i="6"/>
  <c r="G31" i="6" s="1"/>
  <c r="G19" i="5"/>
  <c r="G20" i="5" s="1"/>
  <c r="G31" i="5" s="1"/>
  <c r="G19" i="4"/>
  <c r="G20" i="4" s="1"/>
  <c r="G31" i="4" s="1"/>
  <c r="G19" i="3"/>
  <c r="G20" i="3" s="1"/>
  <c r="G32" i="3" s="1"/>
  <c r="G31" i="12" l="1"/>
  <c r="G32" i="12" s="1"/>
  <c r="G32" i="11"/>
  <c r="G33" i="11" s="1"/>
  <c r="G32" i="10"/>
  <c r="G33" i="10" s="1"/>
  <c r="G31" i="9"/>
  <c r="G32" i="9" s="1"/>
  <c r="G31" i="8"/>
  <c r="G32" i="8" s="1"/>
  <c r="G32" i="7"/>
  <c r="G33" i="7" s="1"/>
  <c r="G32" i="6"/>
  <c r="G33" i="6" s="1"/>
  <c r="G32" i="5"/>
  <c r="G33" i="5" s="1"/>
  <c r="G32" i="4"/>
  <c r="G33" i="4" s="1"/>
  <c r="G33" i="3"/>
  <c r="G34" i="3" s="1"/>
  <c r="H25" i="2" l="1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H33" i="2"/>
  <c r="I33" i="2" s="1"/>
  <c r="H34" i="2"/>
  <c r="I34" i="2" s="1"/>
  <c r="H35" i="2"/>
  <c r="I35" i="2" s="1"/>
  <c r="H36" i="2"/>
  <c r="I36" i="2" s="1"/>
  <c r="H24" i="2"/>
  <c r="I24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15" i="2"/>
  <c r="I15" i="2" s="1"/>
  <c r="I32" i="2"/>
  <c r="I14" i="2" l="1"/>
  <c r="I23" i="2"/>
  <c r="I37" i="2" l="1"/>
</calcChain>
</file>

<file path=xl/sharedStrings.xml><?xml version="1.0" encoding="utf-8"?>
<sst xmlns="http://schemas.openxmlformats.org/spreadsheetml/2006/main" count="710" uniqueCount="192">
  <si>
    <t>PLANILHA DE QUANTITATIVOS DE SINALIZAÇÃO HORIZONTAL, VERTICAL E SEMAFÓRICO</t>
  </si>
  <si>
    <t xml:space="preserve">ITEM </t>
  </si>
  <si>
    <t>CÓDIGO</t>
  </si>
  <si>
    <t>DESCRIÇÃO</t>
  </si>
  <si>
    <t>UND.</t>
  </si>
  <si>
    <t>QUANT.</t>
  </si>
  <si>
    <t>PREÇO UNIT. (R$)</t>
  </si>
  <si>
    <t>PREÇO UNIT. (R$) + BDI</t>
  </si>
  <si>
    <t>1.0</t>
  </si>
  <si>
    <t>PREÇO TOTAL (R$)</t>
  </si>
  <si>
    <t>SINALIZAÇÃO HORIZONTAL</t>
  </si>
  <si>
    <t>1.1</t>
  </si>
  <si>
    <t>m²</t>
  </si>
  <si>
    <t>BDI(%)</t>
  </si>
  <si>
    <t>1.2</t>
  </si>
  <si>
    <t>1.3</t>
  </si>
  <si>
    <t>1.4</t>
  </si>
  <si>
    <t>1.5</t>
  </si>
  <si>
    <t>und.</t>
  </si>
  <si>
    <t>2.0</t>
  </si>
  <si>
    <t>SINALIZAÇÃO VERTICAL</t>
  </si>
  <si>
    <t>2.1</t>
  </si>
  <si>
    <t>2.2</t>
  </si>
  <si>
    <t>2.3</t>
  </si>
  <si>
    <t>1.6</t>
  </si>
  <si>
    <t>Fornecimento e Implantação de Placa de Regulamentação (PARE), com L = 0,25 m, em chapa de aço com espessura de 1,25 (MSG18) e película totalmente refletiva</t>
  </si>
  <si>
    <t>Fornecimento e Implantação de Placa de Regulamentação, com Ø = 0,50 m em chapa de aço com espessura de 1,25 (MSG18) e película totalmente refletiva</t>
  </si>
  <si>
    <t>2.4</t>
  </si>
  <si>
    <t>2.5</t>
  </si>
  <si>
    <t>2.6</t>
  </si>
  <si>
    <t>2.7</t>
  </si>
  <si>
    <t>2.8</t>
  </si>
  <si>
    <t>Fornecimento e Implantação de Placa de Advertência, com L = 0,50 x 0,50 m em chapa de aço com espessura de 1,25 (MSG18) e película totalmente refletiva</t>
  </si>
  <si>
    <t>Fornecimento e Implantação de Placa de Especial de Indicação, com L = 0,75 x 0,50 m em chapa de aço com espessura de 1,25 (MSG18) e película totalmente refletiva</t>
  </si>
  <si>
    <t>Fornecimento e Implantação de Placa de Especial de Orientação, com L = 2,00 x 1,00 m em chapa de aço com espessura de 1,25 (MSG18) e película totalmente refletiva</t>
  </si>
  <si>
    <t>Fornecimento e Implantação de Poste de Madeira com altura = 3,00 m</t>
  </si>
  <si>
    <t>Fornecimento e Implantação de Poste de Madeira com altura = 3,50 m</t>
  </si>
  <si>
    <t>2.9</t>
  </si>
  <si>
    <t>Fornecimento e Implantação de Placa de Advertência, com L = 0,75 x 0,50 m em chapa de aço com espessura de 1,25 (MSG18) e película totalmente refletiva</t>
  </si>
  <si>
    <t>2.10</t>
  </si>
  <si>
    <t>VALOR TOTAL COM BDI</t>
  </si>
  <si>
    <t>2.11</t>
  </si>
  <si>
    <t>2.12</t>
  </si>
  <si>
    <t>Fornecimento e implantação de placa de logradouros L=0,30x0,50 cm em chapa de aço com espessura de 1,25(MSG18) e pelicula totalmente refletiva</t>
  </si>
  <si>
    <t>1.7</t>
  </si>
  <si>
    <t>5213440 - SICRO</t>
  </si>
  <si>
    <t>5213444 - SICRO</t>
  </si>
  <si>
    <t>5213489 - SICRO</t>
  </si>
  <si>
    <t>2.13</t>
  </si>
  <si>
    <t>Remoção de placa de Sinalização</t>
  </si>
  <si>
    <t>Fornecimento e Implantação de Braço Projetado em aço galvanizado, para implantação de placas de 2,00x1,00 metros.</t>
  </si>
  <si>
    <t>1.8</t>
  </si>
  <si>
    <t>5213364 - SICRO</t>
  </si>
  <si>
    <t>Fornecimento e Implantação de suporte simples em aço galvânizado com diâmetro de 2" x 3,50m de comprimento, com aletas anti-giro (Placas de Logradouros).</t>
  </si>
  <si>
    <t>5213831 - SICRO</t>
  </si>
  <si>
    <t>5219643 - SICRO</t>
  </si>
  <si>
    <t>5213448 - SICRO</t>
  </si>
  <si>
    <t>Fornecimento e Implantação de Placa de Regulamentação (DÊ A PREFERÊNCIA), com L = 0,75 m em chapa de aço com espessura de 1,25 (MSG18) e película totalmente refletiva</t>
  </si>
  <si>
    <t>5213401 - SICRO</t>
  </si>
  <si>
    <t>Demarcação de Pavimento com tinta retroreflexiva a base de resina acrílica com 0,6 mm de espessura, para pintura a frio por aspersão de Linhas de Divisão de Fluxos (LFO e LMS), Linhas de Bordo (LBO), Estacionamenti (MER) e Marcas Longitudinais Específicas e demais marcações necessárias (Serviços Mecânicos).</t>
  </si>
  <si>
    <t>Demarcação de Pavimento com tinta retroreflexiva a base de resina acrílica com 0,6 mm de espessura, para pintura a frio por aspersão de Linha de Retenção (LRE), Dê a Preferência (LDP), Faixa de Pedestre (FTP), Zebrados (LCA e ZAP), Legendas, Setas e Símbolos e demais marcações necessárias (Serviços Manual).</t>
  </si>
  <si>
    <t>5213405 - SICRO</t>
  </si>
  <si>
    <t>Retirada de Tachas e Tachões.</t>
  </si>
  <si>
    <t>COMPOSIÇÃO</t>
  </si>
  <si>
    <t>5219619 - SICRO</t>
  </si>
  <si>
    <t>5214010 - SICRO</t>
  </si>
  <si>
    <t>Demarcação de Pavimento com plástico a frio bicomponente à base de resinas metacrílicas por EXTRUSÃO com 3,0 mm de espessura, para pintura Linha de Retenção (LRE), Faixa de Pedestre (FTP), Zebrados (LCA e ZAP), e demais marcações necessárias (Serviços Manual).</t>
  </si>
  <si>
    <t>Fornecimento e implantação de tachas bi-direcional, em resina sintética, com um pino.</t>
  </si>
  <si>
    <t xml:space="preserve">Fornecimento e implantação de tachão bi-direcional, em resina sintética, com dois pinos. </t>
  </si>
  <si>
    <t>Remoção de Sinalização Horizontal antiga (Apagar), por jateamento abrasivo úmido.</t>
  </si>
  <si>
    <t>Sinalização Horizontal (Fundo Preto), serviço manual.</t>
  </si>
  <si>
    <t>SECRETARIA MUNICIPAL DE TRANSPORTE E TRÂNSITO – SEMUTRAN</t>
  </si>
  <si>
    <t>DEPARTAMENTO DE MOBILIDADE - DMOB</t>
  </si>
  <si>
    <t>ANEXO II - PLANILHA GERAL DE PREÇOS</t>
  </si>
  <si>
    <t xml:space="preserve">OBJETO: “ COMPOSIÇÃO DE PREÇOS PARA EXECUÇÃO DOS SERVIÇOS DE SINALIZAÇÃO HORIZONTAL E VERTICAL NAS VIAS DO MUNICÍPIO DE ANANINDEUA-PA. </t>
  </si>
  <si>
    <t>COMPOSIÇÃO DE PREÇOS UNITÁRIOS</t>
  </si>
  <si>
    <t>Descrição do Serviço: Item 1.7 - Pintura acrílica por processo manual (fundo preto)</t>
  </si>
  <si>
    <t>Unidade: m²</t>
  </si>
  <si>
    <t>A - Mão de Obra</t>
  </si>
  <si>
    <t>Item</t>
  </si>
  <si>
    <t>Descriminação</t>
  </si>
  <si>
    <t>Unidade    (Hh ou Hmês)</t>
  </si>
  <si>
    <t>Quantidade (Hh ou Hmês)</t>
  </si>
  <si>
    <t>Salário (Hh ou Hmês)</t>
  </si>
  <si>
    <t>Efetivo (quantidade)</t>
  </si>
  <si>
    <t>Total Parcial (R$)</t>
  </si>
  <si>
    <t>Motorista</t>
  </si>
  <si>
    <t>Hh</t>
  </si>
  <si>
    <t xml:space="preserve"> Ajudante</t>
  </si>
  <si>
    <t>Soma (1+2+3)</t>
  </si>
  <si>
    <t>Incidência dos Encargos Sociais (115,00%)</t>
  </si>
  <si>
    <t>Subtotal A:</t>
  </si>
  <si>
    <t>B – Equipamentos</t>
  </si>
  <si>
    <t>Unidade     (h ou Hmês)</t>
  </si>
  <si>
    <t>Valor Unit. (h ou mês/R$)</t>
  </si>
  <si>
    <t>Caminhão de pintura</t>
  </si>
  <si>
    <t>h</t>
  </si>
  <si>
    <t>Subtotal B:</t>
  </si>
  <si>
    <t>C – Materiais</t>
  </si>
  <si>
    <t>Unidade</t>
  </si>
  <si>
    <t>Quantidade</t>
  </si>
  <si>
    <t>Valor Unitário (R$)</t>
  </si>
  <si>
    <t>Custo</t>
  </si>
  <si>
    <t>Tinta refletiva acrílica</t>
  </si>
  <si>
    <t>l</t>
  </si>
  <si>
    <t>Tinner (dosagem)</t>
  </si>
  <si>
    <t>Tinner (limpeza)</t>
  </si>
  <si>
    <t>Subtotal C:</t>
  </si>
  <si>
    <t>Resumo</t>
  </si>
  <si>
    <t>D</t>
  </si>
  <si>
    <t>A + B + C</t>
  </si>
  <si>
    <t xml:space="preserve">Subtotal D: </t>
  </si>
  <si>
    <t>E</t>
  </si>
  <si>
    <t>D x 28,00%</t>
  </si>
  <si>
    <t>BDI  28,00 (%):</t>
  </si>
  <si>
    <t>F</t>
  </si>
  <si>
    <t>D + E</t>
  </si>
  <si>
    <t>Preço Global:</t>
  </si>
  <si>
    <t>Rodovia Mário Covas nº 9 – Bairro Coqueiro  – Ananindeua – Pará. CEP. 67.113-330</t>
  </si>
  <si>
    <t>Descrição do Serviço: Item 1.8: Retirada de Tachas e Tachões.</t>
  </si>
  <si>
    <t>Unidade: m².</t>
  </si>
  <si>
    <t>Soma (1+2)</t>
  </si>
  <si>
    <t>Caminhão 3/4</t>
  </si>
  <si>
    <t>Alavanca</t>
  </si>
  <si>
    <t>und</t>
  </si>
  <si>
    <t>Descrição do Serviço: Item 2.4: Placas de Sinalização Totalmente Refletiva: Advertência L = 0,50 m x 0,50 m.</t>
  </si>
  <si>
    <t>Chapa de aço galvanizado l (0,50 x 0,50) incluindo tratamento anti-corrosivo e pintura elatrostática de poliester</t>
  </si>
  <si>
    <t>Película refletiva conforme NBR 14644/01</t>
  </si>
  <si>
    <t>Descrição do Serviço: Item 2.5: Placas de Sinalização Totalmente Refletiva: Advertência L = 0,50m x 0,75 m.</t>
  </si>
  <si>
    <t>Chapa de aço galvanizado l (0,50 x 0,75) incluindo tratamento anti-corrosivo e pintura elatrostática de poliester</t>
  </si>
  <si>
    <t>Descrição do Serviço: Item 2.6: Placas de Sinalização Totalmente Refletiva: Indicação L = 0,50m x 0,75 m.</t>
  </si>
  <si>
    <t>Descrição do Serviço: Item 2.8: Poste de madeira de lei h= 3,00 m.</t>
  </si>
  <si>
    <t>Poste em madeira de lei, furado e pintado, com altura de 3,00 m</t>
  </si>
  <si>
    <t>Descrição do Serviço: Item 2.9: Poste de madeira de lei h= 3,50 m.</t>
  </si>
  <si>
    <t>Poste em madeira de lei, furado e pintado, com altura de 3,50 m</t>
  </si>
  <si>
    <t>Descrição do Serviço: Item 2.10: Braço projetado em aço galvânizado a fogo, com aletas anti-giros, para placas de 2,00 x 1,00 m.</t>
  </si>
  <si>
    <t>Caminhão Munck</t>
  </si>
  <si>
    <t xml:space="preserve"> Coluna em aço galvânizado a fogo 101,6 mm x 4,25 mm de espessura x 6,00 m de comprimento, com aletas anti-giros de 200 mm x 140 mm x 140 mm.</t>
  </si>
  <si>
    <t>Braço Projetado em aço galvânizado de 76,20 mm x 3,75 mm x 3,15 metros de projeção com aletas para fixação em coluna.</t>
  </si>
  <si>
    <t>Descrição do Serviço: Item 2.11: Placas de Sinalização  de Logradouros Totalmente Refletiva: L = 0,30 m x 0,50 m.</t>
  </si>
  <si>
    <t>,</t>
  </si>
  <si>
    <t>Descrição do Serviço: Item 2.12: Poste de ferrro em aço galvânizado a fogo, com aletas anti-giros, com h= 3,50 m.</t>
  </si>
  <si>
    <t xml:space="preserve"> Poste de ferrro em aço galvânizado a fogo, com aletas anti-giros, com h= 3,50 m.</t>
  </si>
  <si>
    <t>PREFEITURA MUNICIPAL DE ANANINDEUA</t>
  </si>
  <si>
    <t>SECRETARIA MUNICIAL DE TRANSPORTE E TRÂNSITO - SEMUTRAN</t>
  </si>
  <si>
    <t>QUADRO DE COMPOSIÇÃO DE TAXA DE BDI</t>
  </si>
  <si>
    <t>EXECUÇÃO DE SERVIÇOS DE SINALIZAÇÃO HORIZONTAL E VERTICAL NO MUNICÍPIO DE ANANINDEUA-PA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</si>
  <si>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</si>
  <si>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</si>
  <si>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</si>
  <si>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</si>
  <si>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</si>
  <si>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</si>
  <si>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</si>
  <si>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</si>
  <si>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</si>
  <si>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</si>
  <si>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</si>
  <si>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</si>
  <si>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</si>
  <si>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</si>
  <si>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</si>
  <si>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</si>
  <si>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</si>
  <si>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</si>
  <si>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</si>
  <si>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</si>
  <si>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</si>
  <si>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</si>
  <si>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</si>
  <si>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</si>
  <si>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</si>
  <si>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</si>
  <si>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</si>
  <si>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</si>
  <si>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</si>
  <si>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</si>
  <si>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</si>
  <si>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</si>
  <si>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</si>
  <si>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</si>
  <si>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</si>
  <si>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</si>
  <si>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</si>
  <si>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</si>
  <si>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</si>
  <si>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</si>
  <si>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</si>
  <si>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</si>
  <si>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</si>
  <si>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</si>
  <si>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Data Base Sicro-pa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</si>
</sst>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0.000"/>
    <numFmt numFmtId="167" formatCode="0.0000"/>
    <numFmt numFmtId="168" formatCode="0.00000"/>
    <numFmt numFmtId="169" formatCode="dd/mm/yy;@"/>
    <numFmt numFmtId="170" formatCode="&quot;R$&quot;\ 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</font>
    <font>
      <b/>
      <sz val="1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  <charset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Swis721 Lt BT"/>
      <family val="2"/>
    </font>
    <font>
      <sz val="14"/>
      <color indexed="8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2" fillId="0" borderId="0"/>
    <xf numFmtId="9" fontId="16" fillId="0" borderId="0" applyFill="0" applyBorder="0" applyAlignment="0" applyProtection="0"/>
  </cellStyleXfs>
  <cellXfs count="2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3" fillId="0" borderId="2" xfId="0" applyFont="1" applyBorder="1"/>
    <xf numFmtId="2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4" fontId="0" fillId="0" borderId="1" xfId="2" applyFont="1" applyBorder="1"/>
    <xf numFmtId="0" fontId="0" fillId="0" borderId="3" xfId="0" applyBorder="1" applyAlignment="1">
      <alignment wrapText="1"/>
    </xf>
    <xf numFmtId="2" fontId="0" fillId="0" borderId="3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44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5" fillId="0" borderId="4" xfId="0" applyNumberFormat="1" applyFont="1" applyBorder="1"/>
    <xf numFmtId="44" fontId="0" fillId="0" borderId="9" xfId="2" applyFont="1" applyBorder="1" applyAlignment="1">
      <alignment horizontal="center" vertical="center"/>
    </xf>
    <xf numFmtId="44" fontId="3" fillId="0" borderId="11" xfId="0" applyNumberFormat="1" applyFont="1" applyBorder="1"/>
    <xf numFmtId="0" fontId="0" fillId="0" borderId="1" xfId="0" applyBorder="1" applyAlignment="1">
      <alignment horizontal="left" vertical="center" wrapText="1"/>
    </xf>
    <xf numFmtId="44" fontId="0" fillId="0" borderId="3" xfId="2" applyFont="1" applyBorder="1" applyAlignment="1">
      <alignment horizontal="center" vertical="center"/>
    </xf>
    <xf numFmtId="44" fontId="0" fillId="0" borderId="11" xfId="0" applyNumberFormat="1" applyBorder="1"/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44" fontId="6" fillId="0" borderId="0" xfId="0" applyNumberFormat="1" applyFont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5" fontId="10" fillId="0" borderId="8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165" fontId="10" fillId="0" borderId="26" xfId="0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68" fontId="11" fillId="0" borderId="1" xfId="0" applyNumberFormat="1" applyFont="1" applyBorder="1" applyAlignment="1">
      <alignment horizontal="center" vertical="center"/>
    </xf>
    <xf numFmtId="0" fontId="15" fillId="0" borderId="0" xfId="3" applyFont="1" applyAlignment="1" applyProtection="1">
      <alignment horizontal="center" vertical="center"/>
      <protection locked="0"/>
    </xf>
    <xf numFmtId="0" fontId="17" fillId="0" borderId="0" xfId="4" applyFont="1"/>
    <xf numFmtId="0" fontId="15" fillId="3" borderId="10" xfId="3" applyFont="1" applyFill="1" applyBorder="1" applyAlignment="1" applyProtection="1">
      <alignment vertical="center"/>
      <protection locked="0"/>
    </xf>
    <xf numFmtId="0" fontId="15" fillId="3" borderId="0" xfId="3" applyFont="1" applyFill="1" applyAlignment="1" applyProtection="1">
      <alignment vertical="center"/>
      <protection locked="0"/>
    </xf>
    <xf numFmtId="0" fontId="15" fillId="3" borderId="11" xfId="3" applyFont="1" applyFill="1" applyBorder="1" applyAlignment="1" applyProtection="1">
      <alignment vertical="center"/>
      <protection locked="0"/>
    </xf>
    <xf numFmtId="0" fontId="15" fillId="0" borderId="0" xfId="3" applyFont="1" applyAlignment="1" applyProtection="1">
      <alignment vertical="center"/>
      <protection locked="0"/>
    </xf>
    <xf numFmtId="2" fontId="20" fillId="0" borderId="0" xfId="5" applyNumberFormat="1" applyFont="1" applyAlignment="1" applyProtection="1">
      <alignment horizontal="left" vertical="center" wrapText="1"/>
      <protection locked="0"/>
    </xf>
    <xf numFmtId="0" fontId="1" fillId="0" borderId="0" xfId="3" applyFont="1"/>
    <xf numFmtId="2" fontId="20" fillId="0" borderId="0" xfId="5" applyNumberFormat="1" applyFont="1" applyAlignment="1" applyProtection="1">
      <alignment horizontal="left" vertical="center"/>
      <protection locked="0"/>
    </xf>
    <xf numFmtId="169" fontId="20" fillId="3" borderId="33" xfId="5" applyNumberFormat="1" applyFont="1" applyFill="1" applyBorder="1" applyAlignment="1" applyProtection="1">
      <alignment horizontal="center" vertical="center"/>
      <protection locked="0"/>
    </xf>
    <xf numFmtId="170" fontId="20" fillId="0" borderId="0" xfId="3" applyNumberFormat="1" applyFont="1" applyAlignment="1" applyProtection="1">
      <alignment horizontal="center" vertical="center"/>
      <protection locked="0"/>
    </xf>
    <xf numFmtId="0" fontId="17" fillId="0" borderId="0" xfId="3" applyFont="1"/>
    <xf numFmtId="0" fontId="23" fillId="0" borderId="42" xfId="3" applyFont="1" applyBorder="1" applyAlignment="1">
      <alignment vertical="center" wrapText="1"/>
    </xf>
    <xf numFmtId="0" fontId="23" fillId="0" borderId="43" xfId="3" applyFont="1" applyBorder="1" applyAlignment="1">
      <alignment vertical="center" wrapText="1"/>
    </xf>
    <xf numFmtId="0" fontId="23" fillId="0" borderId="44" xfId="3" applyFont="1" applyBorder="1" applyAlignment="1">
      <alignment vertical="center" wrapText="1"/>
    </xf>
    <xf numFmtId="0" fontId="24" fillId="5" borderId="45" xfId="3" applyFont="1" applyFill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/>
    </xf>
    <xf numFmtId="0" fontId="25" fillId="0" borderId="46" xfId="3" applyFont="1" applyBorder="1" applyAlignment="1">
      <alignment vertical="center"/>
    </xf>
    <xf numFmtId="0" fontId="25" fillId="0" borderId="47" xfId="3" applyFont="1" applyBorder="1" applyAlignment="1">
      <alignment vertical="center"/>
    </xf>
    <xf numFmtId="0" fontId="25" fillId="0" borderId="48" xfId="3" applyFont="1" applyBorder="1" applyAlignment="1">
      <alignment vertical="center"/>
    </xf>
    <xf numFmtId="2" fontId="23" fillId="0" borderId="15" xfId="3" applyNumberFormat="1" applyFont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23" fillId="0" borderId="8" xfId="3" applyFont="1" applyBorder="1" applyAlignment="1">
      <alignment horizontal="center" vertical="center"/>
    </xf>
    <xf numFmtId="0" fontId="25" fillId="0" borderId="21" xfId="3" applyFont="1" applyBorder="1" applyAlignment="1">
      <alignment vertical="center"/>
    </xf>
    <xf numFmtId="0" fontId="25" fillId="0" borderId="24" xfId="3" applyFont="1" applyBorder="1" applyAlignment="1">
      <alignment vertical="center"/>
    </xf>
    <xf numFmtId="0" fontId="25" fillId="0" borderId="22" xfId="3" applyFont="1" applyBorder="1" applyAlignment="1">
      <alignment vertical="center"/>
    </xf>
    <xf numFmtId="2" fontId="23" fillId="0" borderId="9" xfId="3" applyNumberFormat="1" applyFont="1" applyBorder="1" applyAlignment="1">
      <alignment horizontal="center" vertical="center"/>
    </xf>
    <xf numFmtId="0" fontId="25" fillId="6" borderId="49" xfId="3" applyFont="1" applyFill="1" applyBorder="1" applyAlignment="1">
      <alignment vertical="center"/>
    </xf>
    <xf numFmtId="0" fontId="25" fillId="6" borderId="50" xfId="3" applyFont="1" applyFill="1" applyBorder="1" applyAlignment="1">
      <alignment vertical="center"/>
    </xf>
    <xf numFmtId="0" fontId="25" fillId="6" borderId="51" xfId="3" applyFont="1" applyFill="1" applyBorder="1" applyAlignment="1">
      <alignment vertical="center"/>
    </xf>
    <xf numFmtId="2" fontId="25" fillId="6" borderId="28" xfId="3" applyNumberFormat="1" applyFont="1" applyFill="1" applyBorder="1" applyAlignment="1">
      <alignment horizontal="center" vertical="center"/>
    </xf>
    <xf numFmtId="0" fontId="25" fillId="0" borderId="52" xfId="3" applyFont="1" applyBorder="1" applyAlignment="1">
      <alignment vertical="center"/>
    </xf>
    <xf numFmtId="0" fontId="25" fillId="0" borderId="8" xfId="3" applyFont="1" applyBorder="1" applyAlignment="1">
      <alignment horizontal="center" vertical="center"/>
    </xf>
    <xf numFmtId="0" fontId="23" fillId="0" borderId="21" xfId="3" applyFont="1" applyBorder="1" applyAlignment="1">
      <alignment vertical="center"/>
    </xf>
    <xf numFmtId="0" fontId="23" fillId="0" borderId="24" xfId="3" applyFont="1" applyBorder="1" applyAlignment="1">
      <alignment vertical="center"/>
    </xf>
    <xf numFmtId="0" fontId="23" fillId="0" borderId="22" xfId="3" applyFont="1" applyBorder="1" applyAlignment="1">
      <alignment vertical="center"/>
    </xf>
    <xf numFmtId="0" fontId="25" fillId="6" borderId="23" xfId="3" applyFont="1" applyFill="1" applyBorder="1" applyAlignment="1">
      <alignment vertical="center"/>
    </xf>
    <xf numFmtId="0" fontId="25" fillId="6" borderId="24" xfId="3" applyFont="1" applyFill="1" applyBorder="1" applyAlignment="1">
      <alignment vertical="center"/>
    </xf>
    <xf numFmtId="0" fontId="25" fillId="6" borderId="22" xfId="3" applyFont="1" applyFill="1" applyBorder="1" applyAlignment="1">
      <alignment vertical="center"/>
    </xf>
    <xf numFmtId="2" fontId="25" fillId="6" borderId="9" xfId="3" applyNumberFormat="1" applyFont="1" applyFill="1" applyBorder="1" applyAlignment="1">
      <alignment horizontal="center" vertical="center"/>
    </xf>
    <xf numFmtId="0" fontId="23" fillId="0" borderId="23" xfId="3" applyFont="1" applyBorder="1" applyAlignment="1">
      <alignment vertical="center"/>
    </xf>
    <xf numFmtId="0" fontId="23" fillId="0" borderId="9" xfId="3" applyFont="1" applyBorder="1" applyAlignment="1">
      <alignment horizontal="center" vertical="center" wrapText="1"/>
    </xf>
    <xf numFmtId="0" fontId="25" fillId="6" borderId="8" xfId="3" applyFont="1" applyFill="1" applyBorder="1" applyAlignment="1">
      <alignment horizontal="center" vertical="center"/>
    </xf>
    <xf numFmtId="0" fontId="25" fillId="6" borderId="21" xfId="3" applyFont="1" applyFill="1" applyBorder="1" applyAlignment="1">
      <alignment vertical="center"/>
    </xf>
    <xf numFmtId="2" fontId="25" fillId="6" borderId="8" xfId="3" applyNumberFormat="1" applyFont="1" applyFill="1" applyBorder="1" applyAlignment="1">
      <alignment horizontal="center" vertical="center"/>
    </xf>
    <xf numFmtId="0" fontId="21" fillId="0" borderId="53" xfId="3" applyFont="1" applyBorder="1" applyAlignment="1">
      <alignment vertical="center"/>
    </xf>
    <xf numFmtId="0" fontId="21" fillId="0" borderId="54" xfId="3" applyFont="1" applyBorder="1" applyAlignment="1">
      <alignment vertical="center"/>
    </xf>
    <xf numFmtId="0" fontId="21" fillId="0" borderId="55" xfId="3" applyFont="1" applyBorder="1" applyAlignment="1">
      <alignment vertical="center"/>
    </xf>
    <xf numFmtId="0" fontId="21" fillId="0" borderId="10" xfId="3" applyFont="1" applyBorder="1" applyAlignment="1">
      <alignment vertical="center"/>
    </xf>
    <xf numFmtId="0" fontId="21" fillId="0" borderId="0" xfId="3" applyFont="1" applyAlignment="1">
      <alignment vertical="center"/>
    </xf>
    <xf numFmtId="2" fontId="26" fillId="0" borderId="11" xfId="3" applyNumberFormat="1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9" fillId="0" borderId="43" xfId="3" applyFont="1" applyBorder="1" applyAlignment="1">
      <alignment vertical="center"/>
    </xf>
    <xf numFmtId="0" fontId="19" fillId="0" borderId="56" xfId="3" applyFont="1" applyBorder="1" applyAlignment="1">
      <alignment vertical="center"/>
    </xf>
    <xf numFmtId="2" fontId="25" fillId="0" borderId="15" xfId="3" applyNumberFormat="1" applyFont="1" applyBorder="1" applyAlignment="1">
      <alignment horizontal="center" vertical="center"/>
    </xf>
    <xf numFmtId="2" fontId="21" fillId="0" borderId="9" xfId="3" applyNumberFormat="1" applyFont="1" applyBorder="1" applyAlignment="1">
      <alignment horizontal="center" vertical="center"/>
    </xf>
    <xf numFmtId="0" fontId="23" fillId="0" borderId="57" xfId="3" applyFont="1" applyBorder="1" applyAlignment="1">
      <alignment horizontal="center" vertical="center"/>
    </xf>
    <xf numFmtId="0" fontId="23" fillId="0" borderId="58" xfId="3" applyFont="1" applyBorder="1" applyAlignment="1">
      <alignment vertical="center"/>
    </xf>
    <xf numFmtId="0" fontId="23" fillId="0" borderId="50" xfId="3" applyFont="1" applyBorder="1" applyAlignment="1">
      <alignment vertical="center"/>
    </xf>
    <xf numFmtId="0" fontId="23" fillId="0" borderId="51" xfId="3" applyFont="1" applyBorder="1" applyAlignment="1">
      <alignment vertical="center"/>
    </xf>
    <xf numFmtId="2" fontId="21" fillId="0" borderId="59" xfId="3" applyNumberFormat="1" applyFont="1" applyBorder="1" applyAlignment="1">
      <alignment horizontal="center" vertical="center"/>
    </xf>
    <xf numFmtId="0" fontId="19" fillId="0" borderId="16" xfId="3" applyFont="1" applyBorder="1" applyAlignment="1">
      <alignment vertical="center"/>
    </xf>
    <xf numFmtId="0" fontId="19" fillId="0" borderId="17" xfId="3" applyFont="1" applyBorder="1" applyAlignment="1">
      <alignment vertical="center"/>
    </xf>
    <xf numFmtId="0" fontId="19" fillId="0" borderId="18" xfId="3" applyFont="1" applyBorder="1" applyAlignment="1">
      <alignment vertical="center"/>
    </xf>
    <xf numFmtId="0" fontId="23" fillId="0" borderId="26" xfId="3" applyFont="1" applyBorder="1" applyAlignment="1">
      <alignment horizontal="center" vertical="center"/>
    </xf>
    <xf numFmtId="2" fontId="23" fillId="0" borderId="28" xfId="3" applyNumberFormat="1" applyFont="1" applyBorder="1" applyAlignment="1">
      <alignment horizontal="center" vertical="center"/>
    </xf>
    <xf numFmtId="0" fontId="21" fillId="0" borderId="10" xfId="3" applyFont="1" applyBorder="1"/>
    <xf numFmtId="0" fontId="21" fillId="0" borderId="0" xfId="3" applyFont="1"/>
    <xf numFmtId="0" fontId="21" fillId="0" borderId="11" xfId="3" applyFont="1" applyBorder="1"/>
    <xf numFmtId="0" fontId="27" fillId="0" borderId="10" xfId="3" applyFont="1" applyBorder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19" fillId="0" borderId="11" xfId="3" applyFont="1" applyBorder="1" applyAlignment="1">
      <alignment vertical="center" wrapText="1"/>
    </xf>
    <xf numFmtId="10" fontId="21" fillId="0" borderId="0" xfId="7" applyNumberFormat="1" applyFont="1" applyBorder="1"/>
    <xf numFmtId="10" fontId="21" fillId="0" borderId="11" xfId="7" applyNumberFormat="1" applyFont="1" applyBorder="1"/>
    <xf numFmtId="10" fontId="19" fillId="0" borderId="0" xfId="3" applyNumberFormat="1" applyFont="1"/>
    <xf numFmtId="10" fontId="19" fillId="0" borderId="11" xfId="3" applyNumberFormat="1" applyFont="1" applyBorder="1"/>
    <xf numFmtId="0" fontId="19" fillId="7" borderId="23" xfId="3" applyFont="1" applyFill="1" applyBorder="1" applyAlignment="1">
      <alignment horizontal="right" vertical="center"/>
    </xf>
    <xf numFmtId="0" fontId="19" fillId="7" borderId="24" xfId="3" applyFont="1" applyFill="1" applyBorder="1" applyAlignment="1">
      <alignment vertical="center"/>
    </xf>
    <xf numFmtId="10" fontId="19" fillId="7" borderId="22" xfId="3" applyNumberFormat="1" applyFont="1" applyFill="1" applyBorder="1" applyAlignment="1">
      <alignment vertical="center"/>
    </xf>
    <xf numFmtId="0" fontId="19" fillId="0" borderId="21" xfId="3" applyFont="1" applyBorder="1" applyAlignment="1">
      <alignment vertical="center"/>
    </xf>
    <xf numFmtId="0" fontId="19" fillId="0" borderId="24" xfId="3" applyFont="1" applyBorder="1" applyAlignment="1">
      <alignment vertical="center"/>
    </xf>
    <xf numFmtId="10" fontId="19" fillId="0" borderId="25" xfId="3" applyNumberFormat="1" applyFont="1" applyBorder="1" applyAlignment="1">
      <alignment vertical="center"/>
    </xf>
    <xf numFmtId="0" fontId="21" fillId="0" borderId="11" xfId="3" applyFont="1" applyBorder="1" applyAlignment="1">
      <alignment horizontal="right" vertical="center"/>
    </xf>
    <xf numFmtId="0" fontId="21" fillId="8" borderId="42" xfId="4" applyFont="1" applyFill="1" applyBorder="1"/>
    <xf numFmtId="0" fontId="21" fillId="8" borderId="43" xfId="4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165" fontId="10" fillId="0" borderId="9" xfId="0" applyNumberFormat="1" applyFont="1" applyBorder="1" applyAlignment="1">
      <alignment horizontal="left"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165" fontId="10" fillId="0" borderId="23" xfId="0" applyNumberFormat="1" applyFont="1" applyBorder="1" applyAlignment="1">
      <alignment horizontal="center" vertical="center"/>
    </xf>
    <xf numFmtId="165" fontId="10" fillId="0" borderId="24" xfId="0" applyNumberFormat="1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left" vertical="center"/>
    </xf>
    <xf numFmtId="165" fontId="10" fillId="0" borderId="24" xfId="0" applyNumberFormat="1" applyFont="1" applyBorder="1" applyAlignment="1">
      <alignment horizontal="left" vertical="center"/>
    </xf>
    <xf numFmtId="165" fontId="10" fillId="0" borderId="22" xfId="0" applyNumberFormat="1" applyFont="1" applyBorder="1" applyAlignment="1">
      <alignment horizontal="left" vertical="center"/>
    </xf>
    <xf numFmtId="165" fontId="10" fillId="0" borderId="27" xfId="0" applyNumberFormat="1" applyFont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167" fontId="11" fillId="0" borderId="21" xfId="0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0" fontId="19" fillId="4" borderId="36" xfId="6" applyFont="1" applyFill="1" applyBorder="1" applyAlignment="1">
      <alignment horizontal="center" vertical="center" wrapText="1"/>
    </xf>
    <xf numFmtId="0" fontId="19" fillId="4" borderId="37" xfId="6" applyFont="1" applyFill="1" applyBorder="1" applyAlignment="1">
      <alignment horizontal="center" vertical="center" wrapText="1"/>
    </xf>
    <xf numFmtId="0" fontId="19" fillId="4" borderId="38" xfId="6" applyFont="1" applyFill="1" applyBorder="1" applyAlignment="1">
      <alignment horizontal="center" vertical="center" wrapText="1"/>
    </xf>
    <xf numFmtId="0" fontId="19" fillId="0" borderId="39" xfId="6" applyFont="1" applyBorder="1" applyAlignment="1">
      <alignment horizontal="center" vertical="center" wrapText="1"/>
    </xf>
    <xf numFmtId="0" fontId="19" fillId="0" borderId="40" xfId="6" applyFont="1" applyBorder="1" applyAlignment="1">
      <alignment horizontal="center" vertical="center" wrapText="1"/>
    </xf>
    <xf numFmtId="0" fontId="19" fillId="0" borderId="41" xfId="6" applyFont="1" applyBorder="1" applyAlignment="1">
      <alignment horizontal="center" vertical="center" wrapText="1"/>
    </xf>
    <xf numFmtId="0" fontId="21" fillId="0" borderId="0" xfId="3" applyFont="1" applyAlignment="1">
      <alignment horizontal="left" wrapText="1"/>
    </xf>
    <xf numFmtId="0" fontId="21" fillId="0" borderId="11" xfId="3" applyFont="1" applyBorder="1" applyAlignment="1">
      <alignment horizontal="left" wrapText="1"/>
    </xf>
    <xf numFmtId="0" fontId="21" fillId="0" borderId="43" xfId="3" applyFont="1" applyBorder="1" applyAlignment="1">
      <alignment horizontal="left" wrapText="1"/>
    </xf>
    <xf numFmtId="0" fontId="21" fillId="0" borderId="56" xfId="3" applyFont="1" applyBorder="1" applyAlignment="1">
      <alignment horizontal="left" wrapText="1"/>
    </xf>
    <xf numFmtId="0" fontId="15" fillId="3" borderId="30" xfId="3" applyFont="1" applyFill="1" applyBorder="1" applyAlignment="1" applyProtection="1">
      <alignment horizontal="center" vertical="center"/>
      <protection locked="0"/>
    </xf>
    <xf numFmtId="0" fontId="15" fillId="3" borderId="31" xfId="3" applyFont="1" applyFill="1" applyBorder="1" applyAlignment="1" applyProtection="1">
      <alignment horizontal="center" vertical="center"/>
      <protection locked="0"/>
    </xf>
    <xf numFmtId="0" fontId="15" fillId="3" borderId="32" xfId="3" applyFont="1" applyFill="1" applyBorder="1" applyAlignment="1" applyProtection="1">
      <alignment horizontal="center" vertical="center"/>
      <protection locked="0"/>
    </xf>
    <xf numFmtId="2" fontId="19" fillId="3" borderId="10" xfId="5" applyNumberFormat="1" applyFont="1" applyFill="1" applyBorder="1" applyAlignment="1" applyProtection="1">
      <alignment horizontal="center" vertical="center"/>
      <protection locked="0"/>
    </xf>
    <xf numFmtId="2" fontId="19" fillId="3" borderId="0" xfId="5" applyNumberFormat="1" applyFont="1" applyFill="1" applyAlignment="1" applyProtection="1">
      <alignment horizontal="center" vertical="center"/>
      <protection locked="0"/>
    </xf>
    <xf numFmtId="2" fontId="19" fillId="3" borderId="11" xfId="5" applyNumberFormat="1" applyFont="1" applyFill="1" applyBorder="1" applyAlignment="1" applyProtection="1">
      <alignment horizontal="center" vertical="center"/>
      <protection locked="0"/>
    </xf>
    <xf numFmtId="2" fontId="21" fillId="3" borderId="10" xfId="5" applyNumberFormat="1" applyFont="1" applyFill="1" applyBorder="1" applyAlignment="1" applyProtection="1">
      <alignment horizontal="center" vertical="center"/>
      <protection locked="0"/>
    </xf>
    <xf numFmtId="2" fontId="21" fillId="3" borderId="0" xfId="5" applyNumberFormat="1" applyFont="1" applyFill="1" applyAlignment="1" applyProtection="1">
      <alignment horizontal="center" vertical="center"/>
      <protection locked="0"/>
    </xf>
    <xf numFmtId="2" fontId="21" fillId="3" borderId="11" xfId="5" applyNumberFormat="1" applyFont="1" applyFill="1" applyBorder="1" applyAlignment="1" applyProtection="1">
      <alignment horizontal="center" vertical="center"/>
      <protection locked="0"/>
    </xf>
    <xf numFmtId="0" fontId="20" fillId="3" borderId="34" xfId="5" applyFont="1" applyFill="1" applyBorder="1" applyAlignment="1" applyProtection="1">
      <alignment horizontal="center" vertical="center"/>
      <protection locked="0"/>
    </xf>
    <xf numFmtId="170" fontId="20" fillId="3" borderId="34" xfId="3" applyNumberFormat="1" applyFont="1" applyFill="1" applyBorder="1" applyAlignment="1" applyProtection="1">
      <alignment horizontal="center" vertical="center"/>
      <protection locked="0"/>
    </xf>
    <xf numFmtId="170" fontId="20" fillId="3" borderId="35" xfId="3" applyNumberFormat="1" applyFont="1" applyFill="1" applyBorder="1" applyAlignment="1" applyProtection="1">
      <alignment horizontal="center" vertical="center"/>
      <protection locked="0"/>
    </xf>
  </cellXfs>
  <cellStyles count="8">
    <cellStyle name="Moeda" xfId="2" builtinId="4"/>
    <cellStyle name="Normal" xfId="0" builtinId="0"/>
    <cellStyle name="Normal 2" xfId="3" xr:uid="{BD5B7561-0909-451F-A2E6-A1D3CEE51C1E}"/>
    <cellStyle name="Normal 4" xfId="4" xr:uid="{E59DFA8B-26AF-4AAB-A732-7BBEC09FF7E4}"/>
    <cellStyle name="Normal_F-06-09" xfId="6" xr:uid="{5D25278D-2E94-4A38-A419-BDF9A7936802}"/>
    <cellStyle name="Normal_Plan1" xfId="5" xr:uid="{1A983D1C-3864-4CE6-9FD0-BD215ECE9A92}"/>
    <cellStyle name="Porcentagem 4" xfId="7" xr:uid="{516FF02C-67DB-4E0C-B85D-79A7A0EE50DF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2676524</xdr:colOff>
      <xdr:row>0</xdr:row>
      <xdr:rowOff>28574</xdr:rowOff>
    </xdr:from>
    <xdr:to>
      <xdr:col>5</xdr:col>
      <xdr:colOff>647700</xdr:colOff>
      <xdr:row>4</xdr:row>
      <xdr:rowOff>69007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0DB9BC-CC3C-469D-A539-2FF169842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28574"/>
          <a:ext cx="2457451" cy="802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2B17D0-D16F-489F-82F8-8CBEA9507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F14B8E-3AB0-411F-B03F-861D7B9D0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</xdr:rowOff>
    </xdr:from>
    <xdr:to>
      <xdr:col>1</xdr:col>
      <xdr:colOff>447675</xdr:colOff>
      <xdr:row>4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9A3E5696-CB87-4DBA-8C5C-52CAA7E2E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1714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17145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89109D-8F5A-4F6A-8E27-945F80E3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41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AC7205-21DE-4ED8-8C73-B480796F0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F37940-DFA3-4113-BE88-861D7D1E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85BB45-925D-408D-BF9A-2EEF106DC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D82A9C-5AFD-4F0C-99B9-F2D7D1CD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E79812-53EE-4F51-88DF-507B5D9A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4020AA-3BD5-48D5-A940-0DD2D996A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4</xdr:col>
      <xdr:colOff>497205</xdr:colOff>
      <xdr:row>4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4C2BD4-7DBA-4FA7-9619-65488BD8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100"/>
          <a:ext cx="224028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o\Downloads\COMPOSI&#199;&#195;O%20DE%20PRE&#199;O%20BDI%2017.06.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. Geral"/>
      <sheetName val="Cron. Físico-Financeiro"/>
      <sheetName val="Plan. Comp. Placa (Reg. L=0,75)"/>
      <sheetName val="Plan. Comp. Placa (Reg. D=1,00)"/>
      <sheetName val="Plan. Comp. Placa (0,50 x 0,85)"/>
      <sheetName val="Plan. Comp. Placa (0,80x1,20) "/>
      <sheetName val="Plan. Comp. Placa (2,00x1,00)"/>
      <sheetName val="Plan. Comp. Tachinhas"/>
      <sheetName val="Plan. Comp. Pintura Mecânico"/>
      <sheetName val="Plan. Comp. Pintura Manual"/>
      <sheetName val="BDI e Tributos"/>
      <sheetName val="Encargos Sociais"/>
      <sheetName val="BDI e Tributo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C47">
            <v>115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39"/>
  <sheetViews>
    <sheetView workbookViewId="0">
      <selection activeCell="A4" sqref="A4:I4"/>
    </sheetView>
  </sheetViews>
  <sheetFormatPr defaultRowHeight="15"/>
  <cols>
    <col min="1" max="1" width="5.85546875" customWidth="1"/>
    <col min="2" max="2" width="13.5703125" customWidth="1"/>
    <col min="3" max="3" width="47.140625" customWidth="1"/>
    <col min="4" max="4" width="8.42578125" customWidth="1"/>
    <col min="5" max="5" width="11.7109375" customWidth="1"/>
    <col min="6" max="6" width="16.28515625" customWidth="1"/>
    <col min="8" max="8" width="18.28515625" customWidth="1"/>
    <col min="9" max="9" width="22.140625" customWidth="1"/>
    <col min="10" max="10" width="11.85546875" customWidth="1"/>
    <col min="11" max="11" width="11.42578125" customWidth="1"/>
    <col min="12" max="12" width="12.7109375" customWidth="1"/>
    <col min="13" max="13" width="15.5703125" customWidth="1"/>
  </cols>
  <sheetData>
    <row r="4" spans="1:13">
      <c r="A4" s="158"/>
      <c r="B4" s="158"/>
      <c r="C4" s="158"/>
      <c r="D4" s="158"/>
      <c r="E4" s="158"/>
      <c r="F4" s="158"/>
      <c r="G4" s="158"/>
      <c r="H4" s="158"/>
      <c r="I4" s="158"/>
    </row>
    <row r="5" spans="1:13">
      <c r="A5" s="158" t="s">
        <v>71</v>
      </c>
      <c r="B5" s="158"/>
      <c r="C5" s="158"/>
      <c r="D5" s="158"/>
      <c r="E5" s="158"/>
      <c r="F5" s="158"/>
      <c r="G5" s="158"/>
      <c r="H5" s="158"/>
      <c r="I5" s="158"/>
    </row>
    <row r="7" spans="1:13">
      <c r="A7" s="158" t="s">
        <v>72</v>
      </c>
      <c r="B7" s="158"/>
      <c r="C7" s="158"/>
      <c r="D7" s="158"/>
      <c r="E7" s="158"/>
      <c r="F7" s="158"/>
      <c r="G7" s="158"/>
      <c r="H7" s="158"/>
      <c r="I7" s="158"/>
    </row>
    <row r="9" spans="1:13">
      <c r="A9" s="158" t="s">
        <v>73</v>
      </c>
      <c r="B9" s="158"/>
      <c r="C9" s="158"/>
      <c r="D9" s="158"/>
      <c r="E9" s="158"/>
      <c r="F9" s="158"/>
      <c r="G9" s="158"/>
      <c r="H9" s="158"/>
      <c r="I9" s="158"/>
    </row>
    <row r="10" spans="1:13">
      <c r="A10" s="158" t="s">
        <v>191</v>
      </c>
      <c r="B10" s="158"/>
      <c r="C10" s="158"/>
      <c r="D10" s="158"/>
      <c r="E10" s="158"/>
      <c r="F10" s="158"/>
      <c r="G10" s="158"/>
      <c r="H10" s="158"/>
      <c r="I10" s="158"/>
    </row>
    <row r="11" spans="1:13" ht="15.75" thickBot="1"/>
    <row r="12" spans="1:13" ht="16.5" thickBot="1">
      <c r="A12" s="155" t="s">
        <v>0</v>
      </c>
      <c r="B12" s="156"/>
      <c r="C12" s="156"/>
      <c r="D12" s="156"/>
      <c r="E12" s="156"/>
      <c r="F12" s="156"/>
      <c r="G12" s="156"/>
      <c r="H12" s="156"/>
      <c r="I12" s="157"/>
    </row>
    <row r="13" spans="1:13" ht="30">
      <c r="A13" s="37" t="s">
        <v>1</v>
      </c>
      <c r="B13" s="38" t="s">
        <v>2</v>
      </c>
      <c r="C13" s="38" t="s">
        <v>3</v>
      </c>
      <c r="D13" s="38" t="s">
        <v>4</v>
      </c>
      <c r="E13" s="38" t="s">
        <v>5</v>
      </c>
      <c r="F13" s="38" t="s">
        <v>6</v>
      </c>
      <c r="G13" s="38" t="s">
        <v>13</v>
      </c>
      <c r="H13" s="35" t="s">
        <v>7</v>
      </c>
      <c r="I13" s="36" t="s">
        <v>9</v>
      </c>
      <c r="J13" s="27"/>
      <c r="K13" s="28"/>
      <c r="L13" s="28"/>
    </row>
    <row r="14" spans="1:13" ht="15.75">
      <c r="A14" s="17" t="s">
        <v>8</v>
      </c>
      <c r="B14" s="9"/>
      <c r="C14" s="10" t="s">
        <v>10</v>
      </c>
      <c r="D14" s="9"/>
      <c r="E14" s="9"/>
      <c r="F14" s="9"/>
      <c r="G14" s="9"/>
      <c r="H14" s="9"/>
      <c r="I14" s="23">
        <f>SUM(I15:I22)</f>
        <v>5107946.7540000007</v>
      </c>
    </row>
    <row r="15" spans="1:13" ht="111.75" customHeight="1">
      <c r="A15" s="19" t="s">
        <v>11</v>
      </c>
      <c r="B15" s="4" t="s">
        <v>58</v>
      </c>
      <c r="C15" s="24" t="s">
        <v>59</v>
      </c>
      <c r="D15" s="1" t="s">
        <v>12</v>
      </c>
      <c r="E15" s="7">
        <v>40000</v>
      </c>
      <c r="F15" s="5">
        <v>35.29</v>
      </c>
      <c r="G15" s="8">
        <v>0.27460000000000001</v>
      </c>
      <c r="H15" s="6">
        <f>(F15*0.2746)+F15</f>
        <v>44.980633999999995</v>
      </c>
      <c r="I15" s="18">
        <f>E15*H15</f>
        <v>1799225.3599999999</v>
      </c>
      <c r="J15" s="29"/>
      <c r="K15" s="30"/>
      <c r="L15" s="31"/>
      <c r="M15" s="32"/>
    </row>
    <row r="16" spans="1:13" ht="113.25" customHeight="1">
      <c r="A16" s="19" t="s">
        <v>14</v>
      </c>
      <c r="B16" s="4" t="s">
        <v>61</v>
      </c>
      <c r="C16" s="39" t="s">
        <v>60</v>
      </c>
      <c r="D16" s="1" t="s">
        <v>12</v>
      </c>
      <c r="E16" s="7">
        <v>35000</v>
      </c>
      <c r="F16" s="5">
        <v>48.13</v>
      </c>
      <c r="G16" s="8">
        <v>0.27460000000000001</v>
      </c>
      <c r="H16" s="6">
        <f t="shared" ref="H16:H22" si="0">(F16*0.2746)+F16</f>
        <v>61.346498000000004</v>
      </c>
      <c r="I16" s="18">
        <f>E16*H16</f>
        <v>2147127.4300000002</v>
      </c>
      <c r="J16" s="29"/>
      <c r="K16" s="31"/>
      <c r="L16" s="31"/>
      <c r="M16" s="32"/>
    </row>
    <row r="17" spans="1:13" ht="94.5" customHeight="1">
      <c r="A17" s="19" t="s">
        <v>15</v>
      </c>
      <c r="B17" s="4" t="s">
        <v>65</v>
      </c>
      <c r="C17" s="39" t="s">
        <v>66</v>
      </c>
      <c r="D17" s="1" t="s">
        <v>12</v>
      </c>
      <c r="E17" s="7">
        <v>1000</v>
      </c>
      <c r="F17" s="5">
        <v>252.57</v>
      </c>
      <c r="G17" s="8">
        <v>0.27460000000000001</v>
      </c>
      <c r="H17" s="6">
        <f t="shared" si="0"/>
        <v>321.92572200000001</v>
      </c>
      <c r="I17" s="18">
        <f>E17*H17</f>
        <v>321925.72200000001</v>
      </c>
      <c r="J17" s="29"/>
      <c r="K17" s="31"/>
      <c r="L17" s="31"/>
      <c r="M17" s="32"/>
    </row>
    <row r="18" spans="1:13" ht="42.75" customHeight="1">
      <c r="A18" s="19" t="s">
        <v>16</v>
      </c>
      <c r="B18" s="4" t="s">
        <v>64</v>
      </c>
      <c r="C18" s="24" t="s">
        <v>67</v>
      </c>
      <c r="D18" s="1" t="s">
        <v>18</v>
      </c>
      <c r="E18" s="13">
        <v>3000</v>
      </c>
      <c r="F18" s="5">
        <v>41.94</v>
      </c>
      <c r="G18" s="8">
        <v>0.27460000000000001</v>
      </c>
      <c r="H18" s="6">
        <f t="shared" si="0"/>
        <v>53.456723999999994</v>
      </c>
      <c r="I18" s="18">
        <f t="shared" ref="I18:I22" si="1">E18*H18</f>
        <v>160370.17199999999</v>
      </c>
      <c r="J18" s="29"/>
      <c r="K18" s="31"/>
      <c r="L18" s="31"/>
      <c r="M18" s="32"/>
    </row>
    <row r="19" spans="1:13" ht="36" customHeight="1">
      <c r="A19" s="19" t="s">
        <v>17</v>
      </c>
      <c r="B19" s="4" t="s">
        <v>55</v>
      </c>
      <c r="C19" s="24" t="s">
        <v>68</v>
      </c>
      <c r="D19" s="1" t="s">
        <v>18</v>
      </c>
      <c r="E19" s="13">
        <v>6000</v>
      </c>
      <c r="F19" s="5">
        <v>77.38</v>
      </c>
      <c r="G19" s="8">
        <v>0.27460000000000001</v>
      </c>
      <c r="H19" s="6">
        <f t="shared" si="0"/>
        <v>98.628547999999995</v>
      </c>
      <c r="I19" s="18">
        <f t="shared" si="1"/>
        <v>591771.28799999994</v>
      </c>
      <c r="J19" s="29"/>
      <c r="K19" s="31"/>
      <c r="L19" s="31"/>
      <c r="M19" s="32"/>
    </row>
    <row r="20" spans="1:13" ht="35.25" customHeight="1">
      <c r="A20" s="19" t="s">
        <v>24</v>
      </c>
      <c r="B20" s="4" t="s">
        <v>54</v>
      </c>
      <c r="C20" s="24" t="s">
        <v>69</v>
      </c>
      <c r="D20" s="1" t="s">
        <v>12</v>
      </c>
      <c r="E20" s="13">
        <v>1000</v>
      </c>
      <c r="F20" s="5">
        <v>50.68</v>
      </c>
      <c r="G20" s="8">
        <v>0.27460000000000001</v>
      </c>
      <c r="H20" s="6">
        <f t="shared" si="0"/>
        <v>64.596727999999999</v>
      </c>
      <c r="I20" s="18">
        <f t="shared" si="1"/>
        <v>64596.727999999996</v>
      </c>
      <c r="J20" s="29"/>
      <c r="K20" s="31"/>
      <c r="L20" s="31"/>
      <c r="M20" s="32"/>
    </row>
    <row r="21" spans="1:13" ht="17.25" customHeight="1">
      <c r="A21" s="19" t="s">
        <v>44</v>
      </c>
      <c r="B21" s="2" t="s">
        <v>63</v>
      </c>
      <c r="C21" s="40" t="s">
        <v>70</v>
      </c>
      <c r="D21" s="1" t="s">
        <v>12</v>
      </c>
      <c r="E21" s="13">
        <v>1000</v>
      </c>
      <c r="F21" s="5">
        <v>8.9</v>
      </c>
      <c r="G21" s="8">
        <v>0.27460000000000001</v>
      </c>
      <c r="H21" s="6">
        <f t="shared" si="0"/>
        <v>11.34394</v>
      </c>
      <c r="I21" s="18">
        <f t="shared" si="1"/>
        <v>11343.94</v>
      </c>
      <c r="J21" s="29"/>
      <c r="K21" s="31"/>
      <c r="L21" s="31"/>
      <c r="M21" s="32"/>
    </row>
    <row r="22" spans="1:13">
      <c r="A22" s="19" t="s">
        <v>51</v>
      </c>
      <c r="B22" s="2" t="s">
        <v>63</v>
      </c>
      <c r="C22" s="2" t="s">
        <v>62</v>
      </c>
      <c r="D22" s="1" t="s">
        <v>18</v>
      </c>
      <c r="E22" s="13">
        <v>1000</v>
      </c>
      <c r="F22" s="14">
        <v>9.09</v>
      </c>
      <c r="G22" s="8">
        <v>0.27460000000000001</v>
      </c>
      <c r="H22" s="6">
        <f t="shared" si="0"/>
        <v>11.586114</v>
      </c>
      <c r="I22" s="18">
        <f t="shared" si="1"/>
        <v>11586.114</v>
      </c>
      <c r="J22" s="29"/>
      <c r="K22" s="31"/>
      <c r="L22" s="31"/>
      <c r="M22" s="32"/>
    </row>
    <row r="23" spans="1:13" ht="15.75">
      <c r="A23" s="20" t="s">
        <v>19</v>
      </c>
      <c r="B23" s="10"/>
      <c r="C23" s="11" t="s">
        <v>20</v>
      </c>
      <c r="I23" s="26">
        <f>SUM(I24:I36)</f>
        <v>1257075.2059499999</v>
      </c>
      <c r="J23" s="29"/>
      <c r="K23" s="31"/>
      <c r="L23" s="31"/>
      <c r="M23" s="32"/>
    </row>
    <row r="24" spans="1:13" ht="60">
      <c r="A24" s="19" t="s">
        <v>21</v>
      </c>
      <c r="B24" s="4" t="s">
        <v>45</v>
      </c>
      <c r="C24" s="3" t="s">
        <v>26</v>
      </c>
      <c r="D24" s="1" t="s">
        <v>18</v>
      </c>
      <c r="E24" s="12">
        <v>800</v>
      </c>
      <c r="F24" s="5">
        <v>210.2</v>
      </c>
      <c r="G24" s="8">
        <v>0.27460000000000001</v>
      </c>
      <c r="H24" s="5">
        <f>(F24*0.2746)+F24</f>
        <v>267.92091999999997</v>
      </c>
      <c r="I24" s="22">
        <f>E24*H24</f>
        <v>214336.73599999998</v>
      </c>
      <c r="J24" s="29"/>
      <c r="K24" s="31"/>
      <c r="L24" s="31"/>
      <c r="M24" s="32"/>
    </row>
    <row r="25" spans="1:13" ht="60">
      <c r="A25" s="19" t="s">
        <v>22</v>
      </c>
      <c r="B25" s="4" t="s">
        <v>46</v>
      </c>
      <c r="C25" s="3" t="s">
        <v>25</v>
      </c>
      <c r="D25" s="1" t="s">
        <v>18</v>
      </c>
      <c r="E25" s="12">
        <v>400</v>
      </c>
      <c r="F25" s="5">
        <v>210.2</v>
      </c>
      <c r="G25" s="8">
        <v>0.27460000000000001</v>
      </c>
      <c r="H25" s="5">
        <f t="shared" ref="H25:H36" si="2">(F25*0.2746)+F25</f>
        <v>267.92091999999997</v>
      </c>
      <c r="I25" s="22">
        <f t="shared" ref="I25:I36" si="3">E25*H25</f>
        <v>107168.36799999999</v>
      </c>
      <c r="J25" s="29"/>
      <c r="K25" s="31"/>
      <c r="L25" s="31"/>
      <c r="M25" s="32"/>
    </row>
    <row r="26" spans="1:13" ht="60">
      <c r="A26" s="19" t="s">
        <v>23</v>
      </c>
      <c r="B26" s="4" t="s">
        <v>56</v>
      </c>
      <c r="C26" s="3" t="s">
        <v>57</v>
      </c>
      <c r="D26" s="1" t="s">
        <v>18</v>
      </c>
      <c r="E26" s="12">
        <v>50</v>
      </c>
      <c r="F26" s="5">
        <v>147.07</v>
      </c>
      <c r="G26" s="8">
        <v>0.27460000000000001</v>
      </c>
      <c r="H26" s="5">
        <f t="shared" si="2"/>
        <v>187.455422</v>
      </c>
      <c r="I26" s="22">
        <f t="shared" si="3"/>
        <v>9372.7710999999999</v>
      </c>
      <c r="J26" s="29"/>
      <c r="K26" s="31"/>
      <c r="L26" s="31"/>
      <c r="M26" s="32"/>
    </row>
    <row r="27" spans="1:13" ht="60">
      <c r="A27" s="1" t="s">
        <v>27</v>
      </c>
      <c r="B27" s="1" t="s">
        <v>63</v>
      </c>
      <c r="C27" s="3" t="s">
        <v>32</v>
      </c>
      <c r="D27" s="1" t="s">
        <v>18</v>
      </c>
      <c r="E27" s="12">
        <v>500</v>
      </c>
      <c r="F27" s="5">
        <v>210.2</v>
      </c>
      <c r="G27" s="8">
        <v>0.27460000000000001</v>
      </c>
      <c r="H27" s="5">
        <f t="shared" si="2"/>
        <v>267.92091999999997</v>
      </c>
      <c r="I27" s="22">
        <f t="shared" si="3"/>
        <v>133960.46</v>
      </c>
      <c r="J27" s="29"/>
      <c r="K27" s="31"/>
      <c r="L27" s="31"/>
      <c r="M27" s="32"/>
    </row>
    <row r="28" spans="1:13" ht="60">
      <c r="A28" s="1" t="s">
        <v>28</v>
      </c>
      <c r="B28" s="1" t="s">
        <v>63</v>
      </c>
      <c r="C28" s="3" t="s">
        <v>38</v>
      </c>
      <c r="D28" s="1" t="s">
        <v>18</v>
      </c>
      <c r="E28" s="12">
        <v>300</v>
      </c>
      <c r="F28" s="5">
        <v>315.3</v>
      </c>
      <c r="G28" s="8">
        <v>0.27460000000000001</v>
      </c>
      <c r="H28" s="5">
        <f t="shared" si="2"/>
        <v>401.88138000000004</v>
      </c>
      <c r="I28" s="22">
        <f t="shared" si="3"/>
        <v>120564.414</v>
      </c>
      <c r="J28" s="29"/>
      <c r="K28" s="31"/>
      <c r="L28" s="31"/>
      <c r="M28" s="32"/>
    </row>
    <row r="29" spans="1:13" ht="60.75" customHeight="1">
      <c r="A29" s="1" t="s">
        <v>29</v>
      </c>
      <c r="B29" s="1" t="s">
        <v>63</v>
      </c>
      <c r="C29" s="3" t="s">
        <v>33</v>
      </c>
      <c r="D29" s="1" t="s">
        <v>18</v>
      </c>
      <c r="E29" s="12">
        <v>300</v>
      </c>
      <c r="F29" s="5">
        <v>315.3</v>
      </c>
      <c r="G29" s="8">
        <v>0.27460000000000001</v>
      </c>
      <c r="H29" s="5">
        <f t="shared" si="2"/>
        <v>401.88138000000004</v>
      </c>
      <c r="I29" s="22">
        <f t="shared" si="3"/>
        <v>120564.414</v>
      </c>
      <c r="J29" s="29"/>
      <c r="K29" s="31"/>
      <c r="L29" s="31"/>
      <c r="M29" s="32"/>
    </row>
    <row r="30" spans="1:13" ht="60">
      <c r="A30" s="1" t="s">
        <v>30</v>
      </c>
      <c r="B30" s="4" t="s">
        <v>47</v>
      </c>
      <c r="C30" s="3" t="s">
        <v>34</v>
      </c>
      <c r="D30" s="1" t="s">
        <v>18</v>
      </c>
      <c r="E30" s="12">
        <v>25</v>
      </c>
      <c r="F30" s="5">
        <v>839.15</v>
      </c>
      <c r="G30" s="8">
        <v>0.27460000000000001</v>
      </c>
      <c r="H30" s="5">
        <f t="shared" si="2"/>
        <v>1069.58059</v>
      </c>
      <c r="I30" s="22">
        <f t="shared" si="3"/>
        <v>26739.514750000002</v>
      </c>
      <c r="J30" s="29"/>
      <c r="K30" s="31"/>
      <c r="L30" s="31"/>
      <c r="M30" s="32"/>
    </row>
    <row r="31" spans="1:13" ht="30">
      <c r="A31" s="1" t="s">
        <v>31</v>
      </c>
      <c r="B31" s="1" t="s">
        <v>63</v>
      </c>
      <c r="C31" s="3" t="s">
        <v>35</v>
      </c>
      <c r="D31" s="1" t="s">
        <v>18</v>
      </c>
      <c r="E31" s="12">
        <v>1500</v>
      </c>
      <c r="F31" s="5">
        <v>53.08</v>
      </c>
      <c r="G31" s="8">
        <v>0.27460000000000001</v>
      </c>
      <c r="H31" s="5">
        <f t="shared" si="2"/>
        <v>67.655767999999995</v>
      </c>
      <c r="I31" s="22">
        <f t="shared" si="3"/>
        <v>101483.65199999999</v>
      </c>
      <c r="J31" s="29"/>
      <c r="K31" s="31"/>
      <c r="L31" s="31"/>
      <c r="M31" s="32"/>
    </row>
    <row r="32" spans="1:13" ht="30">
      <c r="A32" s="1" t="s">
        <v>37</v>
      </c>
      <c r="B32" s="1" t="s">
        <v>63</v>
      </c>
      <c r="C32" s="15" t="s">
        <v>36</v>
      </c>
      <c r="D32" s="1" t="s">
        <v>18</v>
      </c>
      <c r="E32" s="16">
        <v>1300</v>
      </c>
      <c r="F32" s="25">
        <v>57.53</v>
      </c>
      <c r="G32" s="8">
        <v>0.27460000000000001</v>
      </c>
      <c r="H32" s="5">
        <f t="shared" si="2"/>
        <v>73.327737999999997</v>
      </c>
      <c r="I32" s="22">
        <f t="shared" si="3"/>
        <v>95326.059399999998</v>
      </c>
      <c r="J32" s="29"/>
      <c r="K32" s="31"/>
      <c r="L32" s="31"/>
      <c r="M32" s="32"/>
    </row>
    <row r="33" spans="1:13" ht="45">
      <c r="A33" s="1" t="s">
        <v>39</v>
      </c>
      <c r="B33" s="1" t="s">
        <v>63</v>
      </c>
      <c r="C33" s="3" t="s">
        <v>50</v>
      </c>
      <c r="D33" s="1" t="s">
        <v>18</v>
      </c>
      <c r="E33" s="12">
        <v>25</v>
      </c>
      <c r="F33" s="25">
        <v>3978.5</v>
      </c>
      <c r="G33" s="8">
        <v>0.27460000000000001</v>
      </c>
      <c r="H33" s="5">
        <f t="shared" si="2"/>
        <v>5070.9961000000003</v>
      </c>
      <c r="I33" s="22">
        <f t="shared" si="3"/>
        <v>126774.90250000001</v>
      </c>
      <c r="J33" s="29"/>
      <c r="K33" s="31"/>
      <c r="L33" s="31"/>
      <c r="M33" s="32"/>
    </row>
    <row r="34" spans="1:13" ht="60">
      <c r="A34" s="1" t="s">
        <v>41</v>
      </c>
      <c r="B34" s="1" t="s">
        <v>63</v>
      </c>
      <c r="C34" s="3" t="s">
        <v>43</v>
      </c>
      <c r="D34" s="1" t="s">
        <v>18</v>
      </c>
      <c r="E34" s="13">
        <v>1000</v>
      </c>
      <c r="F34" s="5">
        <v>91.91</v>
      </c>
      <c r="G34" s="8">
        <v>0.27460000000000001</v>
      </c>
      <c r="H34" s="5">
        <f t="shared" si="2"/>
        <v>117.14848599999999</v>
      </c>
      <c r="I34" s="22">
        <f t="shared" si="3"/>
        <v>117148.48599999999</v>
      </c>
      <c r="J34" s="29"/>
      <c r="K34" s="31"/>
      <c r="L34" s="31"/>
      <c r="M34" s="32"/>
    </row>
    <row r="35" spans="1:13" ht="60">
      <c r="A35" s="1" t="s">
        <v>42</v>
      </c>
      <c r="B35" s="1" t="s">
        <v>63</v>
      </c>
      <c r="C35" s="3" t="s">
        <v>53</v>
      </c>
      <c r="D35" s="1" t="s">
        <v>18</v>
      </c>
      <c r="E35" s="12">
        <v>500</v>
      </c>
      <c r="F35" s="5">
        <v>127.25</v>
      </c>
      <c r="G35" s="8">
        <v>0.27460000000000001</v>
      </c>
      <c r="H35" s="5">
        <f t="shared" si="2"/>
        <v>162.19284999999999</v>
      </c>
      <c r="I35" s="22">
        <f t="shared" si="3"/>
        <v>81096.425000000003</v>
      </c>
      <c r="J35" s="29"/>
      <c r="K35" s="31"/>
      <c r="L35" s="31"/>
      <c r="M35" s="32"/>
    </row>
    <row r="36" spans="1:13" ht="30.75" thickBot="1">
      <c r="A36" s="1" t="s">
        <v>48</v>
      </c>
      <c r="B36" s="4" t="s">
        <v>52</v>
      </c>
      <c r="C36" s="24" t="s">
        <v>49</v>
      </c>
      <c r="D36" s="1" t="s">
        <v>18</v>
      </c>
      <c r="E36" s="12">
        <v>100</v>
      </c>
      <c r="F36" s="5">
        <v>19.920000000000002</v>
      </c>
      <c r="G36" s="8">
        <v>0.27460000000000001</v>
      </c>
      <c r="H36" s="5">
        <f t="shared" si="2"/>
        <v>25.390032000000001</v>
      </c>
      <c r="I36" s="22">
        <f t="shared" si="3"/>
        <v>2539.0032000000001</v>
      </c>
      <c r="J36" s="29"/>
      <c r="K36" s="31"/>
      <c r="L36" s="31"/>
      <c r="M36" s="32"/>
    </row>
    <row r="37" spans="1:13" ht="19.5" thickBot="1">
      <c r="A37" s="152" t="s">
        <v>40</v>
      </c>
      <c r="B37" s="153"/>
      <c r="C37" s="153"/>
      <c r="D37" s="153"/>
      <c r="E37" s="153"/>
      <c r="F37" s="153"/>
      <c r="G37" s="153"/>
      <c r="H37" s="154"/>
      <c r="I37" s="21">
        <f>I14+I23</f>
        <v>6365021.95995</v>
      </c>
      <c r="M37" s="33"/>
    </row>
    <row r="39" spans="1:13">
      <c r="M39" s="34"/>
    </row>
  </sheetData>
  <mergeCells count="7">
    <mergeCell ref="A37:H37"/>
    <mergeCell ref="A12:I12"/>
    <mergeCell ref="A4:I4"/>
    <mergeCell ref="A5:I5"/>
    <mergeCell ref="A7:I7"/>
    <mergeCell ref="A9:I9"/>
    <mergeCell ref="A10:I10"/>
  </mergeCells>
  <pageMargins left="0.7" right="0.7" top="0.75" bottom="0.75" header="0.3" footer="0.3"/>
  <pageSetup paperSize="9" scale="54" orientation="portrait" r:id="rId1"/>
  <rowBreaks count="1" manualBreakCount="1">
    <brk id="19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4B0D-F9A7-43BF-BB9A-472C940E40C1}">
  <sheetPr>
    <pageSetUpPr fitToPage="1"/>
  </sheetPr>
  <dimension ref="A1:G48"/>
  <sheetViews>
    <sheetView topLeftCell="A10" workbookViewId="0">
      <selection activeCell="A13" sqref="A13:G13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139</v>
      </c>
      <c r="B12" s="198"/>
      <c r="C12" s="198"/>
      <c r="D12" s="198"/>
      <c r="E12" s="198"/>
      <c r="F12" s="198"/>
      <c r="G12" s="199"/>
    </row>
    <row r="13" spans="1:7">
      <c r="A13" s="170"/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0.22</v>
      </c>
      <c r="E16" s="51">
        <v>26.9436</v>
      </c>
      <c r="F16" s="52">
        <v>1</v>
      </c>
      <c r="G16" s="53">
        <f>(D16*E16*F16)</f>
        <v>5.9275919999999998</v>
      </c>
    </row>
    <row r="17" spans="1:7">
      <c r="A17" s="47">
        <v>2</v>
      </c>
      <c r="B17" s="54" t="s">
        <v>88</v>
      </c>
      <c r="C17" s="49" t="s">
        <v>87</v>
      </c>
      <c r="D17" s="66">
        <v>0.22</v>
      </c>
      <c r="E17" s="51">
        <v>19.373100000000001</v>
      </c>
      <c r="F17" s="52">
        <v>2</v>
      </c>
      <c r="G17" s="53">
        <f>(D17*E17*F17)</f>
        <v>8.5241640000000007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14.451756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16.619519399999998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31.071275399999998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f>D16</f>
        <v>0.22</v>
      </c>
      <c r="E23" s="49">
        <v>152.2398</v>
      </c>
      <c r="F23" s="49">
        <v>1</v>
      </c>
      <c r="G23" s="53">
        <f>(D23*E23*F23)</f>
        <v>33.492756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33.492756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51">
      <c r="A27" s="47">
        <v>1</v>
      </c>
      <c r="B27" s="58" t="s">
        <v>129</v>
      </c>
      <c r="C27" s="59" t="s">
        <v>12</v>
      </c>
      <c r="D27" s="51">
        <v>1.4999999999999999E-2</v>
      </c>
      <c r="E27" s="200">
        <v>445.13</v>
      </c>
      <c r="F27" s="201"/>
      <c r="G27" s="53">
        <f>D27*E27</f>
        <v>6.6769499999999997</v>
      </c>
    </row>
    <row r="28" spans="1:7" ht="25.5">
      <c r="A28" s="47">
        <v>2</v>
      </c>
      <c r="B28" s="58" t="s">
        <v>127</v>
      </c>
      <c r="C28" s="59" t="s">
        <v>12</v>
      </c>
      <c r="D28" s="51">
        <v>4.3799999999999999E-2</v>
      </c>
      <c r="E28" s="200">
        <v>471.93664999999999</v>
      </c>
      <c r="F28" s="201"/>
      <c r="G28" s="53">
        <f>D28*E28</f>
        <v>20.670825269999998</v>
      </c>
    </row>
    <row r="29" spans="1:7">
      <c r="A29" s="185" t="s">
        <v>140</v>
      </c>
      <c r="B29" s="186"/>
      <c r="C29" s="186"/>
      <c r="D29" s="186"/>
      <c r="E29" s="186"/>
      <c r="F29" s="186"/>
      <c r="G29" s="53">
        <f>SUM(G27:G28)</f>
        <v>27.34777527</v>
      </c>
    </row>
    <row r="30" spans="1:7">
      <c r="A30" s="187" t="s">
        <v>108</v>
      </c>
      <c r="B30" s="188"/>
      <c r="C30" s="188"/>
      <c r="D30" s="188"/>
      <c r="E30" s="188"/>
      <c r="F30" s="188"/>
      <c r="G30" s="189"/>
    </row>
    <row r="31" spans="1:7">
      <c r="A31" s="55" t="s">
        <v>109</v>
      </c>
      <c r="B31" s="56" t="s">
        <v>110</v>
      </c>
      <c r="C31" s="190" t="s">
        <v>111</v>
      </c>
      <c r="D31" s="191"/>
      <c r="E31" s="191"/>
      <c r="F31" s="192"/>
      <c r="G31" s="60">
        <f>(G20+G24+G29)</f>
        <v>91.911806670000004</v>
      </c>
    </row>
    <row r="32" spans="1:7">
      <c r="A32" s="55" t="s">
        <v>112</v>
      </c>
      <c r="B32" s="56" t="s">
        <v>113</v>
      </c>
      <c r="C32" s="190" t="s">
        <v>114</v>
      </c>
      <c r="D32" s="191"/>
      <c r="E32" s="191"/>
      <c r="F32" s="192"/>
      <c r="G32" s="60">
        <f>G31*0.28</f>
        <v>25.735305867600005</v>
      </c>
    </row>
    <row r="33" spans="1:7" ht="15.75" thickBot="1">
      <c r="A33" s="61" t="s">
        <v>115</v>
      </c>
      <c r="B33" s="62" t="s">
        <v>116</v>
      </c>
      <c r="C33" s="193" t="s">
        <v>117</v>
      </c>
      <c r="D33" s="193"/>
      <c r="E33" s="193"/>
      <c r="F33" s="193"/>
      <c r="G33" s="63">
        <f>SUM(G31:G32)</f>
        <v>117.64711253760001</v>
      </c>
    </row>
    <row r="34" spans="1:7" ht="15.75" thickBot="1">
      <c r="A34" s="194"/>
      <c r="B34" s="195"/>
      <c r="C34" s="195"/>
      <c r="D34" s="195"/>
      <c r="E34" s="195"/>
      <c r="F34" s="195"/>
      <c r="G34" s="196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 ht="15.75">
      <c r="A37" s="64"/>
      <c r="B37" s="64"/>
      <c r="C37" s="64"/>
      <c r="D37" s="64"/>
      <c r="E37" s="64"/>
      <c r="F37" s="64"/>
      <c r="G37" s="65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>
      <c r="A46" s="64"/>
      <c r="B46" s="64"/>
      <c r="C46" s="64"/>
      <c r="D46" s="64"/>
      <c r="E46" s="64"/>
      <c r="F46" s="64"/>
      <c r="G46" s="64"/>
    </row>
    <row r="47" spans="1:7" ht="21.75" customHeight="1">
      <c r="A47" s="184" t="s">
        <v>118</v>
      </c>
      <c r="B47" s="184"/>
      <c r="C47" s="184"/>
      <c r="D47" s="184"/>
      <c r="E47" s="184"/>
      <c r="F47" s="184"/>
      <c r="G47" s="184"/>
    </row>
    <row r="48" spans="1:7">
      <c r="A48" s="64"/>
      <c r="B48" s="64"/>
      <c r="C48" s="64"/>
      <c r="D48" s="64"/>
      <c r="E48" s="64"/>
      <c r="F48" s="64"/>
      <c r="G48" s="64"/>
    </row>
  </sheetData>
  <mergeCells count="24">
    <mergeCell ref="A47:G47"/>
    <mergeCell ref="A24:F24"/>
    <mergeCell ref="A25:G25"/>
    <mergeCell ref="E26:F26"/>
    <mergeCell ref="E27:F27"/>
    <mergeCell ref="E28:F28"/>
    <mergeCell ref="A29:F29"/>
    <mergeCell ref="A30:G30"/>
    <mergeCell ref="C31:F31"/>
    <mergeCell ref="C32:F32"/>
    <mergeCell ref="C33:F33"/>
    <mergeCell ref="A34:G34"/>
    <mergeCell ref="A21:G21"/>
    <mergeCell ref="A5:G5"/>
    <mergeCell ref="A7:G7"/>
    <mergeCell ref="A8:G8"/>
    <mergeCell ref="A9:G9"/>
    <mergeCell ref="A11:G11"/>
    <mergeCell ref="A12:G12"/>
    <mergeCell ref="A13:G13"/>
    <mergeCell ref="A14:G14"/>
    <mergeCell ref="A18:F18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A972-ADE5-41D8-B59B-B8F9E48C1FBB}">
  <sheetPr>
    <pageSetUpPr fitToPage="1"/>
  </sheetPr>
  <dimension ref="A1:G47"/>
  <sheetViews>
    <sheetView workbookViewId="0">
      <selection activeCell="A7" sqref="A7:G7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141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2E-3</v>
      </c>
      <c r="E16" s="51">
        <v>26.9436</v>
      </c>
      <c r="F16" s="52">
        <v>0</v>
      </c>
      <c r="G16" s="53">
        <f>(D16*E16*F16)</f>
        <v>0</v>
      </c>
    </row>
    <row r="17" spans="1:7">
      <c r="A17" s="47">
        <v>2</v>
      </c>
      <c r="B17" s="54" t="s">
        <v>88</v>
      </c>
      <c r="C17" s="49" t="s">
        <v>87</v>
      </c>
      <c r="D17" s="66">
        <v>2E-3</v>
      </c>
      <c r="E17" s="51">
        <v>19.373100000000001</v>
      </c>
      <c r="F17" s="52">
        <v>1</v>
      </c>
      <c r="G17" s="53">
        <f>(D17*E17*F17)</f>
        <v>3.8746200000000001E-2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3.8746200000000001E-2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4.4558130000000001E-2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8.330433000000001E-2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v>0</v>
      </c>
      <c r="E23" s="49">
        <v>152.2398</v>
      </c>
      <c r="F23" s="49">
        <v>1</v>
      </c>
      <c r="G23" s="53">
        <f>(D23*E23*F23)</f>
        <v>0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0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38.25">
      <c r="A27" s="47">
        <v>1</v>
      </c>
      <c r="B27" s="58" t="s">
        <v>142</v>
      </c>
      <c r="C27" s="59" t="s">
        <v>124</v>
      </c>
      <c r="D27" s="51">
        <v>1</v>
      </c>
      <c r="E27" s="200">
        <v>127.17</v>
      </c>
      <c r="F27" s="201"/>
      <c r="G27" s="53">
        <f>D27*E27</f>
        <v>127.17</v>
      </c>
    </row>
    <row r="28" spans="1:7">
      <c r="A28" s="185" t="s">
        <v>107</v>
      </c>
      <c r="B28" s="186"/>
      <c r="C28" s="186"/>
      <c r="D28" s="186"/>
      <c r="E28" s="186"/>
      <c r="F28" s="186"/>
      <c r="G28" s="53">
        <f>SUM(G27:G27)</f>
        <v>127.17</v>
      </c>
    </row>
    <row r="29" spans="1:7">
      <c r="A29" s="187" t="s">
        <v>108</v>
      </c>
      <c r="B29" s="188"/>
      <c r="C29" s="188"/>
      <c r="D29" s="188"/>
      <c r="E29" s="188"/>
      <c r="F29" s="188"/>
      <c r="G29" s="189"/>
    </row>
    <row r="30" spans="1:7">
      <c r="A30" s="55" t="s">
        <v>109</v>
      </c>
      <c r="B30" s="56" t="s">
        <v>110</v>
      </c>
      <c r="C30" s="190" t="s">
        <v>111</v>
      </c>
      <c r="D30" s="191"/>
      <c r="E30" s="191"/>
      <c r="F30" s="192"/>
      <c r="G30" s="60">
        <f>(G20+G24+G28)</f>
        <v>127.25330433000001</v>
      </c>
    </row>
    <row r="31" spans="1:7">
      <c r="A31" s="55" t="s">
        <v>112</v>
      </c>
      <c r="B31" s="56" t="s">
        <v>113</v>
      </c>
      <c r="C31" s="190" t="s">
        <v>114</v>
      </c>
      <c r="D31" s="191"/>
      <c r="E31" s="191"/>
      <c r="F31" s="192"/>
      <c r="G31" s="60">
        <f>G30*0.28</f>
        <v>35.630925212400008</v>
      </c>
    </row>
    <row r="32" spans="1:7" ht="15.75" thickBot="1">
      <c r="A32" s="61" t="s">
        <v>115</v>
      </c>
      <c r="B32" s="62" t="s">
        <v>116</v>
      </c>
      <c r="C32" s="193" t="s">
        <v>117</v>
      </c>
      <c r="D32" s="193"/>
      <c r="E32" s="193"/>
      <c r="F32" s="193"/>
      <c r="G32" s="63">
        <f>SUM(G30:G31)</f>
        <v>162.88422954240002</v>
      </c>
    </row>
    <row r="33" spans="1:7" ht="15.75" thickBot="1">
      <c r="A33" s="194"/>
      <c r="B33" s="195"/>
      <c r="C33" s="195"/>
      <c r="D33" s="195"/>
      <c r="E33" s="195"/>
      <c r="F33" s="195"/>
      <c r="G33" s="196"/>
    </row>
    <row r="34" spans="1:7">
      <c r="A34" s="64"/>
      <c r="B34" s="64"/>
      <c r="C34" s="64"/>
      <c r="D34" s="64"/>
      <c r="E34" s="64"/>
      <c r="F34" s="64"/>
      <c r="G34" s="64"/>
    </row>
    <row r="35" spans="1:7">
      <c r="A35" s="64"/>
      <c r="B35" s="64"/>
      <c r="C35" s="64"/>
      <c r="D35" s="64"/>
      <c r="E35" s="64"/>
      <c r="F35" s="64"/>
      <c r="G35" s="64"/>
    </row>
    <row r="36" spans="1:7" ht="15.75">
      <c r="A36" s="64"/>
      <c r="B36" s="64"/>
      <c r="C36" s="64"/>
      <c r="D36" s="64"/>
      <c r="E36" s="64"/>
      <c r="F36" s="64"/>
      <c r="G36" s="65"/>
    </row>
    <row r="37" spans="1:7">
      <c r="A37" s="64"/>
      <c r="B37" s="64"/>
      <c r="C37" s="64"/>
      <c r="D37" s="64"/>
      <c r="E37" s="64"/>
      <c r="F37" s="64"/>
      <c r="G37" s="64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 ht="21.75" customHeight="1">
      <c r="A46" s="184" t="s">
        <v>118</v>
      </c>
      <c r="B46" s="184"/>
      <c r="C46" s="184"/>
      <c r="D46" s="184"/>
      <c r="E46" s="184"/>
      <c r="F46" s="184"/>
      <c r="G46" s="184"/>
    </row>
    <row r="47" spans="1:7">
      <c r="A47" s="64"/>
      <c r="B47" s="64"/>
      <c r="C47" s="64"/>
      <c r="D47" s="64"/>
      <c r="E47" s="64"/>
      <c r="F47" s="64"/>
      <c r="G47" s="64"/>
    </row>
  </sheetData>
  <mergeCells count="23">
    <mergeCell ref="C30:F30"/>
    <mergeCell ref="C31:F31"/>
    <mergeCell ref="C32:F32"/>
    <mergeCell ref="A33:G33"/>
    <mergeCell ref="A46:G46"/>
    <mergeCell ref="A29:G29"/>
    <mergeCell ref="A13:G13"/>
    <mergeCell ref="A14:G14"/>
    <mergeCell ref="A18:F18"/>
    <mergeCell ref="A19:F19"/>
    <mergeCell ref="A20:F20"/>
    <mergeCell ref="A21:G21"/>
    <mergeCell ref="A24:F24"/>
    <mergeCell ref="A25:G25"/>
    <mergeCell ref="E26:F26"/>
    <mergeCell ref="E27:F27"/>
    <mergeCell ref="A28:F28"/>
    <mergeCell ref="A12:G12"/>
    <mergeCell ref="A5:G5"/>
    <mergeCell ref="A7:G7"/>
    <mergeCell ref="A8:G8"/>
    <mergeCell ref="A9:G9"/>
    <mergeCell ref="A11:G11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D8B0-F0CB-48A1-9BD3-9C2D7920C6D8}">
  <sheetPr>
    <tabColor theme="7" tint="0.39997558519241921"/>
    <pageSetUpPr fitToPage="1"/>
  </sheetPr>
  <dimension ref="A1:I50"/>
  <sheetViews>
    <sheetView view="pageBreakPreview" zoomScaleNormal="100" zoomScaleSheetLayoutView="100" workbookViewId="0">
      <selection activeCell="A8" sqref="A8:H8"/>
    </sheetView>
  </sheetViews>
  <sheetFormatPr defaultRowHeight="12.75"/>
  <cols>
    <col min="1" max="1" width="22" style="68" customWidth="1"/>
    <col min="2" max="7" width="15.7109375" style="68" customWidth="1"/>
    <col min="8" max="8" width="26.140625" style="68" bestFit="1" customWidth="1"/>
    <col min="9" max="16384" width="9.140625" style="68"/>
  </cols>
  <sheetData>
    <row r="1" spans="1:9" ht="13.5" customHeight="1">
      <c r="A1" s="212"/>
      <c r="B1" s="213"/>
      <c r="C1" s="213"/>
      <c r="D1" s="213"/>
      <c r="E1" s="213"/>
      <c r="F1" s="213"/>
      <c r="G1" s="213"/>
      <c r="H1" s="214"/>
      <c r="I1" s="67"/>
    </row>
    <row r="2" spans="1:9" ht="13.5" customHeight="1">
      <c r="A2" s="69"/>
      <c r="B2" s="70"/>
      <c r="C2" s="70"/>
      <c r="D2" s="70"/>
      <c r="E2" s="70"/>
      <c r="F2" s="70"/>
      <c r="G2" s="70"/>
      <c r="H2" s="71"/>
      <c r="I2" s="72"/>
    </row>
    <row r="3" spans="1:9" ht="13.5" customHeight="1">
      <c r="A3" s="215" t="s">
        <v>143</v>
      </c>
      <c r="B3" s="216"/>
      <c r="C3" s="216"/>
      <c r="D3" s="216"/>
      <c r="E3" s="216"/>
      <c r="F3" s="216"/>
      <c r="G3" s="216"/>
      <c r="H3" s="217"/>
      <c r="I3" s="73"/>
    </row>
    <row r="4" spans="1:9" ht="13.5" customHeight="1">
      <c r="A4" s="218" t="s">
        <v>144</v>
      </c>
      <c r="B4" s="219"/>
      <c r="C4" s="219"/>
      <c r="D4" s="219"/>
      <c r="E4" s="219"/>
      <c r="F4" s="219"/>
      <c r="G4" s="219"/>
      <c r="H4" s="220"/>
      <c r="I4" s="74"/>
    </row>
    <row r="5" spans="1:9" ht="13.5" customHeight="1">
      <c r="A5" s="218" t="s">
        <v>72</v>
      </c>
      <c r="B5" s="219"/>
      <c r="C5" s="219"/>
      <c r="D5" s="219"/>
      <c r="E5" s="219"/>
      <c r="F5" s="219"/>
      <c r="G5" s="219"/>
      <c r="H5" s="220"/>
      <c r="I5" s="75"/>
    </row>
    <row r="6" spans="1:9" s="78" customFormat="1" ht="13.5" customHeight="1" thickBot="1">
      <c r="A6" s="76"/>
      <c r="B6" s="221"/>
      <c r="C6" s="221"/>
      <c r="D6" s="221"/>
      <c r="E6" s="222"/>
      <c r="F6" s="222"/>
      <c r="G6" s="222"/>
      <c r="H6" s="223"/>
      <c r="I6" s="77"/>
    </row>
    <row r="7" spans="1:9" ht="34.5" customHeight="1" thickTop="1" thickBot="1">
      <c r="A7" s="202" t="s">
        <v>145</v>
      </c>
      <c r="B7" s="203"/>
      <c r="C7" s="203"/>
      <c r="D7" s="203"/>
      <c r="E7" s="203"/>
      <c r="F7" s="203"/>
      <c r="G7" s="203"/>
      <c r="H7" s="204"/>
    </row>
    <row r="8" spans="1:9" ht="66" customHeight="1" thickTop="1">
      <c r="A8" s="205" t="s">
        <v>146</v>
      </c>
      <c r="B8" s="206"/>
      <c r="C8" s="206"/>
      <c r="D8" s="206"/>
      <c r="E8" s="206"/>
      <c r="F8" s="206"/>
      <c r="G8" s="206"/>
      <c r="H8" s="207"/>
    </row>
    <row r="9" spans="1:9" ht="57" thickBot="1">
      <c r="A9" s="79"/>
      <c r="B9" s="80"/>
      <c r="C9" s="80"/>
      <c r="D9" s="80"/>
      <c r="E9" s="80"/>
      <c r="F9" s="80"/>
      <c r="G9" s="81"/>
      <c r="H9" s="82" t="s">
        <v>147</v>
      </c>
    </row>
    <row r="10" spans="1:9" s="88" customFormat="1" ht="20.100000000000001" customHeight="1">
      <c r="A10" s="83"/>
      <c r="B10" s="84" t="s">
        <v>148</v>
      </c>
      <c r="C10" s="85"/>
      <c r="D10" s="85"/>
      <c r="E10" s="85"/>
      <c r="F10" s="85"/>
      <c r="G10" s="86"/>
      <c r="H10" s="87">
        <v>4.01</v>
      </c>
    </row>
    <row r="11" spans="1:9" s="88" customFormat="1" ht="20.100000000000001" customHeight="1">
      <c r="A11" s="89"/>
      <c r="B11" s="90" t="s">
        <v>149</v>
      </c>
      <c r="C11" s="91"/>
      <c r="D11" s="91"/>
      <c r="E11" s="91"/>
      <c r="F11" s="91"/>
      <c r="G11" s="92"/>
      <c r="H11" s="93">
        <v>1.1100000000000001</v>
      </c>
    </row>
    <row r="12" spans="1:9" s="88" customFormat="1" ht="20.100000000000001" customHeight="1" thickBot="1">
      <c r="A12" s="94" t="s">
        <v>150</v>
      </c>
      <c r="B12" s="95"/>
      <c r="C12" s="95"/>
      <c r="D12" s="95"/>
      <c r="E12" s="95"/>
      <c r="F12" s="95"/>
      <c r="G12" s="96"/>
      <c r="H12" s="97">
        <f>H10+H11</f>
        <v>5.12</v>
      </c>
    </row>
    <row r="13" spans="1:9" s="88" customFormat="1" ht="20.100000000000001" customHeight="1">
      <c r="A13" s="98" t="s">
        <v>151</v>
      </c>
      <c r="B13" s="85"/>
      <c r="C13" s="85"/>
      <c r="D13" s="85"/>
      <c r="E13" s="85"/>
      <c r="F13" s="85"/>
      <c r="G13" s="86"/>
      <c r="H13" s="87"/>
    </row>
    <row r="14" spans="1:9" s="88" customFormat="1" ht="20.100000000000001" customHeight="1">
      <c r="A14" s="99" t="s">
        <v>152</v>
      </c>
      <c r="B14" s="100" t="s">
        <v>153</v>
      </c>
      <c r="C14" s="101"/>
      <c r="D14" s="101"/>
      <c r="E14" s="101"/>
      <c r="F14" s="101"/>
      <c r="G14" s="102"/>
      <c r="H14" s="93">
        <v>0.56000000000000005</v>
      </c>
    </row>
    <row r="15" spans="1:9" s="88" customFormat="1" ht="20.100000000000001" customHeight="1">
      <c r="A15" s="99" t="s">
        <v>154</v>
      </c>
      <c r="B15" s="100" t="s">
        <v>155</v>
      </c>
      <c r="C15" s="101"/>
      <c r="D15" s="101"/>
      <c r="E15" s="101"/>
      <c r="F15" s="101"/>
      <c r="G15" s="102"/>
      <c r="H15" s="93">
        <v>0.4</v>
      </c>
    </row>
    <row r="16" spans="1:9" s="88" customFormat="1" ht="20.100000000000001" customHeight="1">
      <c r="A16" s="103" t="s">
        <v>150</v>
      </c>
      <c r="B16" s="104"/>
      <c r="C16" s="104"/>
      <c r="D16" s="104"/>
      <c r="E16" s="104"/>
      <c r="F16" s="104"/>
      <c r="G16" s="105"/>
      <c r="H16" s="106">
        <f>H14+H15</f>
        <v>0.96000000000000008</v>
      </c>
    </row>
    <row r="17" spans="1:8" s="88" customFormat="1" ht="42" customHeight="1">
      <c r="A17" s="107" t="s">
        <v>156</v>
      </c>
      <c r="B17" s="101"/>
      <c r="C17" s="101"/>
      <c r="D17" s="101"/>
      <c r="E17" s="101"/>
      <c r="F17" s="101"/>
      <c r="G17" s="102"/>
      <c r="H17" s="108" t="s">
        <v>157</v>
      </c>
    </row>
    <row r="18" spans="1:8" s="88" customFormat="1" ht="20.100000000000001" customHeight="1">
      <c r="A18" s="109" t="s">
        <v>158</v>
      </c>
      <c r="B18" s="110" t="s">
        <v>159</v>
      </c>
      <c r="C18" s="104"/>
      <c r="D18" s="104"/>
      <c r="E18" s="104"/>
      <c r="F18" s="104"/>
      <c r="G18" s="105"/>
      <c r="H18" s="106">
        <f>H19+H20</f>
        <v>10.65</v>
      </c>
    </row>
    <row r="19" spans="1:8" s="88" customFormat="1" ht="20.100000000000001" customHeight="1">
      <c r="A19" s="89" t="s">
        <v>160</v>
      </c>
      <c r="B19" s="100" t="s">
        <v>161</v>
      </c>
      <c r="C19" s="101"/>
      <c r="D19" s="101"/>
      <c r="E19" s="101"/>
      <c r="F19" s="101"/>
      <c r="G19" s="102"/>
      <c r="H19" s="93">
        <f>H25</f>
        <v>8.15</v>
      </c>
    </row>
    <row r="20" spans="1:8" s="88" customFormat="1" ht="20.100000000000001" customHeight="1">
      <c r="A20" s="89" t="s">
        <v>162</v>
      </c>
      <c r="B20" s="100" t="s">
        <v>163</v>
      </c>
      <c r="C20" s="101"/>
      <c r="D20" s="101"/>
      <c r="E20" s="101"/>
      <c r="F20" s="101"/>
      <c r="G20" s="102"/>
      <c r="H20" s="93">
        <v>2.5</v>
      </c>
    </row>
    <row r="21" spans="1:8" s="88" customFormat="1" ht="20.100000000000001" customHeight="1">
      <c r="A21" s="111" t="s">
        <v>164</v>
      </c>
      <c r="B21" s="110" t="s">
        <v>165</v>
      </c>
      <c r="C21" s="104"/>
      <c r="D21" s="104"/>
      <c r="E21" s="104"/>
      <c r="F21" s="104"/>
      <c r="G21" s="105"/>
      <c r="H21" s="106">
        <v>7.3</v>
      </c>
    </row>
    <row r="22" spans="1:8" s="88" customFormat="1" ht="20.100000000000001" customHeight="1">
      <c r="A22" s="112"/>
      <c r="B22" s="113"/>
      <c r="C22" s="113"/>
      <c r="D22" s="113"/>
      <c r="E22" s="113"/>
      <c r="F22" s="113"/>
      <c r="G22" s="113"/>
      <c r="H22" s="114"/>
    </row>
    <row r="23" spans="1:8" s="88" customFormat="1" ht="20.100000000000001" customHeight="1">
      <c r="A23" s="115"/>
      <c r="B23" s="116"/>
      <c r="C23" s="116"/>
      <c r="D23" s="116"/>
      <c r="E23" s="116"/>
      <c r="F23" s="116"/>
      <c r="G23" s="116"/>
      <c r="H23" s="117"/>
    </row>
    <row r="24" spans="1:8" s="88" customFormat="1" ht="20.100000000000001" customHeight="1" thickBot="1">
      <c r="A24" s="118" t="s">
        <v>166</v>
      </c>
      <c r="B24" s="119"/>
      <c r="C24" s="119"/>
      <c r="D24" s="119"/>
      <c r="E24" s="119"/>
      <c r="F24" s="119"/>
      <c r="G24" s="119"/>
      <c r="H24" s="120"/>
    </row>
    <row r="25" spans="1:8" s="88" customFormat="1" ht="20.100000000000001" customHeight="1">
      <c r="A25" s="83" t="s">
        <v>160</v>
      </c>
      <c r="B25" s="84" t="s">
        <v>161</v>
      </c>
      <c r="C25" s="85"/>
      <c r="D25" s="85"/>
      <c r="E25" s="85"/>
      <c r="F25" s="85"/>
      <c r="G25" s="86"/>
      <c r="H25" s="121">
        <f>H26+H27+H28</f>
        <v>8.15</v>
      </c>
    </row>
    <row r="26" spans="1:8" s="88" customFormat="1" ht="20.100000000000001" customHeight="1">
      <c r="A26" s="89" t="s">
        <v>167</v>
      </c>
      <c r="B26" s="100" t="s">
        <v>168</v>
      </c>
      <c r="C26" s="101"/>
      <c r="D26" s="101"/>
      <c r="E26" s="101"/>
      <c r="F26" s="101"/>
      <c r="G26" s="102"/>
      <c r="H26" s="122">
        <v>0.65</v>
      </c>
    </row>
    <row r="27" spans="1:8" s="88" customFormat="1" ht="20.100000000000001" customHeight="1">
      <c r="A27" s="89" t="s">
        <v>169</v>
      </c>
      <c r="B27" s="100" t="s">
        <v>170</v>
      </c>
      <c r="C27" s="101"/>
      <c r="D27" s="101"/>
      <c r="E27" s="101"/>
      <c r="F27" s="101"/>
      <c r="G27" s="102"/>
      <c r="H27" s="122">
        <v>3</v>
      </c>
    </row>
    <row r="28" spans="1:8" s="88" customFormat="1" ht="20.100000000000001" customHeight="1" thickBot="1">
      <c r="A28" s="123" t="s">
        <v>171</v>
      </c>
      <c r="B28" s="124" t="s">
        <v>172</v>
      </c>
      <c r="C28" s="125"/>
      <c r="D28" s="125"/>
      <c r="E28" s="125"/>
      <c r="F28" s="125"/>
      <c r="G28" s="126"/>
      <c r="H28" s="127">
        <v>4.5</v>
      </c>
    </row>
    <row r="29" spans="1:8" s="88" customFormat="1" ht="20.100000000000001" customHeight="1" thickBot="1">
      <c r="A29" s="128" t="s">
        <v>173</v>
      </c>
      <c r="B29" s="129"/>
      <c r="C29" s="129"/>
      <c r="D29" s="129"/>
      <c r="E29" s="129"/>
      <c r="F29" s="129"/>
      <c r="G29" s="129"/>
      <c r="H29" s="130"/>
    </row>
    <row r="30" spans="1:8" s="88" customFormat="1" ht="20.100000000000001" customHeight="1">
      <c r="A30" s="83" t="s">
        <v>162</v>
      </c>
      <c r="B30" s="84" t="s">
        <v>174</v>
      </c>
      <c r="C30" s="85"/>
      <c r="D30" s="85"/>
      <c r="E30" s="85"/>
      <c r="F30" s="85"/>
      <c r="G30" s="86"/>
      <c r="H30" s="121">
        <f>H31</f>
        <v>2.5</v>
      </c>
    </row>
    <row r="31" spans="1:8" s="88" customFormat="1" ht="20.100000000000001" customHeight="1" thickBot="1">
      <c r="A31" s="131" t="s">
        <v>175</v>
      </c>
      <c r="B31" s="124" t="s">
        <v>168</v>
      </c>
      <c r="C31" s="125"/>
      <c r="D31" s="125"/>
      <c r="E31" s="125"/>
      <c r="F31" s="125"/>
      <c r="G31" s="126"/>
      <c r="H31" s="132">
        <v>2.5</v>
      </c>
    </row>
    <row r="32" spans="1:8" ht="18.75">
      <c r="A32" s="133"/>
      <c r="B32" s="134"/>
      <c r="C32" s="134"/>
      <c r="D32" s="134"/>
      <c r="E32" s="134"/>
      <c r="F32" s="134"/>
      <c r="G32" s="134"/>
      <c r="H32" s="135"/>
    </row>
    <row r="33" spans="1:8" ht="18.75">
      <c r="A33" s="133"/>
      <c r="B33" s="134"/>
      <c r="C33" s="134"/>
      <c r="D33" s="134"/>
      <c r="E33" s="134"/>
      <c r="F33" s="134"/>
      <c r="G33" s="134"/>
      <c r="H33" s="135"/>
    </row>
    <row r="34" spans="1:8" ht="99" customHeight="1">
      <c r="A34" s="136" t="s">
        <v>176</v>
      </c>
      <c r="B34" s="137"/>
      <c r="C34" s="137"/>
      <c r="D34" s="137"/>
      <c r="E34" s="137"/>
      <c r="F34" s="137"/>
      <c r="G34" s="137"/>
      <c r="H34" s="138"/>
    </row>
    <row r="35" spans="1:8" ht="20.100000000000001" customHeight="1">
      <c r="A35" s="133" t="s">
        <v>177</v>
      </c>
      <c r="B35" s="134"/>
      <c r="C35" s="139">
        <f>H10/100</f>
        <v>4.0099999999999997E-2</v>
      </c>
      <c r="D35" s="134"/>
      <c r="E35" s="134"/>
      <c r="F35" s="134" t="s">
        <v>177</v>
      </c>
      <c r="G35" s="134"/>
      <c r="H35" s="140">
        <f>C35</f>
        <v>4.0099999999999997E-2</v>
      </c>
    </row>
    <row r="36" spans="1:8" ht="20.100000000000001" customHeight="1">
      <c r="A36" s="133" t="s">
        <v>178</v>
      </c>
      <c r="B36" s="134"/>
      <c r="C36" s="139">
        <f>H15/100</f>
        <v>4.0000000000000001E-3</v>
      </c>
      <c r="D36" s="134"/>
      <c r="E36" s="134"/>
      <c r="F36" s="134" t="s">
        <v>178</v>
      </c>
      <c r="G36" s="134"/>
      <c r="H36" s="140">
        <f>C36</f>
        <v>4.0000000000000001E-3</v>
      </c>
    </row>
    <row r="37" spans="1:8" ht="20.100000000000001" customHeight="1">
      <c r="A37" s="133" t="s">
        <v>179</v>
      </c>
      <c r="B37" s="134"/>
      <c r="C37" s="139">
        <f>H14/100</f>
        <v>5.6000000000000008E-3</v>
      </c>
      <c r="D37" s="134"/>
      <c r="E37" s="134"/>
      <c r="F37" s="134" t="s">
        <v>179</v>
      </c>
      <c r="G37" s="134"/>
      <c r="H37" s="140">
        <f>C37</f>
        <v>5.6000000000000008E-3</v>
      </c>
    </row>
    <row r="38" spans="1:8" ht="20.100000000000001" customHeight="1">
      <c r="A38" s="133" t="s">
        <v>180</v>
      </c>
      <c r="B38" s="134"/>
      <c r="C38" s="141">
        <f>1+C35+C36+C37</f>
        <v>1.0497000000000001</v>
      </c>
      <c r="D38" s="134"/>
      <c r="E38" s="134"/>
      <c r="F38" s="134" t="s">
        <v>180</v>
      </c>
      <c r="G38" s="134"/>
      <c r="H38" s="142">
        <f>1+H35+H36+H37</f>
        <v>1.0497000000000001</v>
      </c>
    </row>
    <row r="39" spans="1:8" ht="20.100000000000001" customHeight="1">
      <c r="A39" s="133" t="s">
        <v>181</v>
      </c>
      <c r="B39" s="134"/>
      <c r="C39" s="139">
        <f>H11/100</f>
        <v>1.11E-2</v>
      </c>
      <c r="D39" s="134"/>
      <c r="E39" s="134"/>
      <c r="F39" s="134" t="s">
        <v>181</v>
      </c>
      <c r="G39" s="134"/>
      <c r="H39" s="140">
        <f>C39</f>
        <v>1.11E-2</v>
      </c>
    </row>
    <row r="40" spans="1:8" ht="20.100000000000001" customHeight="1">
      <c r="A40" s="133" t="s">
        <v>182</v>
      </c>
      <c r="B40" s="134"/>
      <c r="C40" s="141">
        <f>1+C39</f>
        <v>1.0111000000000001</v>
      </c>
      <c r="D40" s="134"/>
      <c r="E40" s="134"/>
      <c r="F40" s="134" t="s">
        <v>182</v>
      </c>
      <c r="G40" s="134"/>
      <c r="H40" s="142">
        <f>1+H39</f>
        <v>1.0111000000000001</v>
      </c>
    </row>
    <row r="41" spans="1:8" ht="20.100000000000001" customHeight="1">
      <c r="A41" s="133" t="s">
        <v>183</v>
      </c>
      <c r="B41" s="134"/>
      <c r="C41" s="139">
        <f>H21/100</f>
        <v>7.2999999999999995E-2</v>
      </c>
      <c r="D41" s="134"/>
      <c r="E41" s="134"/>
      <c r="F41" s="134" t="s">
        <v>183</v>
      </c>
      <c r="G41" s="134"/>
      <c r="H41" s="140">
        <f>C41</f>
        <v>7.2999999999999995E-2</v>
      </c>
    </row>
    <row r="42" spans="1:8" ht="20.100000000000001" customHeight="1">
      <c r="A42" s="133" t="s">
        <v>184</v>
      </c>
      <c r="B42" s="134"/>
      <c r="C42" s="141">
        <f>1+C41</f>
        <v>1.073</v>
      </c>
      <c r="D42" s="134"/>
      <c r="E42" s="134"/>
      <c r="F42" s="134" t="s">
        <v>184</v>
      </c>
      <c r="G42" s="134"/>
      <c r="H42" s="142">
        <f>1+H41</f>
        <v>1.073</v>
      </c>
    </row>
    <row r="43" spans="1:8" ht="20.100000000000001" customHeight="1">
      <c r="A43" s="133"/>
      <c r="B43" s="134"/>
      <c r="C43" s="134"/>
      <c r="D43" s="134"/>
      <c r="E43" s="134"/>
      <c r="F43" s="134"/>
      <c r="G43" s="134"/>
      <c r="H43" s="135"/>
    </row>
    <row r="44" spans="1:8" ht="20.100000000000001" customHeight="1">
      <c r="A44" s="133" t="s">
        <v>185</v>
      </c>
      <c r="B44" s="134"/>
      <c r="C44" s="139">
        <f>H18/100</f>
        <v>0.1065</v>
      </c>
      <c r="D44" s="134"/>
      <c r="E44" s="134"/>
      <c r="F44" s="134" t="s">
        <v>185</v>
      </c>
      <c r="G44" s="134"/>
      <c r="H44" s="140">
        <f>C44-(H28/100)</f>
        <v>6.1499999999999999E-2</v>
      </c>
    </row>
    <row r="45" spans="1:8" ht="20.100000000000001" customHeight="1">
      <c r="A45" s="133" t="s">
        <v>186</v>
      </c>
      <c r="B45" s="134"/>
      <c r="C45" s="141">
        <f>1-C44</f>
        <v>0.89349999999999996</v>
      </c>
      <c r="D45" s="134"/>
      <c r="E45" s="134"/>
      <c r="F45" s="134" t="s">
        <v>186</v>
      </c>
      <c r="G45" s="134"/>
      <c r="H45" s="142">
        <f>1-H44</f>
        <v>0.9385</v>
      </c>
    </row>
    <row r="46" spans="1:8" ht="18.75">
      <c r="A46" s="133"/>
      <c r="B46" s="134"/>
      <c r="C46" s="134"/>
      <c r="D46" s="134"/>
      <c r="E46" s="134"/>
      <c r="F46" s="134"/>
      <c r="G46" s="134"/>
      <c r="H46" s="135"/>
    </row>
    <row r="47" spans="1:8" s="88" customFormat="1" ht="21.95" customHeight="1">
      <c r="A47" s="143" t="s">
        <v>187</v>
      </c>
      <c r="B47" s="144"/>
      <c r="C47" s="145">
        <f>(C38*C40*C42)/C45-1</f>
        <v>0.27457229088975987</v>
      </c>
      <c r="D47" s="116"/>
      <c r="E47" s="116"/>
      <c r="F47" s="146" t="s">
        <v>188</v>
      </c>
      <c r="G47" s="147"/>
      <c r="H47" s="148">
        <f>(H38*H40*H42)/H45-1</f>
        <v>0.21345800949387361</v>
      </c>
    </row>
    <row r="48" spans="1:8" s="88" customFormat="1" ht="21.95" customHeight="1">
      <c r="A48" s="115"/>
      <c r="B48" s="116"/>
      <c r="C48" s="116"/>
      <c r="D48" s="116"/>
      <c r="E48" s="116"/>
      <c r="F48" s="116"/>
      <c r="G48" s="116"/>
      <c r="H48" s="149" t="s">
        <v>189</v>
      </c>
    </row>
    <row r="49" spans="1:8" ht="15" customHeight="1">
      <c r="A49" s="133"/>
      <c r="B49" s="134"/>
      <c r="C49" s="134"/>
      <c r="D49" s="134"/>
      <c r="E49" s="134"/>
      <c r="F49" s="208" t="s">
        <v>190</v>
      </c>
      <c r="G49" s="208"/>
      <c r="H49" s="209"/>
    </row>
    <row r="50" spans="1:8" ht="19.5" thickBot="1">
      <c r="A50" s="150"/>
      <c r="B50" s="151"/>
      <c r="C50" s="151"/>
      <c r="D50" s="151"/>
      <c r="E50" s="151"/>
      <c r="F50" s="210"/>
      <c r="G50" s="210"/>
      <c r="H50" s="211"/>
    </row>
  </sheetData>
  <mergeCells count="9">
    <mergeCell ref="A7:H7"/>
    <mergeCell ref="A8:H8"/>
    <mergeCell ref="F49:H50"/>
    <mergeCell ref="A1:H1"/>
    <mergeCell ref="A3:H3"/>
    <mergeCell ref="A4:H4"/>
    <mergeCell ref="A5:H5"/>
    <mergeCell ref="B6:D6"/>
    <mergeCell ref="E6:H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8185-9414-4184-92D1-871D9CFAEBC6}">
  <sheetPr>
    <pageSetUpPr fitToPage="1"/>
  </sheetPr>
  <dimension ref="A1:G51"/>
  <sheetViews>
    <sheetView workbookViewId="0">
      <selection activeCell="M23" sqref="M23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 ht="9" customHeight="1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59" t="s">
        <v>76</v>
      </c>
      <c r="B12" s="160"/>
      <c r="C12" s="160"/>
      <c r="D12" s="160"/>
      <c r="E12" s="160"/>
      <c r="F12" s="160"/>
      <c r="G12" s="161"/>
    </row>
    <row r="13" spans="1:7">
      <c r="A13" s="170" t="s">
        <v>77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50">
        <v>1E-3</v>
      </c>
      <c r="E16" s="51">
        <v>26.9436</v>
      </c>
      <c r="F16" s="52">
        <v>1</v>
      </c>
      <c r="G16" s="53">
        <f>(D16*E16*F16)</f>
        <v>2.6943600000000002E-2</v>
      </c>
    </row>
    <row r="17" spans="1:7">
      <c r="A17" s="47">
        <v>1</v>
      </c>
      <c r="B17" s="54" t="s">
        <v>88</v>
      </c>
      <c r="C17" s="49" t="s">
        <v>87</v>
      </c>
      <c r="D17" s="50">
        <v>1E-3</v>
      </c>
      <c r="E17" s="51">
        <v>19.373100000000001</v>
      </c>
      <c r="F17" s="52">
        <v>1</v>
      </c>
      <c r="G17" s="53">
        <f>(D17*E17*F17)</f>
        <v>1.9373100000000001E-2</v>
      </c>
    </row>
    <row r="18" spans="1:7">
      <c r="A18" s="176" t="s">
        <v>89</v>
      </c>
      <c r="B18" s="177"/>
      <c r="C18" s="177"/>
      <c r="D18" s="177"/>
      <c r="E18" s="177"/>
      <c r="F18" s="177"/>
      <c r="G18" s="53">
        <f>SUM(G16:G17)</f>
        <v>4.6316700000000002E-2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G18*'[1]Encargos Sociais'!C47%</f>
        <v>5.3264205000000002E-2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9.9580904999999997E-2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95</v>
      </c>
      <c r="C23" s="49" t="s">
        <v>96</v>
      </c>
      <c r="D23" s="50">
        <v>1E-3</v>
      </c>
      <c r="E23" s="51">
        <v>388.9941</v>
      </c>
      <c r="F23" s="49">
        <v>1</v>
      </c>
      <c r="G23" s="53">
        <f>(D23*E23*F23)</f>
        <v>0.38899410000000001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0.38899410000000001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>
      <c r="A27" s="47">
        <v>1</v>
      </c>
      <c r="B27" s="58" t="s">
        <v>103</v>
      </c>
      <c r="C27" s="59" t="s">
        <v>104</v>
      </c>
      <c r="D27" s="51">
        <v>1</v>
      </c>
      <c r="E27" s="168">
        <v>8.4</v>
      </c>
      <c r="F27" s="169"/>
      <c r="G27" s="53">
        <f>D27*E27</f>
        <v>8.4</v>
      </c>
    </row>
    <row r="28" spans="1:7">
      <c r="A28" s="47">
        <v>2</v>
      </c>
      <c r="B28" s="58" t="s">
        <v>105</v>
      </c>
      <c r="C28" s="59" t="s">
        <v>104</v>
      </c>
      <c r="D28" s="51">
        <v>1E-3</v>
      </c>
      <c r="E28" s="168">
        <v>6</v>
      </c>
      <c r="F28" s="169"/>
      <c r="G28" s="53">
        <f>D28*E28</f>
        <v>6.0000000000000001E-3</v>
      </c>
    </row>
    <row r="29" spans="1:7" hidden="1">
      <c r="A29" s="47">
        <v>3</v>
      </c>
      <c r="B29" s="58" t="s">
        <v>106</v>
      </c>
      <c r="C29" s="59">
        <v>0</v>
      </c>
      <c r="D29" s="51">
        <v>0.02</v>
      </c>
      <c r="E29" s="168">
        <v>0</v>
      </c>
      <c r="F29" s="169"/>
      <c r="G29" s="53">
        <f>D29*E29</f>
        <v>0</v>
      </c>
    </row>
    <row r="30" spans="1:7">
      <c r="A30" s="185" t="s">
        <v>107</v>
      </c>
      <c r="B30" s="186"/>
      <c r="C30" s="186"/>
      <c r="D30" s="186"/>
      <c r="E30" s="186"/>
      <c r="F30" s="186"/>
      <c r="G30" s="53">
        <f>SUM(G27:G29)</f>
        <v>8.4060000000000006</v>
      </c>
    </row>
    <row r="31" spans="1:7">
      <c r="A31" s="187" t="s">
        <v>108</v>
      </c>
      <c r="B31" s="188"/>
      <c r="C31" s="188"/>
      <c r="D31" s="188"/>
      <c r="E31" s="188"/>
      <c r="F31" s="188"/>
      <c r="G31" s="189"/>
    </row>
    <row r="32" spans="1:7">
      <c r="A32" s="55" t="s">
        <v>109</v>
      </c>
      <c r="B32" s="56" t="s">
        <v>110</v>
      </c>
      <c r="C32" s="190" t="s">
        <v>111</v>
      </c>
      <c r="D32" s="191"/>
      <c r="E32" s="191"/>
      <c r="F32" s="192"/>
      <c r="G32" s="60">
        <f>G20+G24+G30</f>
        <v>8.8945750050000001</v>
      </c>
    </row>
    <row r="33" spans="1:7">
      <c r="A33" s="55" t="s">
        <v>112</v>
      </c>
      <c r="B33" s="56" t="s">
        <v>113</v>
      </c>
      <c r="C33" s="190" t="s">
        <v>114</v>
      </c>
      <c r="D33" s="191"/>
      <c r="E33" s="191"/>
      <c r="F33" s="192"/>
      <c r="G33" s="60">
        <f>G32*0.28</f>
        <v>2.4904810014000001</v>
      </c>
    </row>
    <row r="34" spans="1:7" ht="15.75" thickBot="1">
      <c r="A34" s="61" t="s">
        <v>115</v>
      </c>
      <c r="B34" s="62" t="s">
        <v>116</v>
      </c>
      <c r="C34" s="193" t="s">
        <v>117</v>
      </c>
      <c r="D34" s="193"/>
      <c r="E34" s="193"/>
      <c r="F34" s="193"/>
      <c r="G34" s="63">
        <f>SUM(G32:G33)</f>
        <v>11.385056006399999</v>
      </c>
    </row>
    <row r="35" spans="1:7" ht="15.75" thickBot="1">
      <c r="A35" s="194"/>
      <c r="B35" s="195"/>
      <c r="C35" s="195"/>
      <c r="D35" s="195"/>
      <c r="E35" s="195"/>
      <c r="F35" s="195"/>
      <c r="G35" s="196"/>
    </row>
    <row r="36" spans="1:7">
      <c r="A36" s="64"/>
      <c r="B36" s="64"/>
      <c r="C36" s="64"/>
      <c r="D36" s="64"/>
      <c r="E36" s="64"/>
      <c r="F36" s="64"/>
      <c r="G36" s="64"/>
    </row>
    <row r="37" spans="1:7">
      <c r="A37" s="64"/>
      <c r="B37" s="64"/>
      <c r="C37" s="64"/>
      <c r="D37" s="64"/>
      <c r="E37" s="64"/>
      <c r="F37" s="64"/>
      <c r="G37" s="64"/>
    </row>
    <row r="38" spans="1:7" ht="15.75">
      <c r="A38" s="64"/>
      <c r="B38" s="64"/>
      <c r="C38" s="64"/>
      <c r="D38" s="64"/>
      <c r="E38" s="64"/>
      <c r="F38" s="64"/>
      <c r="G38" s="65"/>
    </row>
    <row r="39" spans="1:7" ht="15.75">
      <c r="A39" s="64"/>
      <c r="B39" s="64"/>
      <c r="C39" s="64"/>
      <c r="D39" s="64"/>
      <c r="E39" s="64"/>
      <c r="F39" s="64"/>
      <c r="G39" s="65"/>
    </row>
    <row r="40" spans="1:7" ht="15.75">
      <c r="A40" s="64"/>
      <c r="B40" s="64"/>
      <c r="C40" s="64"/>
      <c r="D40" s="64"/>
      <c r="E40" s="64"/>
      <c r="F40" s="64"/>
      <c r="G40" s="65"/>
    </row>
    <row r="41" spans="1:7" ht="15.75">
      <c r="A41" s="64"/>
      <c r="B41" s="64"/>
      <c r="C41" s="64"/>
      <c r="D41" s="64"/>
      <c r="E41" s="64"/>
      <c r="F41" s="64"/>
      <c r="G41" s="65"/>
    </row>
    <row r="42" spans="1:7" ht="15.75">
      <c r="A42" s="64"/>
      <c r="B42" s="64"/>
      <c r="C42" s="64"/>
      <c r="D42" s="64"/>
      <c r="E42" s="64"/>
      <c r="F42" s="64"/>
      <c r="G42" s="65"/>
    </row>
    <row r="43" spans="1:7" ht="15.75">
      <c r="A43" s="64"/>
      <c r="B43" s="64"/>
      <c r="C43" s="64"/>
      <c r="D43" s="64"/>
      <c r="E43" s="64"/>
      <c r="F43" s="64"/>
      <c r="G43" s="65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>
      <c r="A46" s="64"/>
      <c r="B46" s="64"/>
      <c r="C46" s="64"/>
      <c r="D46" s="64"/>
      <c r="E46" s="64"/>
      <c r="F46" s="64"/>
      <c r="G46" s="64"/>
    </row>
    <row r="47" spans="1:7">
      <c r="A47" s="64"/>
      <c r="B47" s="64"/>
      <c r="C47" s="64"/>
      <c r="D47" s="64"/>
      <c r="E47" s="64"/>
      <c r="F47" s="64"/>
      <c r="G47" s="64"/>
    </row>
    <row r="48" spans="1:7">
      <c r="A48" s="64"/>
      <c r="B48" s="64"/>
      <c r="C48" s="64"/>
      <c r="D48" s="64"/>
      <c r="E48" s="64"/>
      <c r="F48" s="64"/>
      <c r="G48" s="64"/>
    </row>
    <row r="49" spans="1:7">
      <c r="A49" s="64"/>
      <c r="B49" s="64"/>
      <c r="C49" s="64"/>
      <c r="D49" s="64"/>
      <c r="E49" s="64"/>
      <c r="F49" s="64"/>
      <c r="G49" s="64"/>
    </row>
    <row r="50" spans="1:7" ht="23.25" customHeight="1">
      <c r="A50" s="184" t="s">
        <v>118</v>
      </c>
      <c r="B50" s="184"/>
      <c r="C50" s="184"/>
      <c r="D50" s="184"/>
      <c r="E50" s="184"/>
      <c r="F50" s="184"/>
      <c r="G50" s="184"/>
    </row>
    <row r="51" spans="1:7">
      <c r="A51" s="64"/>
      <c r="B51" s="64"/>
      <c r="C51" s="64"/>
      <c r="D51" s="64"/>
      <c r="E51" s="64"/>
      <c r="F51" s="64"/>
      <c r="G51" s="64"/>
    </row>
  </sheetData>
  <mergeCells count="25">
    <mergeCell ref="A50:G50"/>
    <mergeCell ref="A30:F30"/>
    <mergeCell ref="A31:G31"/>
    <mergeCell ref="C32:F32"/>
    <mergeCell ref="C33:F33"/>
    <mergeCell ref="C34:F34"/>
    <mergeCell ref="A35:G35"/>
    <mergeCell ref="E29:F29"/>
    <mergeCell ref="A13:G13"/>
    <mergeCell ref="A14:G14"/>
    <mergeCell ref="A18:F18"/>
    <mergeCell ref="A19:F19"/>
    <mergeCell ref="A20:F20"/>
    <mergeCell ref="A21:G21"/>
    <mergeCell ref="A24:F24"/>
    <mergeCell ref="A25:G25"/>
    <mergeCell ref="E26:F26"/>
    <mergeCell ref="E27:F27"/>
    <mergeCell ref="E28:F28"/>
    <mergeCell ref="A12:G12"/>
    <mergeCell ref="A5:G5"/>
    <mergeCell ref="A7:G7"/>
    <mergeCell ref="A8:G8"/>
    <mergeCell ref="A9:G9"/>
    <mergeCell ref="A11:G11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DE128-DAB0-455E-81A1-4BD3E5C601BF}">
  <sheetPr>
    <pageSetUpPr fitToPage="1"/>
  </sheetPr>
  <dimension ref="A1:G48"/>
  <sheetViews>
    <sheetView workbookViewId="0">
      <selection activeCell="E16" sqref="E16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119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1E-3</v>
      </c>
      <c r="E16" s="51">
        <v>26.9436</v>
      </c>
      <c r="F16" s="52">
        <v>1</v>
      </c>
      <c r="G16" s="53">
        <f>(D16*E16*F16)</f>
        <v>2.6943600000000002E-2</v>
      </c>
    </row>
    <row r="17" spans="1:7">
      <c r="A17" s="47">
        <v>2</v>
      </c>
      <c r="B17" s="54" t="s">
        <v>88</v>
      </c>
      <c r="C17" s="49" t="s">
        <v>87</v>
      </c>
      <c r="D17" s="66">
        <v>0.17</v>
      </c>
      <c r="E17" s="51">
        <v>19.373100000000001</v>
      </c>
      <c r="F17" s="52">
        <v>1</v>
      </c>
      <c r="G17" s="53">
        <f>(D17*E17*F17)</f>
        <v>3.2934270000000003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3.3203706000000004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3.8184261900000003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7.1387967900000007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v>1E-3</v>
      </c>
      <c r="E23" s="49">
        <v>152.2398</v>
      </c>
      <c r="F23" s="49">
        <v>1</v>
      </c>
      <c r="G23" s="53">
        <f>(D23*E23*F23)</f>
        <v>0.15223980000000001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0.15223980000000001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>
      <c r="A27" s="47">
        <v>1</v>
      </c>
      <c r="B27" s="58" t="s">
        <v>123</v>
      </c>
      <c r="C27" s="59" t="s">
        <v>124</v>
      </c>
      <c r="D27" s="51">
        <v>1</v>
      </c>
      <c r="E27" s="200">
        <v>1.8</v>
      </c>
      <c r="F27" s="201"/>
      <c r="G27" s="53">
        <f>D27*E27</f>
        <v>1.8</v>
      </c>
    </row>
    <row r="28" spans="1:7" hidden="1">
      <c r="A28" s="47">
        <v>2</v>
      </c>
      <c r="B28" s="58"/>
      <c r="C28" s="59" t="s">
        <v>12</v>
      </c>
      <c r="D28" s="51">
        <v>0.13900000000000001</v>
      </c>
      <c r="E28" s="200">
        <v>0</v>
      </c>
      <c r="F28" s="201"/>
      <c r="G28" s="53">
        <f>D28*E28</f>
        <v>0</v>
      </c>
    </row>
    <row r="29" spans="1:7">
      <c r="A29" s="185" t="s">
        <v>107</v>
      </c>
      <c r="B29" s="186"/>
      <c r="C29" s="186"/>
      <c r="D29" s="186"/>
      <c r="E29" s="186"/>
      <c r="F29" s="186"/>
      <c r="G29" s="53">
        <f>SUM(G27:G28)</f>
        <v>1.8</v>
      </c>
    </row>
    <row r="30" spans="1:7">
      <c r="A30" s="187" t="s">
        <v>108</v>
      </c>
      <c r="B30" s="188"/>
      <c r="C30" s="188"/>
      <c r="D30" s="188"/>
      <c r="E30" s="188"/>
      <c r="F30" s="188"/>
      <c r="G30" s="189"/>
    </row>
    <row r="31" spans="1:7">
      <c r="A31" s="55" t="s">
        <v>109</v>
      </c>
      <c r="B31" s="56" t="s">
        <v>110</v>
      </c>
      <c r="C31" s="190" t="s">
        <v>111</v>
      </c>
      <c r="D31" s="191"/>
      <c r="E31" s="191"/>
      <c r="F31" s="192"/>
      <c r="G31" s="60">
        <f>(G20+G24+G29)</f>
        <v>9.0910365900000016</v>
      </c>
    </row>
    <row r="32" spans="1:7">
      <c r="A32" s="55" t="s">
        <v>112</v>
      </c>
      <c r="B32" s="56" t="s">
        <v>113</v>
      </c>
      <c r="C32" s="190" t="s">
        <v>114</v>
      </c>
      <c r="D32" s="191"/>
      <c r="E32" s="191"/>
      <c r="F32" s="192"/>
      <c r="G32" s="60">
        <f>G31*0.28</f>
        <v>2.5454902452000008</v>
      </c>
    </row>
    <row r="33" spans="1:7" ht="15.75" thickBot="1">
      <c r="A33" s="61" t="s">
        <v>115</v>
      </c>
      <c r="B33" s="62" t="s">
        <v>116</v>
      </c>
      <c r="C33" s="193" t="s">
        <v>117</v>
      </c>
      <c r="D33" s="193"/>
      <c r="E33" s="193"/>
      <c r="F33" s="193"/>
      <c r="G33" s="63">
        <f>SUM(G31:G32)</f>
        <v>11.636526835200002</v>
      </c>
    </row>
    <row r="34" spans="1:7" ht="15.75" thickBot="1">
      <c r="A34" s="194"/>
      <c r="B34" s="195"/>
      <c r="C34" s="195"/>
      <c r="D34" s="195"/>
      <c r="E34" s="195"/>
      <c r="F34" s="195"/>
      <c r="G34" s="196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 ht="15.75">
      <c r="A37" s="64"/>
      <c r="B37" s="64"/>
      <c r="C37" s="64"/>
      <c r="D37" s="64"/>
      <c r="E37" s="64"/>
      <c r="F37" s="64"/>
      <c r="G37" s="65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>
      <c r="A46" s="64"/>
      <c r="B46" s="64"/>
      <c r="C46" s="64"/>
      <c r="D46" s="64"/>
      <c r="E46" s="64"/>
      <c r="F46" s="64"/>
      <c r="G46" s="64"/>
    </row>
    <row r="47" spans="1:7" ht="36" customHeight="1">
      <c r="A47" s="184" t="s">
        <v>118</v>
      </c>
      <c r="B47" s="184"/>
      <c r="C47" s="184"/>
      <c r="D47" s="184"/>
      <c r="E47" s="184"/>
      <c r="F47" s="184"/>
      <c r="G47" s="184"/>
    </row>
    <row r="48" spans="1:7">
      <c r="A48" s="64"/>
      <c r="B48" s="64"/>
      <c r="C48" s="64"/>
      <c r="D48" s="64"/>
      <c r="E48" s="64"/>
      <c r="F48" s="64"/>
      <c r="G48" s="64"/>
    </row>
  </sheetData>
  <mergeCells count="24">
    <mergeCell ref="A47:G47"/>
    <mergeCell ref="A24:F24"/>
    <mergeCell ref="A25:G25"/>
    <mergeCell ref="E26:F26"/>
    <mergeCell ref="E27:F27"/>
    <mergeCell ref="E28:F28"/>
    <mergeCell ref="A29:F29"/>
    <mergeCell ref="A30:G30"/>
    <mergeCell ref="C31:F31"/>
    <mergeCell ref="C32:F32"/>
    <mergeCell ref="C33:F33"/>
    <mergeCell ref="A34:G34"/>
    <mergeCell ref="A21:G21"/>
    <mergeCell ref="A5:G5"/>
    <mergeCell ref="A7:G7"/>
    <mergeCell ref="A8:G8"/>
    <mergeCell ref="A9:G9"/>
    <mergeCell ref="A11:G11"/>
    <mergeCell ref="A12:G12"/>
    <mergeCell ref="A13:G13"/>
    <mergeCell ref="A14:G14"/>
    <mergeCell ref="A18:F18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4EDE-FDD0-4E88-A07A-1D53D3E021B6}">
  <sheetPr>
    <pageSetUpPr fitToPage="1"/>
  </sheetPr>
  <dimension ref="A1:G48"/>
  <sheetViews>
    <sheetView tabSelected="1" workbookViewId="0">
      <selection activeCell="A13" sqref="A13:G13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125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0.3</v>
      </c>
      <c r="E16" s="51">
        <v>26.9436</v>
      </c>
      <c r="F16" s="52">
        <v>1</v>
      </c>
      <c r="G16" s="53">
        <f>(D16*E16*F16)</f>
        <v>8.0830799999999989</v>
      </c>
    </row>
    <row r="17" spans="1:7">
      <c r="A17" s="47">
        <v>2</v>
      </c>
      <c r="B17" s="54" t="s">
        <v>88</v>
      </c>
      <c r="C17" s="49" t="s">
        <v>87</v>
      </c>
      <c r="D17" s="66">
        <v>0.3</v>
      </c>
      <c r="E17" s="51">
        <v>19.373100000000001</v>
      </c>
      <c r="F17" s="52">
        <v>2</v>
      </c>
      <c r="G17" s="53">
        <f>(D17*E17*F17)</f>
        <v>11.623860000000001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19.706939999999999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22.662980999999998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42.369920999999998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f>D16</f>
        <v>0.3</v>
      </c>
      <c r="E23" s="49">
        <v>152.2398</v>
      </c>
      <c r="F23" s="49">
        <v>1</v>
      </c>
      <c r="G23" s="53">
        <f>(D23*E23*F23)</f>
        <v>45.671939999999999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45.671939999999999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51">
      <c r="A27" s="47">
        <v>1</v>
      </c>
      <c r="B27" s="58" t="s">
        <v>126</v>
      </c>
      <c r="C27" s="59" t="s">
        <v>12</v>
      </c>
      <c r="D27" s="51">
        <v>0.25</v>
      </c>
      <c r="E27" s="200">
        <v>359.2</v>
      </c>
      <c r="F27" s="201"/>
      <c r="G27" s="53">
        <f>D27*E27</f>
        <v>89.8</v>
      </c>
    </row>
    <row r="28" spans="1:7" ht="25.5">
      <c r="A28" s="47">
        <v>2</v>
      </c>
      <c r="B28" s="58" t="s">
        <v>127</v>
      </c>
      <c r="C28" s="59" t="s">
        <v>12</v>
      </c>
      <c r="D28" s="51">
        <v>0.13783999999999999</v>
      </c>
      <c r="E28" s="200">
        <v>234.76</v>
      </c>
      <c r="F28" s="201"/>
      <c r="G28" s="53">
        <f>D28*E28</f>
        <v>32.359318399999999</v>
      </c>
    </row>
    <row r="29" spans="1:7">
      <c r="A29" s="185" t="s">
        <v>107</v>
      </c>
      <c r="B29" s="186"/>
      <c r="C29" s="186"/>
      <c r="D29" s="186"/>
      <c r="E29" s="186"/>
      <c r="F29" s="186"/>
      <c r="G29" s="53">
        <f>SUM(G27:G28)</f>
        <v>122.15931839999999</v>
      </c>
    </row>
    <row r="30" spans="1:7">
      <c r="A30" s="187" t="s">
        <v>108</v>
      </c>
      <c r="B30" s="188"/>
      <c r="C30" s="188"/>
      <c r="D30" s="188"/>
      <c r="E30" s="188"/>
      <c r="F30" s="188"/>
      <c r="G30" s="189"/>
    </row>
    <row r="31" spans="1:7">
      <c r="A31" s="55" t="s">
        <v>109</v>
      </c>
      <c r="B31" s="56" t="s">
        <v>110</v>
      </c>
      <c r="C31" s="190" t="s">
        <v>111</v>
      </c>
      <c r="D31" s="191"/>
      <c r="E31" s="191"/>
      <c r="F31" s="192"/>
      <c r="G31" s="60">
        <f>(G20+G24+G29)</f>
        <v>210.2011794</v>
      </c>
    </row>
    <row r="32" spans="1:7">
      <c r="A32" s="55" t="s">
        <v>112</v>
      </c>
      <c r="B32" s="56" t="s">
        <v>113</v>
      </c>
      <c r="C32" s="190" t="s">
        <v>114</v>
      </c>
      <c r="D32" s="191"/>
      <c r="E32" s="191"/>
      <c r="F32" s="192"/>
      <c r="G32" s="60">
        <f>G31*0.28</f>
        <v>58.856330232000005</v>
      </c>
    </row>
    <row r="33" spans="1:7" ht="15.75" thickBot="1">
      <c r="A33" s="61" t="s">
        <v>115</v>
      </c>
      <c r="B33" s="62" t="s">
        <v>116</v>
      </c>
      <c r="C33" s="193" t="s">
        <v>117</v>
      </c>
      <c r="D33" s="193"/>
      <c r="E33" s="193"/>
      <c r="F33" s="193"/>
      <c r="G33" s="63">
        <f>SUM(G31:G32)</f>
        <v>269.05750963200001</v>
      </c>
    </row>
    <row r="34" spans="1:7" ht="15.75" thickBot="1">
      <c r="A34" s="194"/>
      <c r="B34" s="195"/>
      <c r="C34" s="195"/>
      <c r="D34" s="195"/>
      <c r="E34" s="195"/>
      <c r="F34" s="195"/>
      <c r="G34" s="196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 ht="15.75">
      <c r="A37" s="64"/>
      <c r="B37" s="64"/>
      <c r="C37" s="64"/>
      <c r="D37" s="64"/>
      <c r="E37" s="64"/>
      <c r="F37" s="64"/>
      <c r="G37" s="65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>
      <c r="A46" s="64"/>
      <c r="B46" s="64"/>
      <c r="C46" s="64"/>
      <c r="D46" s="64"/>
      <c r="E46" s="64"/>
      <c r="F46" s="64"/>
      <c r="G46" s="64"/>
    </row>
    <row r="47" spans="1:7" ht="21.75" customHeight="1">
      <c r="A47" s="184" t="s">
        <v>118</v>
      </c>
      <c r="B47" s="184"/>
      <c r="C47" s="184"/>
      <c r="D47" s="184"/>
      <c r="E47" s="184"/>
      <c r="F47" s="184"/>
      <c r="G47" s="184"/>
    </row>
    <row r="48" spans="1:7">
      <c r="A48" s="64"/>
      <c r="B48" s="64"/>
      <c r="C48" s="64"/>
      <c r="D48" s="64"/>
      <c r="E48" s="64"/>
      <c r="F48" s="64"/>
      <c r="G48" s="64"/>
    </row>
  </sheetData>
  <mergeCells count="24">
    <mergeCell ref="A47:G47"/>
    <mergeCell ref="A24:F24"/>
    <mergeCell ref="A25:G25"/>
    <mergeCell ref="E26:F26"/>
    <mergeCell ref="E27:F27"/>
    <mergeCell ref="E28:F28"/>
    <mergeCell ref="A29:F29"/>
    <mergeCell ref="A30:G30"/>
    <mergeCell ref="C31:F31"/>
    <mergeCell ref="C32:F32"/>
    <mergeCell ref="C33:F33"/>
    <mergeCell ref="A34:G34"/>
    <mergeCell ref="A21:G21"/>
    <mergeCell ref="A5:G5"/>
    <mergeCell ref="A7:G7"/>
    <mergeCell ref="A8:G8"/>
    <mergeCell ref="A9:G9"/>
    <mergeCell ref="A11:G11"/>
    <mergeCell ref="A12:G12"/>
    <mergeCell ref="A13:G13"/>
    <mergeCell ref="A14:G14"/>
    <mergeCell ref="A18:F18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E909-E7C1-41F3-BB14-A1575BE96108}">
  <sheetPr>
    <pageSetUpPr fitToPage="1"/>
  </sheetPr>
  <dimension ref="A1:G48"/>
  <sheetViews>
    <sheetView topLeftCell="A13" workbookViewId="0">
      <selection activeCell="A13" sqref="A13:G13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128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0.3</v>
      </c>
      <c r="E16" s="51">
        <v>26.9436</v>
      </c>
      <c r="F16" s="52">
        <v>1</v>
      </c>
      <c r="G16" s="53">
        <f>(D16*E16*F16)</f>
        <v>8.0830799999999989</v>
      </c>
    </row>
    <row r="17" spans="1:7">
      <c r="A17" s="47">
        <v>2</v>
      </c>
      <c r="B17" s="54" t="s">
        <v>88</v>
      </c>
      <c r="C17" s="49" t="s">
        <v>87</v>
      </c>
      <c r="D17" s="66">
        <v>0.3</v>
      </c>
      <c r="E17" s="51">
        <v>19.373100000000001</v>
      </c>
      <c r="F17" s="52">
        <v>2</v>
      </c>
      <c r="G17" s="53">
        <f>(D17*E17*F17)</f>
        <v>11.623860000000001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19.706939999999999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22.662980999999998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42.369920999999998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f>D16</f>
        <v>0.3</v>
      </c>
      <c r="E23" s="49">
        <v>152.2398</v>
      </c>
      <c r="F23" s="49">
        <v>1</v>
      </c>
      <c r="G23" s="53">
        <f>(D23*E23*F23)</f>
        <v>45.671939999999999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45.671939999999999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51">
      <c r="A27" s="47">
        <v>1</v>
      </c>
      <c r="B27" s="58" t="s">
        <v>129</v>
      </c>
      <c r="C27" s="59" t="s">
        <v>12</v>
      </c>
      <c r="D27" s="51">
        <v>3.7499999999999999E-2</v>
      </c>
      <c r="E27" s="200">
        <v>445.13</v>
      </c>
      <c r="F27" s="201"/>
      <c r="G27" s="53">
        <f>D27*E27</f>
        <v>16.692374999999998</v>
      </c>
    </row>
    <row r="28" spans="1:7" ht="25.5">
      <c r="A28" s="47">
        <v>2</v>
      </c>
      <c r="B28" s="58" t="s">
        <v>127</v>
      </c>
      <c r="C28" s="59" t="s">
        <v>12</v>
      </c>
      <c r="D28" s="51">
        <v>0.3</v>
      </c>
      <c r="E28" s="200">
        <v>471.93664999999999</v>
      </c>
      <c r="F28" s="201"/>
      <c r="G28" s="53">
        <f>D28*E28</f>
        <v>141.580995</v>
      </c>
    </row>
    <row r="29" spans="1:7">
      <c r="A29" s="185" t="s">
        <v>107</v>
      </c>
      <c r="B29" s="186"/>
      <c r="C29" s="186"/>
      <c r="D29" s="186"/>
      <c r="E29" s="186"/>
      <c r="F29" s="186"/>
      <c r="G29" s="53">
        <f>SUM(G27:G28)</f>
        <v>158.27337</v>
      </c>
    </row>
    <row r="30" spans="1:7">
      <c r="A30" s="187" t="s">
        <v>108</v>
      </c>
      <c r="B30" s="188"/>
      <c r="C30" s="188"/>
      <c r="D30" s="188"/>
      <c r="E30" s="188"/>
      <c r="F30" s="188"/>
      <c r="G30" s="189"/>
    </row>
    <row r="31" spans="1:7">
      <c r="A31" s="55" t="s">
        <v>109</v>
      </c>
      <c r="B31" s="56" t="s">
        <v>110</v>
      </c>
      <c r="C31" s="190" t="s">
        <v>111</v>
      </c>
      <c r="D31" s="191"/>
      <c r="E31" s="191"/>
      <c r="F31" s="192"/>
      <c r="G31" s="60">
        <f>(G20+G24+G29)</f>
        <v>246.31523099999998</v>
      </c>
    </row>
    <row r="32" spans="1:7">
      <c r="A32" s="55" t="s">
        <v>112</v>
      </c>
      <c r="B32" s="56" t="s">
        <v>113</v>
      </c>
      <c r="C32" s="190" t="s">
        <v>114</v>
      </c>
      <c r="D32" s="191"/>
      <c r="E32" s="191"/>
      <c r="F32" s="192"/>
      <c r="G32" s="60">
        <f>G31*0.28</f>
        <v>68.968264680000004</v>
      </c>
    </row>
    <row r="33" spans="1:7" ht="15.75" thickBot="1">
      <c r="A33" s="61" t="s">
        <v>115</v>
      </c>
      <c r="B33" s="62" t="s">
        <v>116</v>
      </c>
      <c r="C33" s="193" t="s">
        <v>117</v>
      </c>
      <c r="D33" s="193"/>
      <c r="E33" s="193"/>
      <c r="F33" s="193"/>
      <c r="G33" s="63">
        <f>SUM(G31:G32)</f>
        <v>315.28349567999999</v>
      </c>
    </row>
    <row r="34" spans="1:7" ht="15.75" thickBot="1">
      <c r="A34" s="194"/>
      <c r="B34" s="195"/>
      <c r="C34" s="195"/>
      <c r="D34" s="195"/>
      <c r="E34" s="195"/>
      <c r="F34" s="195"/>
      <c r="G34" s="196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 ht="15.75">
      <c r="A37" s="64"/>
      <c r="B37" s="64"/>
      <c r="C37" s="64"/>
      <c r="D37" s="64"/>
      <c r="E37" s="64"/>
      <c r="F37" s="64"/>
      <c r="G37" s="65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>
      <c r="A46" s="64"/>
      <c r="B46" s="64"/>
      <c r="C46" s="64"/>
      <c r="D46" s="64"/>
      <c r="E46" s="64"/>
      <c r="F46" s="64"/>
      <c r="G46" s="64"/>
    </row>
    <row r="47" spans="1:7" ht="21.75" customHeight="1">
      <c r="A47" s="184" t="s">
        <v>118</v>
      </c>
      <c r="B47" s="184"/>
      <c r="C47" s="184"/>
      <c r="D47" s="184"/>
      <c r="E47" s="184"/>
      <c r="F47" s="184"/>
      <c r="G47" s="184"/>
    </row>
    <row r="48" spans="1:7">
      <c r="A48" s="64"/>
      <c r="B48" s="64"/>
      <c r="C48" s="64"/>
      <c r="D48" s="64"/>
      <c r="E48" s="64"/>
      <c r="F48" s="64"/>
      <c r="G48" s="64"/>
    </row>
  </sheetData>
  <mergeCells count="24">
    <mergeCell ref="A47:G47"/>
    <mergeCell ref="A24:F24"/>
    <mergeCell ref="A25:G25"/>
    <mergeCell ref="E26:F26"/>
    <mergeCell ref="E27:F27"/>
    <mergeCell ref="E28:F28"/>
    <mergeCell ref="A29:F29"/>
    <mergeCell ref="A30:G30"/>
    <mergeCell ref="C31:F31"/>
    <mergeCell ref="C32:F32"/>
    <mergeCell ref="C33:F33"/>
    <mergeCell ref="A34:G34"/>
    <mergeCell ref="A21:G21"/>
    <mergeCell ref="A5:G5"/>
    <mergeCell ref="A7:G7"/>
    <mergeCell ref="A8:G8"/>
    <mergeCell ref="A9:G9"/>
    <mergeCell ref="A11:G11"/>
    <mergeCell ref="A12:G12"/>
    <mergeCell ref="A13:G13"/>
    <mergeCell ref="A14:G14"/>
    <mergeCell ref="A18:F18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E873-293D-4019-B4EA-22B4CE3B4E43}">
  <sheetPr>
    <pageSetUpPr fitToPage="1"/>
  </sheetPr>
  <dimension ref="A1:G48"/>
  <sheetViews>
    <sheetView topLeftCell="A16" workbookViewId="0">
      <selection activeCell="A13" sqref="A13:G13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130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0.3</v>
      </c>
      <c r="E16" s="51">
        <v>26.9436</v>
      </c>
      <c r="F16" s="52">
        <v>1</v>
      </c>
      <c r="G16" s="53">
        <f>(D16*E16*F16)</f>
        <v>8.0830799999999989</v>
      </c>
    </row>
    <row r="17" spans="1:7">
      <c r="A17" s="47">
        <v>2</v>
      </c>
      <c r="B17" s="54" t="s">
        <v>88</v>
      </c>
      <c r="C17" s="49" t="s">
        <v>87</v>
      </c>
      <c r="D17" s="66">
        <v>0.3</v>
      </c>
      <c r="E17" s="51">
        <v>19.373100000000001</v>
      </c>
      <c r="F17" s="52">
        <v>2</v>
      </c>
      <c r="G17" s="53">
        <f>(D17*E17*F17)</f>
        <v>11.623860000000001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19.706939999999999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22.662980999999998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42.369920999999998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f>D16</f>
        <v>0.3</v>
      </c>
      <c r="E23" s="49">
        <v>152.2398</v>
      </c>
      <c r="F23" s="49">
        <v>1</v>
      </c>
      <c r="G23" s="53">
        <f>(D23*E23*F23)</f>
        <v>45.671939999999999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45.671939999999999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51">
      <c r="A27" s="47">
        <v>1</v>
      </c>
      <c r="B27" s="58" t="s">
        <v>129</v>
      </c>
      <c r="C27" s="59" t="s">
        <v>12</v>
      </c>
      <c r="D27" s="51">
        <v>3.7499999999999999E-2</v>
      </c>
      <c r="E27" s="200">
        <v>445.13</v>
      </c>
      <c r="F27" s="201"/>
      <c r="G27" s="53">
        <f>D27*E27</f>
        <v>16.692374999999998</v>
      </c>
    </row>
    <row r="28" spans="1:7" ht="25.5">
      <c r="A28" s="47">
        <v>2</v>
      </c>
      <c r="B28" s="58" t="s">
        <v>127</v>
      </c>
      <c r="C28" s="59" t="s">
        <v>12</v>
      </c>
      <c r="D28" s="51">
        <v>0.3</v>
      </c>
      <c r="E28" s="200">
        <v>471.93664999999999</v>
      </c>
      <c r="F28" s="201"/>
      <c r="G28" s="53">
        <f>D28*E28</f>
        <v>141.580995</v>
      </c>
    </row>
    <row r="29" spans="1:7">
      <c r="A29" s="185" t="s">
        <v>107</v>
      </c>
      <c r="B29" s="186"/>
      <c r="C29" s="186"/>
      <c r="D29" s="186"/>
      <c r="E29" s="186"/>
      <c r="F29" s="186"/>
      <c r="G29" s="53">
        <f>SUM(G27:G28)</f>
        <v>158.27337</v>
      </c>
    </row>
    <row r="30" spans="1:7">
      <c r="A30" s="187" t="s">
        <v>108</v>
      </c>
      <c r="B30" s="188"/>
      <c r="C30" s="188"/>
      <c r="D30" s="188"/>
      <c r="E30" s="188"/>
      <c r="F30" s="188"/>
      <c r="G30" s="189"/>
    </row>
    <row r="31" spans="1:7">
      <c r="A31" s="55" t="s">
        <v>109</v>
      </c>
      <c r="B31" s="56" t="s">
        <v>110</v>
      </c>
      <c r="C31" s="190" t="s">
        <v>111</v>
      </c>
      <c r="D31" s="191"/>
      <c r="E31" s="191"/>
      <c r="F31" s="192"/>
      <c r="G31" s="60">
        <f>(G20+G24+G29)</f>
        <v>246.31523099999998</v>
      </c>
    </row>
    <row r="32" spans="1:7">
      <c r="A32" s="55" t="s">
        <v>112</v>
      </c>
      <c r="B32" s="56" t="s">
        <v>113</v>
      </c>
      <c r="C32" s="190" t="s">
        <v>114</v>
      </c>
      <c r="D32" s="191"/>
      <c r="E32" s="191"/>
      <c r="F32" s="192"/>
      <c r="G32" s="60">
        <f>G31*0.28</f>
        <v>68.968264680000004</v>
      </c>
    </row>
    <row r="33" spans="1:7" ht="15.75" thickBot="1">
      <c r="A33" s="61" t="s">
        <v>115</v>
      </c>
      <c r="B33" s="62" t="s">
        <v>116</v>
      </c>
      <c r="C33" s="193" t="s">
        <v>117</v>
      </c>
      <c r="D33" s="193"/>
      <c r="E33" s="193"/>
      <c r="F33" s="193"/>
      <c r="G33" s="63">
        <f>SUM(G31:G32)</f>
        <v>315.28349567999999</v>
      </c>
    </row>
    <row r="34" spans="1:7" ht="15.75" thickBot="1">
      <c r="A34" s="194"/>
      <c r="B34" s="195"/>
      <c r="C34" s="195"/>
      <c r="D34" s="195"/>
      <c r="E34" s="195"/>
      <c r="F34" s="195"/>
      <c r="G34" s="196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 ht="15.75">
      <c r="A37" s="64"/>
      <c r="B37" s="64"/>
      <c r="C37" s="64"/>
      <c r="D37" s="64"/>
      <c r="E37" s="64"/>
      <c r="F37" s="64"/>
      <c r="G37" s="65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>
      <c r="A46" s="64"/>
      <c r="B46" s="64"/>
      <c r="C46" s="64"/>
      <c r="D46" s="64"/>
      <c r="E46" s="64"/>
      <c r="F46" s="64"/>
      <c r="G46" s="64"/>
    </row>
    <row r="47" spans="1:7" ht="21.75" customHeight="1">
      <c r="A47" s="184" t="s">
        <v>118</v>
      </c>
      <c r="B47" s="184"/>
      <c r="C47" s="184"/>
      <c r="D47" s="184"/>
      <c r="E47" s="184"/>
      <c r="F47" s="184"/>
      <c r="G47" s="184"/>
    </row>
    <row r="48" spans="1:7">
      <c r="A48" s="64"/>
      <c r="B48" s="64"/>
      <c r="C48" s="64"/>
      <c r="D48" s="64"/>
      <c r="E48" s="64"/>
      <c r="F48" s="64"/>
      <c r="G48" s="64"/>
    </row>
  </sheetData>
  <mergeCells count="24">
    <mergeCell ref="A47:G47"/>
    <mergeCell ref="A24:F24"/>
    <mergeCell ref="A25:G25"/>
    <mergeCell ref="E26:F26"/>
    <mergeCell ref="E27:F27"/>
    <mergeCell ref="E28:F28"/>
    <mergeCell ref="A29:F29"/>
    <mergeCell ref="A30:G30"/>
    <mergeCell ref="C31:F31"/>
    <mergeCell ref="C32:F32"/>
    <mergeCell ref="C33:F33"/>
    <mergeCell ref="A34:G34"/>
    <mergeCell ref="A21:G21"/>
    <mergeCell ref="A5:G5"/>
    <mergeCell ref="A7:G7"/>
    <mergeCell ref="A8:G8"/>
    <mergeCell ref="A9:G9"/>
    <mergeCell ref="A11:G11"/>
    <mergeCell ref="A12:G12"/>
    <mergeCell ref="A13:G13"/>
    <mergeCell ref="A14:G14"/>
    <mergeCell ref="A18:F18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D029-4FB7-4B5E-889C-AC8C7D85E476}">
  <sheetPr>
    <pageSetUpPr fitToPage="1"/>
  </sheetPr>
  <dimension ref="A1:G47"/>
  <sheetViews>
    <sheetView workbookViewId="0">
      <selection activeCell="D23" sqref="D23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131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2E-3</v>
      </c>
      <c r="E16" s="51">
        <v>26.9436</v>
      </c>
      <c r="F16" s="52">
        <v>0</v>
      </c>
      <c r="G16" s="53">
        <f>(D16*E16*F16)</f>
        <v>0</v>
      </c>
    </row>
    <row r="17" spans="1:7">
      <c r="A17" s="47">
        <v>2</v>
      </c>
      <c r="B17" s="54" t="s">
        <v>88</v>
      </c>
      <c r="C17" s="49" t="s">
        <v>87</v>
      </c>
      <c r="D17" s="66">
        <v>2E-3</v>
      </c>
      <c r="E17" s="51">
        <v>19.373100000000001</v>
      </c>
      <c r="F17" s="52">
        <v>1</v>
      </c>
      <c r="G17" s="53">
        <f>(D17*E17*F17)</f>
        <v>3.8746200000000001E-2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3.8746200000000001E-2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4.4558130000000001E-2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8.330433000000001E-2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v>0</v>
      </c>
      <c r="E23" s="49">
        <v>152.2398</v>
      </c>
      <c r="F23" s="49">
        <v>1</v>
      </c>
      <c r="G23" s="53">
        <f>(D23*E23*F23)</f>
        <v>0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0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25.5">
      <c r="A27" s="47">
        <v>1</v>
      </c>
      <c r="B27" s="58" t="s">
        <v>132</v>
      </c>
      <c r="C27" s="59" t="s">
        <v>124</v>
      </c>
      <c r="D27" s="51">
        <v>1</v>
      </c>
      <c r="E27" s="200">
        <v>52.991999999999997</v>
      </c>
      <c r="F27" s="201"/>
      <c r="G27" s="53">
        <f>D27*E27</f>
        <v>52.991999999999997</v>
      </c>
    </row>
    <row r="28" spans="1:7">
      <c r="A28" s="185" t="s">
        <v>107</v>
      </c>
      <c r="B28" s="186"/>
      <c r="C28" s="186"/>
      <c r="D28" s="186"/>
      <c r="E28" s="186"/>
      <c r="F28" s="186"/>
      <c r="G28" s="53">
        <f>SUM(G27:G27)</f>
        <v>52.991999999999997</v>
      </c>
    </row>
    <row r="29" spans="1:7">
      <c r="A29" s="187" t="s">
        <v>108</v>
      </c>
      <c r="B29" s="188"/>
      <c r="C29" s="188"/>
      <c r="D29" s="188"/>
      <c r="E29" s="188"/>
      <c r="F29" s="188"/>
      <c r="G29" s="189"/>
    </row>
    <row r="30" spans="1:7">
      <c r="A30" s="55" t="s">
        <v>109</v>
      </c>
      <c r="B30" s="56" t="s">
        <v>110</v>
      </c>
      <c r="C30" s="190" t="s">
        <v>111</v>
      </c>
      <c r="D30" s="191"/>
      <c r="E30" s="191"/>
      <c r="F30" s="192"/>
      <c r="G30" s="60">
        <f>(G20+G24+G28)</f>
        <v>53.075304329999994</v>
      </c>
    </row>
    <row r="31" spans="1:7">
      <c r="A31" s="55" t="s">
        <v>112</v>
      </c>
      <c r="B31" s="56" t="s">
        <v>113</v>
      </c>
      <c r="C31" s="190" t="s">
        <v>114</v>
      </c>
      <c r="D31" s="191"/>
      <c r="E31" s="191"/>
      <c r="F31" s="192"/>
      <c r="G31" s="60">
        <f>G30*0.28</f>
        <v>14.861085212399999</v>
      </c>
    </row>
    <row r="32" spans="1:7" ht="15.75" thickBot="1">
      <c r="A32" s="61" t="s">
        <v>115</v>
      </c>
      <c r="B32" s="62" t="s">
        <v>116</v>
      </c>
      <c r="C32" s="193" t="s">
        <v>117</v>
      </c>
      <c r="D32" s="193"/>
      <c r="E32" s="193"/>
      <c r="F32" s="193"/>
      <c r="G32" s="63">
        <f>SUM(G30:G31)</f>
        <v>67.936389542399994</v>
      </c>
    </row>
    <row r="33" spans="1:7" ht="15.75" thickBot="1">
      <c r="A33" s="194"/>
      <c r="B33" s="195"/>
      <c r="C33" s="195"/>
      <c r="D33" s="195"/>
      <c r="E33" s="195"/>
      <c r="F33" s="195"/>
      <c r="G33" s="196"/>
    </row>
    <row r="34" spans="1:7">
      <c r="A34" s="64"/>
      <c r="B34" s="64"/>
      <c r="C34" s="64"/>
      <c r="D34" s="64"/>
      <c r="E34" s="64"/>
      <c r="F34" s="64"/>
      <c r="G34" s="64"/>
    </row>
    <row r="35" spans="1:7">
      <c r="A35" s="64"/>
      <c r="B35" s="64"/>
      <c r="C35" s="64"/>
      <c r="D35" s="64"/>
      <c r="E35" s="64"/>
      <c r="F35" s="64"/>
      <c r="G35" s="64"/>
    </row>
    <row r="36" spans="1:7" ht="15.75">
      <c r="A36" s="64"/>
      <c r="B36" s="64"/>
      <c r="C36" s="64"/>
      <c r="D36" s="64"/>
      <c r="E36" s="64"/>
      <c r="F36" s="64"/>
      <c r="G36" s="65"/>
    </row>
    <row r="37" spans="1:7">
      <c r="A37" s="64"/>
      <c r="B37" s="64"/>
      <c r="C37" s="64"/>
      <c r="D37" s="64"/>
      <c r="E37" s="64"/>
      <c r="F37" s="64"/>
      <c r="G37" s="64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 ht="21.75" customHeight="1">
      <c r="A46" s="184" t="s">
        <v>118</v>
      </c>
      <c r="B46" s="184"/>
      <c r="C46" s="184"/>
      <c r="D46" s="184"/>
      <c r="E46" s="184"/>
      <c r="F46" s="184"/>
      <c r="G46" s="184"/>
    </row>
    <row r="47" spans="1:7">
      <c r="A47" s="64"/>
      <c r="B47" s="64"/>
      <c r="C47" s="64"/>
      <c r="D47" s="64"/>
      <c r="E47" s="64"/>
      <c r="F47" s="64"/>
      <c r="G47" s="64"/>
    </row>
  </sheetData>
  <mergeCells count="23">
    <mergeCell ref="C30:F30"/>
    <mergeCell ref="C31:F31"/>
    <mergeCell ref="C32:F32"/>
    <mergeCell ref="A33:G33"/>
    <mergeCell ref="A46:G46"/>
    <mergeCell ref="A29:G29"/>
    <mergeCell ref="A13:G13"/>
    <mergeCell ref="A14:G14"/>
    <mergeCell ref="A18:F18"/>
    <mergeCell ref="A19:F19"/>
    <mergeCell ref="A20:F20"/>
    <mergeCell ref="A21:G21"/>
    <mergeCell ref="A24:F24"/>
    <mergeCell ref="A25:G25"/>
    <mergeCell ref="E26:F26"/>
    <mergeCell ref="E27:F27"/>
    <mergeCell ref="A28:F28"/>
    <mergeCell ref="A12:G12"/>
    <mergeCell ref="A5:G5"/>
    <mergeCell ref="A7:G7"/>
    <mergeCell ref="A8:G8"/>
    <mergeCell ref="A9:G9"/>
    <mergeCell ref="A11:G11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486D-EBBF-460B-8FDC-9E6C625492F5}">
  <sheetPr>
    <pageSetUpPr fitToPage="1"/>
  </sheetPr>
  <dimension ref="A1:G47"/>
  <sheetViews>
    <sheetView workbookViewId="0">
      <selection activeCell="A13" sqref="A13:G13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133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2E-3</v>
      </c>
      <c r="E16" s="51">
        <v>26.9436</v>
      </c>
      <c r="F16" s="52">
        <v>0</v>
      </c>
      <c r="G16" s="53">
        <f>(D16*E16*F16)</f>
        <v>0</v>
      </c>
    </row>
    <row r="17" spans="1:7">
      <c r="A17" s="47">
        <v>2</v>
      </c>
      <c r="B17" s="54" t="s">
        <v>88</v>
      </c>
      <c r="C17" s="49" t="s">
        <v>87</v>
      </c>
      <c r="D17" s="66">
        <v>2E-3</v>
      </c>
      <c r="E17" s="51">
        <v>19.373100000000001</v>
      </c>
      <c r="F17" s="52">
        <v>1</v>
      </c>
      <c r="G17" s="53">
        <f>(D17*E17*F17)</f>
        <v>3.8746200000000001E-2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3.8746200000000001E-2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4.4558130000000001E-2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8.330433000000001E-2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122</v>
      </c>
      <c r="C23" s="49" t="s">
        <v>96</v>
      </c>
      <c r="D23" s="66">
        <v>0</v>
      </c>
      <c r="E23" s="49">
        <v>152.2398</v>
      </c>
      <c r="F23" s="49">
        <v>1</v>
      </c>
      <c r="G23" s="53">
        <f>(D23*E23*F23)</f>
        <v>0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0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25.5">
      <c r="A27" s="47">
        <v>1</v>
      </c>
      <c r="B27" s="58" t="s">
        <v>134</v>
      </c>
      <c r="C27" s="59" t="s">
        <v>124</v>
      </c>
      <c r="D27" s="51">
        <v>1</v>
      </c>
      <c r="E27" s="200">
        <v>57.45</v>
      </c>
      <c r="F27" s="201"/>
      <c r="G27" s="53">
        <f>D27*E27</f>
        <v>57.45</v>
      </c>
    </row>
    <row r="28" spans="1:7">
      <c r="A28" s="185" t="s">
        <v>107</v>
      </c>
      <c r="B28" s="186"/>
      <c r="C28" s="186"/>
      <c r="D28" s="186"/>
      <c r="E28" s="186"/>
      <c r="F28" s="186"/>
      <c r="G28" s="53">
        <f>SUM(G27:G27)</f>
        <v>57.45</v>
      </c>
    </row>
    <row r="29" spans="1:7">
      <c r="A29" s="187" t="s">
        <v>108</v>
      </c>
      <c r="B29" s="188"/>
      <c r="C29" s="188"/>
      <c r="D29" s="188"/>
      <c r="E29" s="188"/>
      <c r="F29" s="188"/>
      <c r="G29" s="189"/>
    </row>
    <row r="30" spans="1:7">
      <c r="A30" s="55" t="s">
        <v>109</v>
      </c>
      <c r="B30" s="56" t="s">
        <v>110</v>
      </c>
      <c r="C30" s="190" t="s">
        <v>111</v>
      </c>
      <c r="D30" s="191"/>
      <c r="E30" s="191"/>
      <c r="F30" s="192"/>
      <c r="G30" s="60">
        <f>(G20+G24+G28)</f>
        <v>57.53330433</v>
      </c>
    </row>
    <row r="31" spans="1:7">
      <c r="A31" s="55" t="s">
        <v>112</v>
      </c>
      <c r="B31" s="56" t="s">
        <v>113</v>
      </c>
      <c r="C31" s="190" t="s">
        <v>114</v>
      </c>
      <c r="D31" s="191"/>
      <c r="E31" s="191"/>
      <c r="F31" s="192"/>
      <c r="G31" s="60">
        <f>G30*0.28</f>
        <v>16.109325212400002</v>
      </c>
    </row>
    <row r="32" spans="1:7" ht="15.75" thickBot="1">
      <c r="A32" s="61" t="s">
        <v>115</v>
      </c>
      <c r="B32" s="62" t="s">
        <v>116</v>
      </c>
      <c r="C32" s="193" t="s">
        <v>117</v>
      </c>
      <c r="D32" s="193"/>
      <c r="E32" s="193"/>
      <c r="F32" s="193"/>
      <c r="G32" s="63">
        <f>SUM(G30:G31)</f>
        <v>73.642629542400002</v>
      </c>
    </row>
    <row r="33" spans="1:7" ht="15.75" thickBot="1">
      <c r="A33" s="194"/>
      <c r="B33" s="195"/>
      <c r="C33" s="195"/>
      <c r="D33" s="195"/>
      <c r="E33" s="195"/>
      <c r="F33" s="195"/>
      <c r="G33" s="196"/>
    </row>
    <row r="34" spans="1:7">
      <c r="A34" s="64"/>
      <c r="B34" s="64"/>
      <c r="C34" s="64"/>
      <c r="D34" s="64"/>
      <c r="E34" s="64"/>
      <c r="F34" s="64"/>
      <c r="G34" s="64"/>
    </row>
    <row r="35" spans="1:7">
      <c r="A35" s="64"/>
      <c r="B35" s="64"/>
      <c r="C35" s="64"/>
      <c r="D35" s="64"/>
      <c r="E35" s="64"/>
      <c r="F35" s="64"/>
      <c r="G35" s="64"/>
    </row>
    <row r="36" spans="1:7" ht="15.75">
      <c r="A36" s="64"/>
      <c r="B36" s="64"/>
      <c r="C36" s="64"/>
      <c r="D36" s="64"/>
      <c r="E36" s="64"/>
      <c r="F36" s="64"/>
      <c r="G36" s="65"/>
    </row>
    <row r="37" spans="1:7">
      <c r="A37" s="64"/>
      <c r="B37" s="64"/>
      <c r="C37" s="64"/>
      <c r="D37" s="64"/>
      <c r="E37" s="64"/>
      <c r="F37" s="64"/>
      <c r="G37" s="64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 ht="21.75" customHeight="1">
      <c r="A46" s="184" t="s">
        <v>118</v>
      </c>
      <c r="B46" s="184"/>
      <c r="C46" s="184"/>
      <c r="D46" s="184"/>
      <c r="E46" s="184"/>
      <c r="F46" s="184"/>
      <c r="G46" s="184"/>
    </row>
    <row r="47" spans="1:7">
      <c r="A47" s="64"/>
      <c r="B47" s="64"/>
      <c r="C47" s="64"/>
      <c r="D47" s="64"/>
      <c r="E47" s="64"/>
      <c r="F47" s="64"/>
      <c r="G47" s="64"/>
    </row>
  </sheetData>
  <mergeCells count="23">
    <mergeCell ref="C30:F30"/>
    <mergeCell ref="C31:F31"/>
    <mergeCell ref="C32:F32"/>
    <mergeCell ref="A33:G33"/>
    <mergeCell ref="A46:G46"/>
    <mergeCell ref="A29:G29"/>
    <mergeCell ref="A13:G13"/>
    <mergeCell ref="A14:G14"/>
    <mergeCell ref="A18:F18"/>
    <mergeCell ref="A19:F19"/>
    <mergeCell ref="A20:F20"/>
    <mergeCell ref="A21:G21"/>
    <mergeCell ref="A24:F24"/>
    <mergeCell ref="A25:G25"/>
    <mergeCell ref="E26:F26"/>
    <mergeCell ref="E27:F27"/>
    <mergeCell ref="A28:F28"/>
    <mergeCell ref="A12:G12"/>
    <mergeCell ref="A5:G5"/>
    <mergeCell ref="A7:G7"/>
    <mergeCell ref="A8:G8"/>
    <mergeCell ref="A9:G9"/>
    <mergeCell ref="A11:G11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51D0-0880-4022-A030-BC059EA59043}">
  <sheetPr>
    <pageSetUpPr fitToPage="1"/>
  </sheetPr>
  <dimension ref="A1:G48"/>
  <sheetViews>
    <sheetView topLeftCell="A10" workbookViewId="0">
      <selection activeCell="A29" sqref="A29:F29"/>
    </sheetView>
  </sheetViews>
  <sheetFormatPr defaultRowHeight="15"/>
  <cols>
    <col min="1" max="1" width="5.7109375" customWidth="1"/>
    <col min="2" max="2" width="29.7109375" customWidth="1"/>
    <col min="3" max="7" width="12.7109375" customWidth="1"/>
  </cols>
  <sheetData>
    <row r="1" spans="1:7">
      <c r="A1" s="41"/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 ht="15.75">
      <c r="A5" s="162" t="s">
        <v>71</v>
      </c>
      <c r="B5" s="162"/>
      <c r="C5" s="162"/>
      <c r="D5" s="162"/>
      <c r="E5" s="162"/>
      <c r="F5" s="162"/>
      <c r="G5" s="162"/>
    </row>
    <row r="6" spans="1:7">
      <c r="A6" s="42"/>
      <c r="B6" s="42"/>
      <c r="C6" s="42"/>
      <c r="D6" s="42"/>
      <c r="E6" s="42"/>
      <c r="F6" s="42"/>
      <c r="G6" s="42"/>
    </row>
    <row r="7" spans="1:7" ht="15.75">
      <c r="A7" s="162" t="s">
        <v>72</v>
      </c>
      <c r="B7" s="162"/>
      <c r="C7" s="162"/>
      <c r="D7" s="162"/>
      <c r="E7" s="162"/>
      <c r="F7" s="162"/>
      <c r="G7" s="162"/>
    </row>
    <row r="8" spans="1:7" ht="15.75">
      <c r="A8" s="163"/>
      <c r="B8" s="163"/>
      <c r="C8" s="163"/>
      <c r="D8" s="163"/>
      <c r="E8" s="163"/>
      <c r="F8" s="163"/>
      <c r="G8" s="163"/>
    </row>
    <row r="9" spans="1:7" ht="30.75" customHeight="1">
      <c r="A9" s="164" t="s">
        <v>74</v>
      </c>
      <c r="B9" s="164"/>
      <c r="C9" s="164"/>
      <c r="D9" s="164"/>
      <c r="E9" s="164"/>
      <c r="F9" s="164"/>
      <c r="G9" s="164"/>
    </row>
    <row r="10" spans="1:7" ht="15.75" thickBot="1">
      <c r="A10" s="41"/>
      <c r="B10" s="41"/>
      <c r="C10" s="41"/>
      <c r="D10" s="41"/>
      <c r="E10" s="41"/>
      <c r="F10" s="41"/>
      <c r="G10" s="41"/>
    </row>
    <row r="11" spans="1:7" ht="16.5" thickBot="1">
      <c r="A11" s="165" t="s">
        <v>75</v>
      </c>
      <c r="B11" s="166"/>
      <c r="C11" s="166"/>
      <c r="D11" s="166"/>
      <c r="E11" s="166"/>
      <c r="F11" s="166"/>
      <c r="G11" s="167"/>
    </row>
    <row r="12" spans="1:7">
      <c r="A12" s="197" t="s">
        <v>135</v>
      </c>
      <c r="B12" s="198"/>
      <c r="C12" s="198"/>
      <c r="D12" s="198"/>
      <c r="E12" s="198"/>
      <c r="F12" s="198"/>
      <c r="G12" s="199"/>
    </row>
    <row r="13" spans="1:7">
      <c r="A13" s="170" t="s">
        <v>120</v>
      </c>
      <c r="B13" s="171"/>
      <c r="C13" s="171"/>
      <c r="D13" s="171"/>
      <c r="E13" s="171"/>
      <c r="F13" s="171"/>
      <c r="G13" s="172"/>
    </row>
    <row r="14" spans="1:7">
      <c r="A14" s="173" t="s">
        <v>78</v>
      </c>
      <c r="B14" s="174"/>
      <c r="C14" s="174"/>
      <c r="D14" s="174"/>
      <c r="E14" s="174"/>
      <c r="F14" s="174"/>
      <c r="G14" s="175"/>
    </row>
    <row r="15" spans="1:7" ht="25.5">
      <c r="A15" s="43" t="s">
        <v>79</v>
      </c>
      <c r="B15" s="44" t="s">
        <v>80</v>
      </c>
      <c r="C15" s="45" t="s">
        <v>81</v>
      </c>
      <c r="D15" s="45" t="s">
        <v>82</v>
      </c>
      <c r="E15" s="45" t="s">
        <v>83</v>
      </c>
      <c r="F15" s="45" t="s">
        <v>84</v>
      </c>
      <c r="G15" s="46" t="s">
        <v>85</v>
      </c>
    </row>
    <row r="16" spans="1:7">
      <c r="A16" s="47">
        <v>1</v>
      </c>
      <c r="B16" s="48" t="s">
        <v>86</v>
      </c>
      <c r="C16" s="49" t="s">
        <v>87</v>
      </c>
      <c r="D16" s="66">
        <v>1E-3</v>
      </c>
      <c r="E16" s="51">
        <v>26.9436</v>
      </c>
      <c r="F16" s="52">
        <v>1</v>
      </c>
      <c r="G16" s="53">
        <f>(D16*E16*F16)</f>
        <v>2.6943600000000002E-2</v>
      </c>
    </row>
    <row r="17" spans="1:7">
      <c r="A17" s="47">
        <v>2</v>
      </c>
      <c r="B17" s="54" t="s">
        <v>88</v>
      </c>
      <c r="C17" s="49" t="s">
        <v>87</v>
      </c>
      <c r="D17" s="66">
        <v>1E-3</v>
      </c>
      <c r="E17" s="51">
        <v>19.373100000000001</v>
      </c>
      <c r="F17" s="52">
        <v>2</v>
      </c>
      <c r="G17" s="53">
        <f>(D17*E17*F17)</f>
        <v>3.8746200000000001E-2</v>
      </c>
    </row>
    <row r="18" spans="1:7">
      <c r="A18" s="176" t="s">
        <v>121</v>
      </c>
      <c r="B18" s="177"/>
      <c r="C18" s="177"/>
      <c r="D18" s="177"/>
      <c r="E18" s="177"/>
      <c r="F18" s="177"/>
      <c r="G18" s="53">
        <f>SUM(G16:G17)</f>
        <v>6.5689800000000007E-2</v>
      </c>
    </row>
    <row r="19" spans="1:7">
      <c r="A19" s="176" t="s">
        <v>90</v>
      </c>
      <c r="B19" s="177"/>
      <c r="C19" s="177"/>
      <c r="D19" s="177"/>
      <c r="E19" s="177"/>
      <c r="F19" s="177"/>
      <c r="G19" s="53">
        <f>G18*1.15</f>
        <v>7.5543269999999996E-2</v>
      </c>
    </row>
    <row r="20" spans="1:7">
      <c r="A20" s="176" t="s">
        <v>91</v>
      </c>
      <c r="B20" s="177"/>
      <c r="C20" s="177"/>
      <c r="D20" s="177"/>
      <c r="E20" s="177"/>
      <c r="F20" s="177"/>
      <c r="G20" s="53">
        <f>SUM(G18:G19)</f>
        <v>0.14123307000000002</v>
      </c>
    </row>
    <row r="21" spans="1:7">
      <c r="A21" s="178" t="s">
        <v>92</v>
      </c>
      <c r="B21" s="179"/>
      <c r="C21" s="179"/>
      <c r="D21" s="179"/>
      <c r="E21" s="179"/>
      <c r="F21" s="179"/>
      <c r="G21" s="180"/>
    </row>
    <row r="22" spans="1:7" ht="25.5">
      <c r="A22" s="55" t="s">
        <v>79</v>
      </c>
      <c r="B22" s="44" t="s">
        <v>80</v>
      </c>
      <c r="C22" s="45" t="s">
        <v>93</v>
      </c>
      <c r="D22" s="45" t="s">
        <v>82</v>
      </c>
      <c r="E22" s="45" t="s">
        <v>94</v>
      </c>
      <c r="F22" s="45" t="s">
        <v>84</v>
      </c>
      <c r="G22" s="46" t="s">
        <v>85</v>
      </c>
    </row>
    <row r="23" spans="1:7">
      <c r="A23" s="47">
        <v>1</v>
      </c>
      <c r="B23" s="48" t="s">
        <v>136</v>
      </c>
      <c r="C23" s="49" t="s">
        <v>96</v>
      </c>
      <c r="D23" s="66">
        <f>D16</f>
        <v>1E-3</v>
      </c>
      <c r="E23" s="49">
        <v>152.2398</v>
      </c>
      <c r="F23" s="49">
        <v>1</v>
      </c>
      <c r="G23" s="53">
        <f>(D23*E23*F23)</f>
        <v>0.15223980000000001</v>
      </c>
    </row>
    <row r="24" spans="1:7">
      <c r="A24" s="181" t="s">
        <v>97</v>
      </c>
      <c r="B24" s="182"/>
      <c r="C24" s="182"/>
      <c r="D24" s="182"/>
      <c r="E24" s="182"/>
      <c r="F24" s="182"/>
      <c r="G24" s="53">
        <f>SUM(G23)</f>
        <v>0.15223980000000001</v>
      </c>
    </row>
    <row r="25" spans="1:7">
      <c r="A25" s="178" t="s">
        <v>98</v>
      </c>
      <c r="B25" s="179"/>
      <c r="C25" s="179"/>
      <c r="D25" s="179"/>
      <c r="E25" s="179"/>
      <c r="F25" s="179"/>
      <c r="G25" s="180"/>
    </row>
    <row r="26" spans="1:7">
      <c r="A26" s="55" t="s">
        <v>79</v>
      </c>
      <c r="B26" s="44" t="s">
        <v>80</v>
      </c>
      <c r="C26" s="56" t="s">
        <v>99</v>
      </c>
      <c r="D26" s="45" t="s">
        <v>100</v>
      </c>
      <c r="E26" s="183" t="s">
        <v>101</v>
      </c>
      <c r="F26" s="183"/>
      <c r="G26" s="57" t="s">
        <v>102</v>
      </c>
    </row>
    <row r="27" spans="1:7" ht="63.75">
      <c r="A27" s="47">
        <v>1</v>
      </c>
      <c r="B27" s="58" t="s">
        <v>137</v>
      </c>
      <c r="C27" s="59" t="s">
        <v>124</v>
      </c>
      <c r="D27" s="51">
        <v>1</v>
      </c>
      <c r="E27" s="200">
        <v>2370.56</v>
      </c>
      <c r="F27" s="201"/>
      <c r="G27" s="53">
        <f>D27*E27</f>
        <v>2370.56</v>
      </c>
    </row>
    <row r="28" spans="1:7" ht="51">
      <c r="A28" s="47">
        <v>2</v>
      </c>
      <c r="B28" s="58" t="s">
        <v>138</v>
      </c>
      <c r="C28" s="59" t="s">
        <v>124</v>
      </c>
      <c r="D28" s="51">
        <v>1</v>
      </c>
      <c r="E28" s="200">
        <v>1607.65</v>
      </c>
      <c r="F28" s="201"/>
      <c r="G28" s="53">
        <f>D28*E28</f>
        <v>1607.65</v>
      </c>
    </row>
    <row r="29" spans="1:7">
      <c r="A29" s="185" t="s">
        <v>107</v>
      </c>
      <c r="B29" s="186"/>
      <c r="C29" s="186"/>
      <c r="D29" s="186"/>
      <c r="E29" s="186"/>
      <c r="F29" s="186"/>
      <c r="G29" s="53">
        <f>SUM(G27:G28)</f>
        <v>3978.21</v>
      </c>
    </row>
    <row r="30" spans="1:7">
      <c r="A30" s="187" t="s">
        <v>108</v>
      </c>
      <c r="B30" s="188"/>
      <c r="C30" s="188"/>
      <c r="D30" s="188"/>
      <c r="E30" s="188"/>
      <c r="F30" s="188"/>
      <c r="G30" s="189"/>
    </row>
    <row r="31" spans="1:7">
      <c r="A31" s="55" t="s">
        <v>109</v>
      </c>
      <c r="B31" s="56" t="s">
        <v>110</v>
      </c>
      <c r="C31" s="190" t="s">
        <v>111</v>
      </c>
      <c r="D31" s="191"/>
      <c r="E31" s="191"/>
      <c r="F31" s="192"/>
      <c r="G31" s="60">
        <f>(G20+G24+G29)</f>
        <v>3978.5034728700002</v>
      </c>
    </row>
    <row r="32" spans="1:7">
      <c r="A32" s="55" t="s">
        <v>112</v>
      </c>
      <c r="B32" s="56" t="s">
        <v>113</v>
      </c>
      <c r="C32" s="190" t="s">
        <v>114</v>
      </c>
      <c r="D32" s="191"/>
      <c r="E32" s="191"/>
      <c r="F32" s="192"/>
      <c r="G32" s="60">
        <f>G31*0.28</f>
        <v>1113.9809724036002</v>
      </c>
    </row>
    <row r="33" spans="1:7" ht="15.75" thickBot="1">
      <c r="A33" s="61" t="s">
        <v>115</v>
      </c>
      <c r="B33" s="62" t="s">
        <v>116</v>
      </c>
      <c r="C33" s="193" t="s">
        <v>117</v>
      </c>
      <c r="D33" s="193"/>
      <c r="E33" s="193"/>
      <c r="F33" s="193"/>
      <c r="G33" s="63">
        <f>SUM(G31:G32)</f>
        <v>5092.4844452736006</v>
      </c>
    </row>
    <row r="34" spans="1:7" ht="15.75" thickBot="1">
      <c r="A34" s="194"/>
      <c r="B34" s="195"/>
      <c r="C34" s="195"/>
      <c r="D34" s="195"/>
      <c r="E34" s="195"/>
      <c r="F34" s="195"/>
      <c r="G34" s="196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 ht="15.75">
      <c r="A37" s="64"/>
      <c r="B37" s="64"/>
      <c r="C37" s="64"/>
      <c r="D37" s="64"/>
      <c r="E37" s="64"/>
      <c r="F37" s="64"/>
      <c r="G37" s="65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  <row r="41" spans="1:7">
      <c r="A41" s="64"/>
      <c r="B41" s="64"/>
      <c r="C41" s="64"/>
      <c r="D41" s="64"/>
      <c r="E41" s="64"/>
      <c r="F41" s="64"/>
      <c r="G41" s="64"/>
    </row>
    <row r="42" spans="1:7">
      <c r="A42" s="64"/>
      <c r="B42" s="64"/>
      <c r="C42" s="64"/>
      <c r="D42" s="64"/>
      <c r="E42" s="64"/>
      <c r="F42" s="64"/>
      <c r="G42" s="64"/>
    </row>
    <row r="43" spans="1:7">
      <c r="A43" s="64"/>
      <c r="B43" s="64"/>
      <c r="C43" s="64"/>
      <c r="D43" s="64"/>
      <c r="E43" s="64"/>
      <c r="F43" s="64"/>
      <c r="G43" s="64"/>
    </row>
    <row r="44" spans="1:7">
      <c r="A44" s="64"/>
      <c r="B44" s="64"/>
      <c r="C44" s="64"/>
      <c r="D44" s="64"/>
      <c r="E44" s="64"/>
      <c r="F44" s="64"/>
      <c r="G44" s="64"/>
    </row>
    <row r="45" spans="1:7">
      <c r="A45" s="64"/>
      <c r="B45" s="64"/>
      <c r="C45" s="64"/>
      <c r="D45" s="64"/>
      <c r="E45" s="64"/>
      <c r="F45" s="64"/>
      <c r="G45" s="64"/>
    </row>
    <row r="46" spans="1:7">
      <c r="A46" s="64"/>
      <c r="B46" s="64"/>
      <c r="C46" s="64"/>
      <c r="D46" s="64"/>
      <c r="E46" s="64"/>
      <c r="F46" s="64"/>
      <c r="G46" s="64"/>
    </row>
    <row r="47" spans="1:7" ht="21.75" customHeight="1">
      <c r="A47" s="184" t="s">
        <v>118</v>
      </c>
      <c r="B47" s="184"/>
      <c r="C47" s="184"/>
      <c r="D47" s="184"/>
      <c r="E47" s="184"/>
      <c r="F47" s="184"/>
      <c r="G47" s="184"/>
    </row>
    <row r="48" spans="1:7">
      <c r="A48" s="64"/>
      <c r="B48" s="64"/>
      <c r="C48" s="64"/>
      <c r="D48" s="64"/>
      <c r="E48" s="64"/>
      <c r="F48" s="64"/>
      <c r="G48" s="64"/>
    </row>
  </sheetData>
  <mergeCells count="24">
    <mergeCell ref="A47:G47"/>
    <mergeCell ref="A24:F24"/>
    <mergeCell ref="A25:G25"/>
    <mergeCell ref="E26:F26"/>
    <mergeCell ref="E27:F27"/>
    <mergeCell ref="E28:F28"/>
    <mergeCell ref="A29:F29"/>
    <mergeCell ref="A30:G30"/>
    <mergeCell ref="C31:F31"/>
    <mergeCell ref="C32:F32"/>
    <mergeCell ref="C33:F33"/>
    <mergeCell ref="A34:G34"/>
    <mergeCell ref="A21:G21"/>
    <mergeCell ref="A5:G5"/>
    <mergeCell ref="A7:G7"/>
    <mergeCell ref="A8:G8"/>
    <mergeCell ref="A9:G9"/>
    <mergeCell ref="A11:G11"/>
    <mergeCell ref="A12:G12"/>
    <mergeCell ref="A13:G13"/>
    <mergeCell ref="A14:G14"/>
    <mergeCell ref="A18:F18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2</vt:i4>
      </vt:variant>
    </vt:vector>
  </HeadingPairs>
  <TitlesOfParts>
    <vt:vector size="14" baseType="lpstr">
      <vt:lpstr>Planilha1</vt:lpstr>
      <vt:lpstr>1.7 -PINTURA MANUAL FUNDO PRETO</vt:lpstr>
      <vt:lpstr>1.8-REMOVER TACHAS E TACHOES</vt:lpstr>
      <vt:lpstr>2.4-PLACA 0,50x0,50</vt:lpstr>
      <vt:lpstr>2.5-PLACA 0,75x0,50</vt:lpstr>
      <vt:lpstr>2.6-PLACA 0,75x0,50 (2)</vt:lpstr>
      <vt:lpstr>2.8-POSTE(3,00m)</vt:lpstr>
      <vt:lpstr>2.9-POSTE(3,50m)</vt:lpstr>
      <vt:lpstr>2.10-BRAÇO PROJETADO</vt:lpstr>
      <vt:lpstr>2.11-PLACA 0,30x0,50logradouros</vt:lpstr>
      <vt:lpstr>2.12-POSTE logradouro(3,50m)</vt:lpstr>
      <vt:lpstr>BDI</vt:lpstr>
      <vt:lpstr>'1.7 -PINTURA MANUAL FUNDO PRETO'!Area_de_impressao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User</cp:lastModifiedBy>
  <cp:lastPrinted>2023-01-09T17:31:38Z</cp:lastPrinted>
  <dcterms:created xsi:type="dcterms:W3CDTF">2022-08-16T12:43:35Z</dcterms:created>
  <dcterms:modified xsi:type="dcterms:W3CDTF">2023-04-04T14:17:10Z</dcterms:modified>
</cp:coreProperties>
</file>