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630" tabRatio="867" activeTab="0"/>
  </bookViews>
  <sheets>
    <sheet name="RESUMO" sheetId="1" r:id="rId1"/>
    <sheet name="CPU-1" sheetId="2" state="hidden" r:id="rId2"/>
    <sheet name="CPU-V6" sheetId="3" state="hidden" r:id="rId3"/>
    <sheet name="CPU-VII" sheetId="4" state="hidden" r:id="rId4"/>
    <sheet name="CPU-VIII" sheetId="5" state="hidden" r:id="rId5"/>
    <sheet name="PV PARA REDE 600" sheetId="6" state="hidden" r:id="rId6"/>
  </sheets>
  <externalReferences>
    <externalReference r:id="rId9"/>
    <externalReference r:id="rId10"/>
  </externalReferences>
  <definedNames>
    <definedName name="_xlnm.Print_Area" localSheetId="1">'CPU-1'!$A$1:$K$26</definedName>
    <definedName name="_xlnm.Print_Area" localSheetId="2">'CPU-V6'!$A$1:$G$46</definedName>
    <definedName name="_xlnm.Print_Area" localSheetId="3">'CPU-VII'!$A$1:$G$45</definedName>
    <definedName name="_xlnm.Print_Area" localSheetId="0">'RESUMO'!$C$1:$K$41</definedName>
    <definedName name="_xlnm.Print_Titles" localSheetId="0">'RESUMO'!$1:$11</definedName>
  </definedNames>
  <calcPr fullCalcOnLoad="1" fullPrecision="0"/>
</workbook>
</file>

<file path=xl/comments3.xml><?xml version="1.0" encoding="utf-8"?>
<comments xmlns="http://schemas.openxmlformats.org/spreadsheetml/2006/main">
  <authors>
    <author>Jeniffer Nascimento</author>
  </authors>
  <commentList>
    <comment ref="B6" authorId="0">
      <text>
        <r>
          <rPr>
            <b/>
            <sz val="9"/>
            <rFont val="Segoe UI"/>
            <family val="2"/>
          </rPr>
          <t>Jeniffer Nascimento:</t>
        </r>
        <r>
          <rPr>
            <sz val="9"/>
            <rFont val="Segoe UI"/>
            <family val="2"/>
          </rPr>
          <t xml:space="preserve">
Não desonerado!</t>
        </r>
      </text>
    </comment>
  </commentList>
</comments>
</file>

<file path=xl/comments4.xml><?xml version="1.0" encoding="utf-8"?>
<comments xmlns="http://schemas.openxmlformats.org/spreadsheetml/2006/main">
  <authors>
    <author>Jeniffer Nascimento</author>
  </authors>
  <commentList>
    <comment ref="B6" authorId="0">
      <text>
        <r>
          <rPr>
            <b/>
            <sz val="9"/>
            <rFont val="Segoe UI"/>
            <family val="2"/>
          </rPr>
          <t>Jeniffer Nascimento:</t>
        </r>
        <r>
          <rPr>
            <sz val="9"/>
            <rFont val="Segoe UI"/>
            <family val="2"/>
          </rPr>
          <t xml:space="preserve">
Não desonerado!</t>
        </r>
      </text>
    </comment>
  </commentList>
</comments>
</file>

<file path=xl/comments6.xml><?xml version="1.0" encoding="utf-8"?>
<comments xmlns="http://schemas.openxmlformats.org/spreadsheetml/2006/main">
  <authors>
    <author>Jeniffer Nascimento</author>
  </authors>
  <commentList>
    <comment ref="B6" authorId="0">
      <text>
        <r>
          <rPr>
            <b/>
            <sz val="9"/>
            <rFont val="Segoe UI"/>
            <family val="2"/>
          </rPr>
          <t>Jeniffer Nascimento:</t>
        </r>
        <r>
          <rPr>
            <sz val="9"/>
            <rFont val="Segoe UI"/>
            <family val="2"/>
          </rPr>
          <t xml:space="preserve">
Não desonerado!</t>
        </r>
      </text>
    </comment>
  </commentList>
</comments>
</file>

<file path=xl/sharedStrings.xml><?xml version="1.0" encoding="utf-8"?>
<sst xmlns="http://schemas.openxmlformats.org/spreadsheetml/2006/main" count="389" uniqueCount="214">
  <si>
    <t>m³</t>
  </si>
  <si>
    <t>SERVIÇOS PRELIMINARES</t>
  </si>
  <si>
    <t>2.1</t>
  </si>
  <si>
    <t>DISPOSITIVOS DE DRENAGEM PROFUNDA</t>
  </si>
  <si>
    <t>ITEM</t>
  </si>
  <si>
    <t>D</t>
  </si>
  <si>
    <t>LIMPEZA FINAL</t>
  </si>
  <si>
    <t>DISPOSITIVOS DE DRENAGEM SUPERFICIAL</t>
  </si>
  <si>
    <t>C</t>
  </si>
  <si>
    <t>SERVIÇOS DE TERRAPLENAGEM</t>
  </si>
  <si>
    <t>DEPARTAMENTO DE OBRAS</t>
  </si>
  <si>
    <t>PREFEITURA MUNICIPAL DE ANANINDEUA</t>
  </si>
  <si>
    <t>1.1</t>
  </si>
  <si>
    <t>1.2</t>
  </si>
  <si>
    <t>UNIDADE</t>
  </si>
  <si>
    <t>TOTAL</t>
  </si>
  <si>
    <t>TOTAL DA OBRA COM BDI:</t>
  </si>
  <si>
    <t>SERVIÇOS DE REVESTIMENTO</t>
  </si>
  <si>
    <t>ton</t>
  </si>
  <si>
    <t>SERVIÇOS DE CAIXA PRIMÁRIA</t>
  </si>
  <si>
    <t>Usinagem de concreto betuminoso usinado a quente (CBUQ), CAP 50/70, para capa de rolamento</t>
  </si>
  <si>
    <t>A - Mão-de-obra</t>
  </si>
  <si>
    <t>Item</t>
  </si>
  <si>
    <t>Descriminação</t>
  </si>
  <si>
    <t>Unidade</t>
  </si>
  <si>
    <t>Preço Unitário</t>
  </si>
  <si>
    <t>Custo</t>
  </si>
  <si>
    <t>h</t>
  </si>
  <si>
    <t>88316</t>
  </si>
  <si>
    <t>A - Custo Total Mão-de-obra:</t>
  </si>
  <si>
    <t>B – Equipamentos</t>
  </si>
  <si>
    <t>B - Custo Total de Equipamentos:</t>
  </si>
  <si>
    <t>C – Materiais</t>
  </si>
  <si>
    <t>C - Custo Total de Materiais:</t>
  </si>
  <si>
    <t>Resumo da Composição do Custo Unitário</t>
  </si>
  <si>
    <t>Descrição</t>
  </si>
  <si>
    <t>A</t>
  </si>
  <si>
    <t>Mão de Obra</t>
  </si>
  <si>
    <t>[transportar subtotal A]</t>
  </si>
  <si>
    <t>B</t>
  </si>
  <si>
    <t>Equipamentos</t>
  </si>
  <si>
    <t>[transportar subtotal B]</t>
  </si>
  <si>
    <t>Materiais</t>
  </si>
  <si>
    <t>[transportar subtotal C]</t>
  </si>
  <si>
    <t>A+B+C</t>
  </si>
  <si>
    <t>Subtotal:</t>
  </si>
  <si>
    <t>E</t>
  </si>
  <si>
    <t>DxBDI</t>
  </si>
  <si>
    <t>Preço Global:</t>
  </si>
  <si>
    <t>CÓDIGO</t>
  </si>
  <si>
    <t>Unidade: ton</t>
  </si>
  <si>
    <t>Coeficiente</t>
  </si>
  <si>
    <t>Areia média</t>
  </si>
  <si>
    <t>Seixo fino lavado</t>
  </si>
  <si>
    <t>Pá carregadeira sobre rodas, potência 197 HP, capacidade da caçamba 2,5 A 3,5 m³, peso operacional 18338 kg</t>
  </si>
  <si>
    <t>Tanque de asfalto estacionário com serpentina, capacidade 30.000 L</t>
  </si>
  <si>
    <t>Cimento asfáltico de petróleo granel (CAP) 50/70 (coletado caixa na ANP acrescido de ICMS)</t>
  </si>
  <si>
    <t>Usina de mistura asfáltica à quente, tipo contra fluxo, prod 40 a 80ton/hora</t>
  </si>
  <si>
    <t>Grupo gerador com carenagem, motor diesel potência standart entre 250 e 260 KVA</t>
  </si>
  <si>
    <t>Óleo diesel S 500 - comum</t>
  </si>
  <si>
    <t>Óleo residual com baixo ponto de fluidez (BPF). Para queima</t>
  </si>
  <si>
    <t>Operador de usina de asfalto</t>
  </si>
  <si>
    <t>Operador de pá carregadeira</t>
  </si>
  <si>
    <t>Servente com encargos complementares</t>
  </si>
  <si>
    <t>Vibroacabadora de asfalto sobre esteira, largura de pavimentação 1,90M a 5,30M. Potência 105 HP capacidade 450 T/H - CHP DIURNO. AF_11/2014</t>
  </si>
  <si>
    <t>Vibroacabadora de asfalto sobre esteira, largura de pavimentação 1,90M a 5,30M. Potência 105 HP capacidade 450 T/H - CHI DIURNO. AF_11/2015</t>
  </si>
  <si>
    <t>Rasteleiro com encargos complementares</t>
  </si>
  <si>
    <t>Caminhão basculante 10m³ trucado cabine simples, peso bruto total 23.000 kg carga útil máxima 15.935 kg distância entre eixos 4,80m, potência 230 C, inclusive caçamba metálica - CHP DIURNO. AF_06/2014</t>
  </si>
  <si>
    <t>Rolo compactador vibratório tandem, aço liso, potência 125 HP, peso sem/com lastro 10.20/11,65 T, largura de trabalho 1,73m - CHP DIURNO. AF_11/2016</t>
  </si>
  <si>
    <t>Rolo compactador vibratório tandem, aço liso, potência 125 HP, peso sem/com lastro 10.20/11,65 T, largura de trabalho 1,73m - CHI DIURNO. AF_11/2017</t>
  </si>
  <si>
    <t>Trator de pneus com potência de 85 CV, tração 4x4, com vassoura mecânica acoplada - CHI DIURNO. AF_02/2017</t>
  </si>
  <si>
    <t>Trator de pneus com potência de 85 CV, tração 4x4, com vassoura mecânica acoplada - CHP DIURNO. AF_03/2017</t>
  </si>
  <si>
    <t>Rolo compactador de pneus estático, pressão variável, potência 110HP, peso sem/com lastro 10,8/27 T, largura de rolagem 2,30m - CHP DIURNO. AF_06/2017</t>
  </si>
  <si>
    <t>Rolo compactador de pneus estático, pressão variável, potência 110HP, peso sem/com lastro 10,8/27 T, largura de rolagem 2,30m - CHI DIURNO. AF_06/2017</t>
  </si>
  <si>
    <t>CHP</t>
  </si>
  <si>
    <t>L</t>
  </si>
  <si>
    <t>CHI</t>
  </si>
  <si>
    <t>88301</t>
  </si>
  <si>
    <t>88304</t>
  </si>
  <si>
    <t>FONTE</t>
  </si>
  <si>
    <t>SINAPI</t>
  </si>
  <si>
    <t>SECRETARIA MUNICIPAL DE SANEAMENTO E INFRAESTRUTURA</t>
  </si>
  <si>
    <t>MÃO DE OBRA</t>
  </si>
  <si>
    <t>COEFIC.</t>
  </si>
  <si>
    <t xml:space="preserve">  CUSTO</t>
  </si>
  <si>
    <t>CUSTO UNITÁRIO</t>
  </si>
  <si>
    <t>SERVENTE COM ENCARGOS COMPLEMENTARES</t>
  </si>
  <si>
    <t xml:space="preserve">( A  )   T O T A L                                      </t>
  </si>
  <si>
    <t>MATERIAL</t>
  </si>
  <si>
    <t xml:space="preserve"> CONSUMO </t>
  </si>
  <si>
    <t>CUSTO</t>
  </si>
  <si>
    <t xml:space="preserve">                   </t>
  </si>
  <si>
    <t>( B  )   T O T A L</t>
  </si>
  <si>
    <t>EQUIPAMENTOS</t>
  </si>
  <si>
    <t>M3</t>
  </si>
  <si>
    <t>( C )   T O T A L</t>
  </si>
  <si>
    <t xml:space="preserve">CUSTO DIRETO TOTAL (A)+(B)+(C)     </t>
  </si>
  <si>
    <t>BDI</t>
  </si>
  <si>
    <t xml:space="preserve">       C U S T O   U N I T Á R I O     T O T A L</t>
  </si>
  <si>
    <t>=</t>
  </si>
  <si>
    <t>m³Xkm</t>
  </si>
  <si>
    <t>H</t>
  </si>
  <si>
    <t>MEMÓRIA DE CÁLCULO</t>
  </si>
  <si>
    <t>Ref.</t>
  </si>
  <si>
    <t>h/dia</t>
  </si>
  <si>
    <t>dias/mês</t>
  </si>
  <si>
    <t>quant. Meses</t>
  </si>
  <si>
    <t>Código</t>
  </si>
  <si>
    <t>CPU-02</t>
  </si>
  <si>
    <t>CAMINHÃO PIPA 10.000 L TRUCADO, PESO BRUTO TOTAL 23.000 KG, CARGA ÚTIL MÁXIMA 15.935 KG, DISTÂNCIA ENTRE EIXOS 4,8 M, POTÊNCIA 230 CV, INCLUSIVE TANQUE DE AÇO PARA TRANSPORTE DE ÁGUA - CHP DIURNO. AF_06/2014</t>
  </si>
  <si>
    <t>CAMINHÃO PIPA 10.000 L TRUCADO, PESO BRUTO TOTAL 23.000 KG, CARGA ÚTIL MÁXIMA 15.935 KG, DISTÂNCIA ENTRE EIXOS 4,8 M, POTÊNCIA 230 CV, INCLUSIVE TANQUE DE AÇO PARA TRANSPORTE DE ÁGUA - CHI DIURNO. AF_06/2014</t>
  </si>
  <si>
    <t>MOTONIVELADORA POTÊNCIA BÁSICA LÍQUIDA (PRIMEIRA MARCHA) 125 HP, PESO BRUTO 13032 KG, LARGURA DA LÂMINA DE 3,7 M - CHP DIURNO. AF_06/2014</t>
  </si>
  <si>
    <t>MOTONIVELADORA POTÊNCIA BÁSICA LÍQUIDA (PRIMEIRA MARCHA) 125 HP, PESO BRUTO 13032 KG, LARGURA DA LÂMINA DE 3,7 M - CHI DIURNO. AF_06/2014</t>
  </si>
  <si>
    <t>PEDREIRO COM ENCARGOS COMPLEMENTARES</t>
  </si>
  <si>
    <t>RETROESCAVADEIRA SOBRE RODAS COM CARREGADEIRA, TRAÇÃO 4X4, POTÊNCIA LÍQ. 72 HP, CAÇAMBA CARREG. CAP. MÍN. 0,79 M3, CAÇAMBA RETRO CAP. 0,18 M3, PESO OPERACIONAL MÍN. 7.140 KG, PROFUNDIDADE ESCAVAÇÃO MÁX. 4,50 M - CHP DIURNO. AF_06/2014</t>
  </si>
  <si>
    <t>RETROESCAVADEIRA SOBRE RODAS COM CARREGADEIRA, TRAÇÃO 4X4, POTÊNCIA LÍQ. 72 HP, CAÇAMBA CARREG. CAP. MÍN. 0,79 M3, CAÇAMBA RETRO CAP. 0,18 M3, PESO OPERACIONAL MÍN. 7.140 KG, PROFUNDIDADE ESCAVAÇÃO MÁX. 4,50 M - CHI DIURNO. AF_06/2014</t>
  </si>
  <si>
    <t>ARGAMASSA TRAÇO 1:3 (EM VOLUME DE CIMENTO E AREIA GROSSA ÚMIDA) PARA CHAPISCO CONVENCIONAL, PREPARO MECÂNICO COM BETONEIRA 400 L. AF_08/2019</t>
  </si>
  <si>
    <t>MONTAGEM E DESMONTAGEM DE FÔRMA DE PILARES RETANGULARES E ESTRUTURAS SIMILARES, PÉ-DIREITO SIMPLES, EM CHAPA DE MADEIRA COMPENSADA RESINADA, 4 UTILIZAÇÕES. AF_09/2020</t>
  </si>
  <si>
    <t>M2</t>
  </si>
  <si>
    <t>ARMAÇÃO DE ESTRUTURAS DE CONCRETO ARMADO, EXCETO VIGAS, PILARES, LAJES E FUNDAÇÕES, UTILIZANDO AÇO CA-60 DE 5,0 MM - MONTAGEM. AF_12/2015</t>
  </si>
  <si>
    <t>KG</t>
  </si>
  <si>
    <t>CONCRETO FCK = 15MPA, TRAÇO 1:3,4:3,5 (CIMENTO/ AREIA MÉDIA/ BRITA 1)  - PREPARO MECÂNICO COM BETONEIRA 600 L. AF_07/2016</t>
  </si>
  <si>
    <t>PREPARO DE FUNDO DE VALA COM LARGURA MENOR QUE 1,5 M (ACERTO DO SOLO NATURAL). AF_08/2020</t>
  </si>
  <si>
    <t>Unidade: unid</t>
  </si>
  <si>
    <t>Transporte com caminhão basculante de 14 m³, em via em revestimento primário. AF_07/2020</t>
  </si>
  <si>
    <t>Carga, manobra e descarga de solos e materiais granulares em caminhão basculante 18 m³ - carga com escavadeira hidráulica (caçamba de 1,20 m³ / 155 hp) e descarga livre (unidade: t). Af_07/2020</t>
  </si>
  <si>
    <t xml:space="preserve">SERVIÇO:  </t>
  </si>
  <si>
    <t>ADMINISTRAÇÃO LOCAL DA OBRA</t>
  </si>
  <si>
    <t xml:space="preserve"> Unidade: UNID</t>
  </si>
  <si>
    <t>ENGENHEIRO CIVIL DE OBRA PLENO COM ENCARGOS COMPLEMENTARES</t>
  </si>
  <si>
    <t>ENCARREGADO GERAL COM ENCARGOS COMPLEMENTARES</t>
  </si>
  <si>
    <t>VIGIA NOTURNO COM ENCARGOS COMPLEMENTARES</t>
  </si>
  <si>
    <t>Engenheiro Civil</t>
  </si>
  <si>
    <t>Encarregado Geral</t>
  </si>
  <si>
    <t>Vigia noturno</t>
  </si>
  <si>
    <t>DEMOLIÇÕES E RETIRADAS</t>
  </si>
  <si>
    <t>Reforço de bordo</t>
  </si>
  <si>
    <t>90776</t>
  </si>
  <si>
    <t>GRADE DE DISCO CONTROLE REMOTO REBOCÁVEL, COM 24 DISCOS 24 X 6 MM COM PNEUS PARA TRANSPORTE - CHP DIURNO. AF_06/2014</t>
  </si>
  <si>
    <t>GRADE DE DISCO CONTROLE REMOTO REBOCÁVEL, COM 24 DISCOS 24 X 6 MM COM PNEUS PARA TRANSPORTE - CHI DIURNO. AF_06/2014</t>
  </si>
  <si>
    <t>Unidade: m³</t>
  </si>
  <si>
    <t>ROLO COMPACTADOR DE PNEUS ESTÁTICO, PRESSÃO VARIÁVEL, POTÊNCIA 111 HP, PESO SEM/COM LASTRO 9,5 / 26 T, LARGURA DE TRABALHO 1,90 M - CHI DIURNO. AF_07/2014</t>
  </si>
  <si>
    <t>ROLO COMPACTADOR DE PNEUS ESTÁTICO, PRESSÃO VARIÁVEL, POTÊNCIA 111 HP, PESO SEM/COM LASTRO 9,5 / 26 T, LARGURA DE TRABALHO 1,90 M - CHP DIURNO. AF_07/2014</t>
  </si>
  <si>
    <t>TRATOR DE PNEUS COM POTÊNCIA DE 122 CV, TRAÇÃO 4X4, COM GRADE DE DISCOS ACOPLADA - CHI DIURNO. AF_02/2017</t>
  </si>
  <si>
    <t>TRATOR DE PNEUS COM POTÊNCIA DE 122 CV, TRAÇÃO 4X4, COM GRADE DE DISCOS ACOPLADA - CHP DIURNO. AF_02/2017</t>
  </si>
  <si>
    <t>ROLO COMPACTADOR PE DE CARNEIRO VIBRATORIO, POTENCIA 125 HP, PESO OPERACIONAL SEM/COM LASTRO 11,95 / 13,30 T, IMPACTO DINAMICO 38,5 / 22,5 T, LARGURA DE TRABALHO 2,15 M - CHI DIURNO. AF_06/2014</t>
  </si>
  <si>
    <t>ROLO COMPACTADOR PE DE CARNEIRO VIBRATORIO, POTENCIA 125 HP, PESO OPERACIONAL SEM/COM LASTRO 11,95 / 13,30 T, IMPACTO DINAMICO 38,5 / 22,5 T, LARGURA DE TRABALHO 2,15 M - CHP DIURNO. AF_06/2014</t>
  </si>
  <si>
    <t>00006079</t>
  </si>
  <si>
    <t>ARGILA, ARGILA VERMELHA OU ARGILA ARENOSA (RETIRADA NA JAZIDA, SEM TRANSPORTE)</t>
  </si>
  <si>
    <t>D – Serviços</t>
  </si>
  <si>
    <t>100980</t>
  </si>
  <si>
    <t>D - Custo Total de Serviços:</t>
  </si>
  <si>
    <t>Serviços</t>
  </si>
  <si>
    <t>[transportar subtotal D]</t>
  </si>
  <si>
    <t>A+B+C+D</t>
  </si>
  <si>
    <t>F</t>
  </si>
  <si>
    <t>ExBDI</t>
  </si>
  <si>
    <t>CPU - I</t>
  </si>
  <si>
    <t>CPU - VII</t>
  </si>
  <si>
    <t>CPU - VI</t>
  </si>
  <si>
    <t>1.3</t>
  </si>
  <si>
    <t xml:space="preserve">     </t>
  </si>
  <si>
    <t>SINAPI SET/2022</t>
  </si>
  <si>
    <t>SINAPI 10/2022</t>
  </si>
  <si>
    <t>SINAPI 12/2022</t>
  </si>
  <si>
    <t>SERVIÇO: Mobilização e Desmobilização</t>
  </si>
  <si>
    <t xml:space="preserve"> Unidade: UNID.</t>
  </si>
  <si>
    <t>EQUIPAMENTOS TRANSPORTADORES</t>
  </si>
  <si>
    <t>ORIGEM</t>
  </si>
  <si>
    <t>DESTINO</t>
  </si>
  <si>
    <t>K 
(Nº VIAGENS)</t>
  </si>
  <si>
    <t>DIST.</t>
  </si>
  <si>
    <t>VELOCIDADE  (KM/H)</t>
  </si>
  <si>
    <t>QUANTIDADE DE EQUIPAMENTOS</t>
  </si>
  <si>
    <t>PREÇO UNIT.</t>
  </si>
  <si>
    <t>PREÇO TOTAL</t>
  </si>
  <si>
    <t>SICRO</t>
  </si>
  <si>
    <t>E9665</t>
  </si>
  <si>
    <t>CAVALO MECÂNICO COM SEMI-REBOQUE E CAPACIDADE DE 22 T - 240 KW</t>
  </si>
  <si>
    <t>BELEM</t>
  </si>
  <si>
    <t>REGIONAL</t>
  </si>
  <si>
    <t>CAMINHÃO TOCO, PBT 16.000 KG, CARGA ÚTIL MÁX. 10.685 KG, DIST. ENTRE EIXOS 4,8 M, POTÊNCIA 189 CV, INCLUSIVE CARROCERIA FIXA ABERTA DE MADEIRA P/ TRANSPORTE GERAL DE CARGA SECA, DIMEN. APROX. 2,5 X 7,00 X 0,50 M - CHP DIURNO. AF_06/2014</t>
  </si>
  <si>
    <t>CAMINHÃO BASCULANTE 6 M3, PESO BRUTO TOTAL 16.000 KG, CARGA ÚTIL MÁXIMA 13.071 KG, DISTÂNCIA ENTRE EIXOS 4,80 M, POTÊNCIA 230 CV INCLUSIVE CAÇAMBA METÁLICA - CHP DIURNO. AF_06/2014</t>
  </si>
  <si>
    <t>CAMINHÃO BASCULANTE 10 M3, TRUCADO CABINE SIMPLES, PESO BRUTO TOTAL 23.000 KG, CARGA ÚTIL MÁXIMA 15.935 KG, DISTÂNCIA ENTRE EIXOS 4,80 M, POTÊNCIA 230 CV INCLUSIVE CAÇAMBA METÁLICA - CHP DIURNO. AF_06/2014</t>
  </si>
  <si>
    <t>ESPARGIDOR DE ASFALTO PRESSURIZADO, TANQUE 6 M3 COM ISOLAÇÃO TÉRMICA, AQUECIDO COM 2 MAÇARICOS, COM BARRA ESPARGIDORA 3,60 M, MONTADO SOBRE CAMINHÃO TOCO, PBT 14.300 KG, POTÊNCIA 185 CV - CHP DIURNO. AF_08/2015</t>
  </si>
  <si>
    <t>EXECUÇÃO DOS SERVIÇOS DE DRENAGEM URBANA, CALÇADA, TERRAPLENAGEM E PAVIMENTAÇÃO NOS BAIRROS ÁGUAS BRANCAS, ÁGUAS LINDAS, AURÁ, ICUÍ E DISTRITO (PA DO DISTRITO) - SITUADOS NO MUNICÍPIO DE ANANINDEUA (PA).</t>
  </si>
  <si>
    <t xml:space="preserve">PREFEITURA MUNICIPAL DE ANANINDEUA
</t>
  </si>
  <si>
    <t xml:space="preserve">SECRETARIA DE SANEAMENTO E INFRAESTRUTURA
</t>
  </si>
  <si>
    <t>DESCRIÇÃO DOS SERVIÇOS</t>
  </si>
  <si>
    <t>INFRAESTRUTURA</t>
  </si>
  <si>
    <t>LOTE 01 - OBRAS DE INFRAESTRUTURA E URBANIZAÇÃO NO MUNICÍPIO DE ANANINDEUA - PA</t>
  </si>
  <si>
    <t>URBANIZAÇÃO</t>
  </si>
  <si>
    <t>1.4</t>
  </si>
  <si>
    <t>1.5</t>
  </si>
  <si>
    <t>1.6</t>
  </si>
  <si>
    <t>1.7</t>
  </si>
  <si>
    <t>1.8</t>
  </si>
  <si>
    <t>2.2</t>
  </si>
  <si>
    <t>2.3</t>
  </si>
  <si>
    <t>2.4</t>
  </si>
  <si>
    <t>2.5</t>
  </si>
  <si>
    <t>2.6</t>
  </si>
  <si>
    <t>2.7</t>
  </si>
  <si>
    <t>SERVIÇOS INICIAIS</t>
  </si>
  <si>
    <t>MOVIMENTAÇÃO DE TERRA</t>
  </si>
  <si>
    <t>PRAÇA</t>
  </si>
  <si>
    <t>CANTEIRO 01</t>
  </si>
  <si>
    <t>CANTEIRO 02 (ACADEMIA)</t>
  </si>
  <si>
    <t>CANTEIRO 03 (PLAYGROUND)</t>
  </si>
  <si>
    <t>SERVIÇOS FINAIS</t>
  </si>
  <si>
    <t>SERVIÇOS DE CONSTRUÇÃO DO CANTEIRO NA PA E PRAÇAS NO CONJUNTO GERALDO PALMEIRA, SITUADO NO MUNICÍPIO DE ANANINDEUA</t>
  </si>
  <si>
    <t>TOTAL ITEM 1 + ITEM 2:</t>
  </si>
  <si>
    <t>QUIOSQUES</t>
  </si>
  <si>
    <t>2.8</t>
  </si>
</sst>
</file>

<file path=xl/styles.xml><?xml version="1.0" encoding="utf-8"?>
<styleSheet xmlns="http://schemas.openxmlformats.org/spreadsheetml/2006/main">
  <numFmts count="2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0.0000"/>
    <numFmt numFmtId="167" formatCode="_(* #,##0.0000_);_(* \(#,##0.0000\);_(* &quot;-&quot;??_);_(@_)"/>
    <numFmt numFmtId="168" formatCode="#,##0.000"/>
    <numFmt numFmtId="169" formatCode="&quot;R$&quot;\ #,##0.00"/>
    <numFmt numFmtId="170" formatCode="0.00000"/>
    <numFmt numFmtId="171" formatCode="0.0000000"/>
    <numFmt numFmtId="172" formatCode="_(* #,##0.00_);_(* \(#,##0.00\);_(* \-??_);_(@_)"/>
    <numFmt numFmtId="173" formatCode="_(* #,##0.00_);_(* \(#,##0.00\);_(* \ ??_);_(@_)"/>
    <numFmt numFmtId="174" formatCode="dd/mm/yy;@"/>
    <numFmt numFmtId="175" formatCode="#."/>
    <numFmt numFmtId="176" formatCode="_-[$R$-416]\ * #,##0.00_-;\-[$R$-416]\ * #,##0.00_-;_-[$R$-416]\ * &quot;-&quot;??_-;_-@_-"/>
    <numFmt numFmtId="177" formatCode="0.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_(* #,##0.000_);_(* \(#,##0.000\);_(* &quot;-&quot;??_);_(@_)"/>
    <numFmt numFmtId="183" formatCode="0.000%"/>
    <numFmt numFmtId="184" formatCode="[$-416]dddd\,\ d&quot; de &quot;mmmm&quot; de &quot;yyyy"/>
  </numFmts>
  <fonts count="74">
    <font>
      <sz val="10"/>
      <name val="Arial"/>
      <family val="0"/>
    </font>
    <font>
      <sz val="11"/>
      <color indexed="8"/>
      <name val="Calibri"/>
      <family val="2"/>
    </font>
    <font>
      <sz val="9"/>
      <name val="Segoe UI"/>
      <family val="2"/>
    </font>
    <font>
      <b/>
      <sz val="9"/>
      <name val="Segoe UI"/>
      <family val="2"/>
    </font>
    <font>
      <sz val="11"/>
      <name val="Arial"/>
      <family val="2"/>
    </font>
    <font>
      <sz val="10"/>
      <name val="Swis721 Lt BT"/>
      <family val="2"/>
    </font>
    <font>
      <b/>
      <sz val="1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Calibri"/>
      <family val="2"/>
    </font>
    <font>
      <sz val="10"/>
      <color indexed="8"/>
      <name val="Calibri"/>
      <family val="2"/>
    </font>
    <font>
      <b/>
      <sz val="10"/>
      <name val="Calibri"/>
      <family val="2"/>
    </font>
    <font>
      <sz val="16"/>
      <name val="Calibri"/>
      <family val="2"/>
    </font>
    <font>
      <sz val="11"/>
      <name val="Calibri"/>
      <family val="2"/>
    </font>
    <font>
      <b/>
      <sz val="10"/>
      <color indexed="8"/>
      <name val="Calibri"/>
      <family val="2"/>
    </font>
    <font>
      <sz val="12"/>
      <name val="Calibri"/>
      <family val="2"/>
    </font>
    <font>
      <b/>
      <sz val="14"/>
      <color indexed="8"/>
      <name val="Calibri"/>
      <family val="2"/>
    </font>
    <font>
      <b/>
      <sz val="14"/>
      <name val="Calibri"/>
      <family val="2"/>
    </font>
    <font>
      <sz val="14"/>
      <color indexed="8"/>
      <name val="Calibri"/>
      <family val="2"/>
    </font>
    <font>
      <sz val="14"/>
      <name val="Calibri"/>
      <family val="2"/>
    </font>
    <font>
      <b/>
      <sz val="12"/>
      <color indexed="8"/>
      <name val="Calibri"/>
      <family val="2"/>
    </font>
    <font>
      <sz val="12"/>
      <color indexed="8"/>
      <name val="Calibri"/>
      <family val="2"/>
    </font>
    <font>
      <b/>
      <sz val="16"/>
      <color indexed="8"/>
      <name val="Calibri"/>
      <family val="2"/>
    </font>
    <font>
      <sz val="16"/>
      <color indexed="8"/>
      <name val="Calibri"/>
      <family val="2"/>
    </font>
    <font>
      <b/>
      <u val="singleAccounting"/>
      <sz val="16"/>
      <name val="Calibri"/>
      <family val="2"/>
    </font>
    <font>
      <b/>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Calibri"/>
      <family val="2"/>
    </font>
    <font>
      <sz val="10"/>
      <color rgb="FF000000"/>
      <name val="Calibri"/>
      <family val="2"/>
    </font>
    <font>
      <sz val="11"/>
      <color rgb="FF000000"/>
      <name val="Calibri"/>
      <family val="2"/>
    </font>
    <font>
      <b/>
      <sz val="10"/>
      <color theme="1"/>
      <name val="Calibri"/>
      <family val="2"/>
    </font>
    <font>
      <b/>
      <sz val="14"/>
      <color rgb="FF000000"/>
      <name val="Calibri"/>
      <family val="2"/>
    </font>
    <font>
      <sz val="14"/>
      <color rgb="FF000000"/>
      <name val="Calibri"/>
      <family val="2"/>
    </font>
    <font>
      <b/>
      <sz val="12"/>
      <color rgb="FF000000"/>
      <name val="Calibri"/>
      <family val="2"/>
    </font>
    <font>
      <sz val="12"/>
      <color theme="1"/>
      <name val="Calibri"/>
      <family val="2"/>
    </font>
    <font>
      <b/>
      <sz val="16"/>
      <color rgb="FF000000"/>
      <name val="Calibri"/>
      <family val="2"/>
    </font>
    <font>
      <sz val="16"/>
      <color theme="1"/>
      <name val="Calibri"/>
      <family val="2"/>
    </font>
    <font>
      <b/>
      <sz val="10"/>
      <color rgb="FF000000"/>
      <name val="Calibri"/>
      <family val="2"/>
    </font>
    <font>
      <b/>
      <sz val="14"/>
      <color theme="1"/>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7999799847602844"/>
        <bgColor indexed="64"/>
      </patternFill>
    </fill>
    <fill>
      <patternFill patternType="solid">
        <fgColor rgb="FFFF0000"/>
        <bgColor indexed="64"/>
      </patternFill>
    </fill>
    <fill>
      <patternFill patternType="solid">
        <fgColor theme="6" tint="0.39998000860214233"/>
        <bgColor indexed="64"/>
      </patternFill>
    </fill>
    <fill>
      <patternFill patternType="solid">
        <fgColor rgb="FFFFFF00"/>
        <bgColor indexed="64"/>
      </patternFill>
    </fill>
    <fill>
      <patternFill patternType="solid">
        <fgColor theme="0" tint="-0.04997999966144562"/>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medium"/>
      <right style="thin"/>
      <top style="thin"/>
      <bottom style="thin"/>
    </border>
    <border>
      <left style="thin"/>
      <right style="medium"/>
      <top style="thin"/>
      <bottom style="thin"/>
    </border>
    <border>
      <left style="thin">
        <color indexed="8"/>
      </left>
      <right style="thin">
        <color indexed="8"/>
      </right>
      <top/>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medium"/>
      <top style="thin">
        <color indexed="8"/>
      </top>
      <bottom style="thin">
        <color indexed="8"/>
      </bottom>
    </border>
    <border>
      <left style="medium"/>
      <right/>
      <top style="thin">
        <color indexed="8"/>
      </top>
      <bottom style="thin">
        <color indexed="8"/>
      </bottom>
    </border>
    <border>
      <left style="medium">
        <color indexed="8"/>
      </left>
      <right/>
      <top style="medium">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color indexed="8"/>
      </top>
      <bottom style="medium">
        <color indexed="8"/>
      </bottom>
    </border>
    <border>
      <left style="thin">
        <color indexed="8"/>
      </left>
      <right/>
      <top style="thin">
        <color indexed="8"/>
      </top>
      <bottom style="thin">
        <color indexed="8"/>
      </bottom>
    </border>
    <border>
      <left style="medium"/>
      <right style="thin">
        <color indexed="8"/>
      </right>
      <top/>
      <bottom style="thin">
        <color indexed="8"/>
      </bottom>
    </border>
    <border>
      <left style="thin">
        <color indexed="8"/>
      </left>
      <right/>
      <top/>
      <bottom style="thin">
        <color indexed="8"/>
      </bottom>
    </border>
    <border>
      <left/>
      <right/>
      <top/>
      <bottom style="thin">
        <color indexed="8"/>
      </bottom>
    </border>
    <border>
      <left style="thin">
        <color indexed="8"/>
      </left>
      <right style="thin">
        <color indexed="8"/>
      </right>
      <top/>
      <bottom style="thin">
        <color indexed="8"/>
      </bottom>
    </border>
    <border>
      <left/>
      <right/>
      <top style="medium">
        <color indexed="8"/>
      </top>
      <bottom style="medium">
        <color indexed="8"/>
      </bottom>
    </border>
    <border>
      <left style="thin">
        <color indexed="8"/>
      </left>
      <right style="medium"/>
      <top style="thin">
        <color indexed="8"/>
      </top>
      <bottom style="thin">
        <color indexed="8"/>
      </bottom>
    </border>
    <border>
      <left style="thin">
        <color indexed="8"/>
      </left>
      <right style="medium"/>
      <top/>
      <bottom style="thin">
        <color indexed="8"/>
      </bottom>
    </border>
    <border>
      <left style="medium"/>
      <right/>
      <top/>
      <bottom/>
    </border>
    <border>
      <left/>
      <right style="medium"/>
      <top/>
      <bottom/>
    </border>
    <border>
      <left style="medium"/>
      <right style="thin"/>
      <top/>
      <bottom style="thin"/>
    </border>
    <border>
      <left style="thin"/>
      <right style="thin"/>
      <top/>
      <bottom style="thin"/>
    </border>
    <border>
      <left/>
      <right style="thin">
        <color indexed="8"/>
      </right>
      <top style="thin">
        <color indexed="8"/>
      </top>
      <bottom style="thin">
        <color indexed="8"/>
      </bottom>
    </border>
    <border>
      <left/>
      <right style="thin">
        <color indexed="8"/>
      </right>
      <top/>
      <bottom style="thin">
        <color indexed="8"/>
      </bottom>
    </border>
    <border>
      <left/>
      <right/>
      <top style="thin">
        <color indexed="8"/>
      </top>
      <bottom/>
    </border>
    <border>
      <left style="thin">
        <color indexed="8"/>
      </left>
      <right style="medium"/>
      <top/>
      <bottom/>
    </border>
    <border>
      <left/>
      <right/>
      <top style="medium"/>
      <bottom style="medium"/>
    </border>
    <border>
      <left style="thin">
        <color indexed="8"/>
      </left>
      <right style="medium"/>
      <top style="medium"/>
      <bottom style="medium"/>
    </border>
    <border>
      <left style="medium"/>
      <right/>
      <top style="medium"/>
      <bottom/>
    </border>
    <border>
      <left style="medium"/>
      <right/>
      <top/>
      <bottom style="double"/>
    </border>
    <border>
      <left style="medium"/>
      <right style="thin"/>
      <top style="thin"/>
      <bottom/>
    </border>
    <border>
      <left style="thin"/>
      <right style="thin"/>
      <top style="thin"/>
      <bottom/>
    </border>
    <border>
      <left style="thin"/>
      <right style="medium"/>
      <top style="thin"/>
      <bottom/>
    </border>
    <border>
      <left style="medium"/>
      <right style="thin"/>
      <top/>
      <bottom style="double"/>
    </border>
    <border>
      <left style="thin"/>
      <right style="thin"/>
      <top/>
      <bottom style="double"/>
    </border>
    <border>
      <left style="medium"/>
      <right style="thin"/>
      <top style="medium"/>
      <bottom style="medium"/>
    </border>
    <border>
      <left/>
      <right/>
      <top style="medium"/>
      <bottom/>
    </border>
    <border>
      <left style="medium"/>
      <right/>
      <top/>
      <bottom style="medium"/>
    </border>
    <border>
      <left/>
      <right/>
      <top/>
      <bottom style="medium"/>
    </border>
    <border>
      <left style="medium"/>
      <right style="thin">
        <color indexed="8"/>
      </right>
      <top style="double">
        <color indexed="8"/>
      </top>
      <bottom style="double"/>
    </border>
    <border>
      <left style="thin">
        <color indexed="8"/>
      </left>
      <right/>
      <top style="double">
        <color indexed="8"/>
      </top>
      <bottom style="double"/>
    </border>
    <border>
      <left/>
      <right/>
      <top style="double">
        <color indexed="8"/>
      </top>
      <bottom style="double"/>
    </border>
    <border>
      <left style="medium"/>
      <right/>
      <top style="medium">
        <color indexed="8"/>
      </top>
      <bottom style="medium"/>
    </border>
    <border>
      <left/>
      <right/>
      <top style="medium">
        <color indexed="8"/>
      </top>
      <bottom style="medium"/>
    </border>
    <border>
      <left style="thin">
        <color indexed="8"/>
      </left>
      <right style="medium"/>
      <top style="medium">
        <color indexed="8"/>
      </top>
      <bottom style="medium"/>
    </border>
    <border>
      <left/>
      <right style="medium"/>
      <top style="medium"/>
      <bottom/>
    </border>
    <border>
      <left style="thin"/>
      <right style="medium"/>
      <top/>
      <bottom style="double"/>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
      <left/>
      <right/>
      <top/>
      <bottom style="double"/>
    </border>
    <border>
      <left/>
      <right style="medium"/>
      <top/>
      <bottom style="double"/>
    </border>
    <border>
      <left style="medium"/>
      <right style="thin">
        <color indexed="8"/>
      </right>
      <top>
        <color indexed="63"/>
      </top>
      <bottom style="double"/>
    </border>
    <border>
      <left style="thin"/>
      <right/>
      <top/>
      <bottom style="thin"/>
    </border>
    <border>
      <left/>
      <right style="thin"/>
      <top style="thin"/>
      <bottom style="thin"/>
    </border>
    <border>
      <left style="medium"/>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double"/>
      <bottom style="thin"/>
    </border>
    <border>
      <left/>
      <right/>
      <top style="double"/>
      <bottom style="thin"/>
    </border>
    <border>
      <left/>
      <right style="medium"/>
      <top style="double"/>
      <bottom style="thin"/>
    </border>
    <border>
      <left style="medium"/>
      <right/>
      <top/>
      <bottom style="thin">
        <color indexed="8"/>
      </bottom>
    </border>
    <border>
      <left style="medium"/>
      <right/>
      <top style="thin">
        <color indexed="8"/>
      </top>
      <bottom style="medium">
        <color indexed="8"/>
      </bottom>
    </border>
    <border>
      <left/>
      <right/>
      <top style="thin">
        <color indexed="8"/>
      </top>
      <bottom style="medium">
        <color indexed="8"/>
      </bottom>
    </border>
    <border>
      <left style="thin"/>
      <right/>
      <top/>
      <bottom style="thin">
        <color indexed="8"/>
      </bottom>
    </border>
    <border>
      <left/>
      <right style="medium"/>
      <top style="double">
        <color indexed="8"/>
      </top>
      <bottom style="double"/>
    </border>
    <border>
      <left style="medium"/>
      <right/>
      <top/>
      <bottom style="double">
        <color indexed="8"/>
      </bottom>
    </border>
    <border>
      <left/>
      <right/>
      <top/>
      <bottom style="double">
        <color indexed="8"/>
      </bottom>
    </border>
    <border>
      <left/>
      <right style="medium"/>
      <top/>
      <bottom style="double">
        <color indexed="8"/>
      </bottom>
    </border>
    <border>
      <left style="medium"/>
      <right/>
      <top/>
      <bottom style="thin"/>
    </border>
    <border>
      <left/>
      <right style="medium"/>
      <top/>
      <bottom style="thin"/>
    </border>
    <border>
      <left style="thin"/>
      <right style="thin"/>
      <top style="medium"/>
      <bottom style="medium"/>
    </border>
    <border>
      <left style="thin"/>
      <right style="medium"/>
      <top style="medium"/>
      <bottom style="medium"/>
    </border>
    <border>
      <left style="medium"/>
      <right/>
      <top style="thin"/>
      <bottom style="medium"/>
    </border>
    <border>
      <left/>
      <right/>
      <top style="thin"/>
      <bottom style="medium"/>
    </border>
    <border>
      <left/>
      <right style="thin"/>
      <top style="thin"/>
      <bottom style="medium"/>
    </border>
    <border>
      <left style="thin">
        <color indexed="8"/>
      </left>
      <right>
        <color indexed="63"/>
      </right>
      <top>
        <color indexed="63"/>
      </top>
      <bottom style="double"/>
    </border>
    <border>
      <left style="thin"/>
      <right/>
      <top style="double"/>
      <bottom style="double"/>
    </border>
    <border>
      <left/>
      <right style="medium"/>
      <top style="double"/>
      <bottom style="double"/>
    </border>
    <border>
      <left/>
      <right style="medium"/>
      <top/>
      <bottom style="thin">
        <color indexed="8"/>
      </bottom>
    </border>
    <border>
      <left style="medium"/>
      <right/>
      <top style="double"/>
      <bottom/>
    </border>
    <border>
      <left/>
      <right/>
      <top style="double"/>
      <bottom/>
    </border>
    <border>
      <left/>
      <right style="medium"/>
      <top style="double"/>
      <bottom/>
    </border>
    <border>
      <left style="medium"/>
      <right/>
      <top style="thin"/>
      <bottom style="thin"/>
    </border>
    <border>
      <left/>
      <right style="medium"/>
      <top style="thin"/>
      <bottom style="thin"/>
    </border>
    <border>
      <left style="thin"/>
      <right/>
      <top style="thin"/>
      <bottom style="thin">
        <color indexed="8"/>
      </bottom>
    </border>
    <border>
      <left/>
      <right style="medium"/>
      <top style="thin"/>
      <bottom style="thin">
        <color indexed="8"/>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0" fontId="0" fillId="0" borderId="0">
      <alignment/>
      <protection/>
    </xf>
    <xf numFmtId="0" fontId="0" fillId="0" borderId="0">
      <alignment/>
      <protection/>
    </xf>
    <xf numFmtId="0" fontId="42" fillId="0" borderId="0">
      <alignment/>
      <protection/>
    </xf>
    <xf numFmtId="0" fontId="0" fillId="0" borderId="0">
      <alignment/>
      <protection/>
    </xf>
    <xf numFmtId="0" fontId="0" fillId="0" borderId="0">
      <alignment/>
      <protection/>
    </xf>
    <xf numFmtId="0" fontId="42" fillId="0" borderId="0">
      <alignment/>
      <protection/>
    </xf>
    <xf numFmtId="0" fontId="4"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9" fontId="42" fillId="0" borderId="0" applyFont="0" applyFill="0" applyBorder="0" applyAlignment="0" applyProtection="0"/>
    <xf numFmtId="9" fontId="0" fillId="0" borderId="0" applyFill="0" applyBorder="0" applyAlignment="0" applyProtection="0"/>
    <xf numFmtId="0" fontId="52" fillId="32" borderId="0" applyNumberFormat="0" applyBorder="0" applyAlignment="0" applyProtection="0"/>
    <xf numFmtId="0" fontId="53" fillId="21" borderId="5"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165" fontId="42"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165" fontId="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cellStyleXfs>
  <cellXfs count="378">
    <xf numFmtId="0" fontId="0" fillId="0" borderId="0" xfId="0" applyAlignment="1">
      <alignment/>
    </xf>
    <xf numFmtId="0" fontId="25" fillId="0" borderId="0" xfId="0" applyFont="1" applyAlignment="1">
      <alignment vertical="center"/>
    </xf>
    <xf numFmtId="49" fontId="25" fillId="0" borderId="10" xfId="59" applyNumberFormat="1" applyFont="1" applyFill="1" applyBorder="1" applyAlignment="1">
      <alignment horizontal="center" vertical="center"/>
      <protection/>
    </xf>
    <xf numFmtId="166" fontId="25" fillId="0" borderId="10" xfId="59" applyNumberFormat="1" applyFont="1" applyFill="1" applyBorder="1" applyAlignment="1">
      <alignment horizontal="center" vertical="center"/>
      <protection/>
    </xf>
    <xf numFmtId="165" fontId="61" fillId="0" borderId="10" xfId="73" applyNumberFormat="1" applyFont="1" applyFill="1" applyBorder="1" applyAlignment="1">
      <alignment horizontal="center" vertical="center"/>
    </xf>
    <xf numFmtId="0" fontId="25" fillId="0" borderId="10" xfId="59" applyNumberFormat="1" applyFont="1" applyFill="1" applyBorder="1" applyAlignment="1" quotePrefix="1">
      <alignment horizontal="center" vertical="center"/>
      <protection/>
    </xf>
    <xf numFmtId="0" fontId="25" fillId="0" borderId="10" xfId="59" applyFont="1" applyFill="1" applyBorder="1" applyAlignment="1">
      <alignment horizontal="center" vertical="center"/>
      <protection/>
    </xf>
    <xf numFmtId="0" fontId="61" fillId="0" borderId="10" xfId="59" applyFont="1" applyFill="1" applyBorder="1" applyAlignment="1">
      <alignment horizontal="center" vertical="center"/>
      <protection/>
    </xf>
    <xf numFmtId="165" fontId="61" fillId="0" borderId="10" xfId="59" applyNumberFormat="1" applyFont="1" applyFill="1" applyBorder="1" applyAlignment="1">
      <alignment horizontal="center" vertical="center"/>
      <protection/>
    </xf>
    <xf numFmtId="165" fontId="25" fillId="0" borderId="11" xfId="57" applyNumberFormat="1" applyFont="1" applyFill="1" applyBorder="1" applyAlignment="1">
      <alignment vertical="center"/>
      <protection/>
    </xf>
    <xf numFmtId="165" fontId="25" fillId="0" borderId="12" xfId="57" applyNumberFormat="1" applyFont="1" applyFill="1" applyBorder="1" applyAlignment="1">
      <alignment vertical="center"/>
      <protection/>
    </xf>
    <xf numFmtId="165" fontId="25" fillId="0" borderId="0" xfId="59" applyNumberFormat="1" applyFont="1" applyFill="1" applyBorder="1" applyAlignment="1" quotePrefix="1">
      <alignment horizontal="center" vertical="center"/>
      <protection/>
    </xf>
    <xf numFmtId="165" fontId="27" fillId="0" borderId="0" xfId="59" applyNumberFormat="1" applyFont="1" applyFill="1" applyBorder="1" applyAlignment="1">
      <alignment horizontal="left" vertical="center"/>
      <protection/>
    </xf>
    <xf numFmtId="165" fontId="27" fillId="0" borderId="0" xfId="60" applyNumberFormat="1" applyFont="1" applyFill="1" applyBorder="1" applyAlignment="1">
      <alignment horizontal="center" vertical="center"/>
      <protection/>
    </xf>
    <xf numFmtId="0" fontId="25" fillId="0" borderId="13" xfId="59" applyNumberFormat="1" applyFont="1" applyFill="1" applyBorder="1" applyAlignment="1">
      <alignment horizontal="center" vertical="center"/>
      <protection/>
    </xf>
    <xf numFmtId="165" fontId="61" fillId="0" borderId="14" xfId="73" applyNumberFormat="1" applyFont="1" applyFill="1" applyBorder="1" applyAlignment="1">
      <alignment horizontal="center" vertical="center"/>
    </xf>
    <xf numFmtId="165" fontId="25" fillId="0" borderId="13" xfId="59" applyNumberFormat="1" applyFont="1" applyFill="1" applyBorder="1" applyAlignment="1">
      <alignment horizontal="center" vertical="center"/>
      <protection/>
    </xf>
    <xf numFmtId="165" fontId="25" fillId="0" borderId="14" xfId="59" applyNumberFormat="1" applyFont="1" applyFill="1" applyBorder="1" applyAlignment="1">
      <alignment horizontal="center" vertical="center"/>
      <protection/>
    </xf>
    <xf numFmtId="0" fontId="25" fillId="0" borderId="10" xfId="59" applyFont="1" applyFill="1" applyBorder="1" applyAlignment="1">
      <alignment horizontal="justify" vertical="center"/>
      <protection/>
    </xf>
    <xf numFmtId="165" fontId="25" fillId="0" borderId="0" xfId="59" applyNumberFormat="1" applyFont="1" applyFill="1" applyBorder="1" applyAlignment="1">
      <alignment horizontal="center" vertical="center"/>
      <protection/>
    </xf>
    <xf numFmtId="167" fontId="61" fillId="0" borderId="0" xfId="73" applyNumberFormat="1" applyFont="1" applyFill="1" applyBorder="1" applyAlignment="1">
      <alignment horizontal="center" vertical="center"/>
    </xf>
    <xf numFmtId="165" fontId="25" fillId="0" borderId="10" xfId="59" applyNumberFormat="1" applyFont="1" applyFill="1" applyBorder="1" applyAlignment="1">
      <alignment horizontal="center" vertical="center"/>
      <protection/>
    </xf>
    <xf numFmtId="165" fontId="27" fillId="0" borderId="14" xfId="59" applyNumberFormat="1" applyFont="1" applyFill="1" applyBorder="1" applyAlignment="1">
      <alignment horizontal="center" vertical="center"/>
      <protection/>
    </xf>
    <xf numFmtId="0" fontId="6" fillId="0" borderId="0" xfId="0" applyFont="1" applyAlignment="1">
      <alignment horizontal="center" vertical="center"/>
    </xf>
    <xf numFmtId="0" fontId="6" fillId="0" borderId="0" xfId="0" applyFont="1" applyFill="1" applyBorder="1" applyAlignment="1">
      <alignment horizontal="center" vertical="center"/>
    </xf>
    <xf numFmtId="0" fontId="61" fillId="0" borderId="0" xfId="0" applyFont="1" applyAlignment="1">
      <alignment horizontal="center" vertical="center"/>
    </xf>
    <xf numFmtId="0" fontId="61" fillId="0" borderId="0" xfId="0" applyFont="1" applyAlignment="1">
      <alignment/>
    </xf>
    <xf numFmtId="165" fontId="61" fillId="0" borderId="0" xfId="0" applyNumberFormat="1" applyFont="1" applyAlignment="1">
      <alignment vertical="center"/>
    </xf>
    <xf numFmtId="0" fontId="61" fillId="0" borderId="0" xfId="0" applyFont="1" applyAlignment="1">
      <alignment vertical="center"/>
    </xf>
    <xf numFmtId="0" fontId="25" fillId="0" borderId="10" xfId="59" applyFont="1" applyFill="1" applyBorder="1" applyAlignment="1">
      <alignment horizontal="justify" vertical="top" wrapText="1"/>
      <protection/>
    </xf>
    <xf numFmtId="0" fontId="25" fillId="0" borderId="0" xfId="53" applyFont="1" applyAlignment="1">
      <alignment vertical="center"/>
      <protection/>
    </xf>
    <xf numFmtId="0" fontId="62" fillId="33" borderId="0" xfId="0" applyFont="1" applyFill="1" applyAlignment="1">
      <alignment vertical="center"/>
    </xf>
    <xf numFmtId="0" fontId="27" fillId="0" borderId="15" xfId="0" applyFont="1" applyFill="1" applyBorder="1" applyAlignment="1">
      <alignment horizontal="center" vertical="center"/>
    </xf>
    <xf numFmtId="0" fontId="27" fillId="0" borderId="0" xfId="0" applyFont="1" applyFill="1" applyBorder="1" applyAlignment="1">
      <alignment horizontal="centerContinuous" vertical="center"/>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4" fontId="25" fillId="0" borderId="17" xfId="0" applyNumberFormat="1" applyFont="1" applyFill="1" applyBorder="1" applyAlignment="1">
      <alignment horizontal="right" vertical="center"/>
    </xf>
    <xf numFmtId="0" fontId="25" fillId="0" borderId="18" xfId="0" applyFont="1" applyFill="1" applyBorder="1" applyAlignment="1">
      <alignment vertical="center"/>
    </xf>
    <xf numFmtId="4" fontId="25" fillId="0" borderId="19" xfId="0" applyNumberFormat="1" applyFont="1" applyFill="1" applyBorder="1" applyAlignment="1">
      <alignment horizontal="right" vertical="center"/>
    </xf>
    <xf numFmtId="0" fontId="25" fillId="0" borderId="20" xfId="0" applyFont="1" applyFill="1" applyBorder="1" applyAlignment="1">
      <alignment horizontal="center" vertical="center"/>
    </xf>
    <xf numFmtId="0" fontId="25" fillId="0" borderId="18" xfId="0" applyFont="1" applyFill="1" applyBorder="1" applyAlignment="1">
      <alignment horizontal="center" vertical="center"/>
    </xf>
    <xf numFmtId="0" fontId="27" fillId="34" borderId="21" xfId="0" applyFont="1" applyFill="1" applyBorder="1" applyAlignment="1">
      <alignment vertical="center"/>
    </xf>
    <xf numFmtId="0" fontId="27" fillId="34" borderId="22" xfId="0" applyFont="1" applyFill="1" applyBorder="1" applyAlignment="1">
      <alignment vertical="center"/>
    </xf>
    <xf numFmtId="0" fontId="27" fillId="34" borderId="23" xfId="0" applyFont="1" applyFill="1" applyBorder="1" applyAlignment="1">
      <alignment vertical="center"/>
    </xf>
    <xf numFmtId="4" fontId="27" fillId="34" borderId="24" xfId="0" applyNumberFormat="1" applyFont="1" applyFill="1" applyBorder="1" applyAlignment="1">
      <alignment vertical="center"/>
    </xf>
    <xf numFmtId="0" fontId="27" fillId="0" borderId="16"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7" xfId="0" applyFont="1" applyFill="1" applyBorder="1" applyAlignment="1">
      <alignment vertical="center"/>
    </xf>
    <xf numFmtId="0" fontId="27" fillId="0" borderId="25" xfId="0" applyFont="1" applyFill="1" applyBorder="1" applyAlignment="1">
      <alignment horizontal="centerContinuous" vertical="center"/>
    </xf>
    <xf numFmtId="0" fontId="27" fillId="0" borderId="19" xfId="0" applyFont="1" applyFill="1" applyBorder="1" applyAlignment="1">
      <alignment horizontal="centerContinuous" vertical="center"/>
    </xf>
    <xf numFmtId="0" fontId="25" fillId="0" borderId="26" xfId="0" applyFont="1" applyFill="1" applyBorder="1" applyAlignment="1">
      <alignment horizontal="center" vertical="center"/>
    </xf>
    <xf numFmtId="0" fontId="25" fillId="0" borderId="27" xfId="0" applyFont="1" applyFill="1" applyBorder="1" applyAlignment="1">
      <alignment vertical="center"/>
    </xf>
    <xf numFmtId="0" fontId="25" fillId="0" borderId="28" xfId="0" applyFont="1" applyFill="1" applyBorder="1" applyAlignment="1">
      <alignment vertical="center"/>
    </xf>
    <xf numFmtId="0" fontId="25" fillId="0" borderId="29" xfId="0" applyFont="1" applyFill="1" applyBorder="1" applyAlignment="1">
      <alignment horizontal="center" vertical="center"/>
    </xf>
    <xf numFmtId="0" fontId="27" fillId="34" borderId="30" xfId="0" applyFont="1" applyFill="1" applyBorder="1" applyAlignment="1">
      <alignment vertical="center"/>
    </xf>
    <xf numFmtId="2" fontId="27" fillId="34" borderId="30" xfId="0" applyNumberFormat="1" applyFont="1" applyFill="1" applyBorder="1" applyAlignment="1">
      <alignment vertical="center"/>
    </xf>
    <xf numFmtId="0" fontId="25" fillId="0" borderId="20" xfId="0" applyFont="1" applyFill="1" applyBorder="1" applyAlignment="1">
      <alignment vertical="center"/>
    </xf>
    <xf numFmtId="4" fontId="25" fillId="0" borderId="31" xfId="0" applyNumberFormat="1" applyFont="1" applyFill="1" applyBorder="1" applyAlignment="1">
      <alignment vertical="center"/>
    </xf>
    <xf numFmtId="4" fontId="25" fillId="0" borderId="32" xfId="0" applyNumberFormat="1" applyFont="1" applyFill="1" applyBorder="1" applyAlignment="1">
      <alignment vertical="center"/>
    </xf>
    <xf numFmtId="0" fontId="25" fillId="0" borderId="25" xfId="0" applyFont="1" applyFill="1" applyBorder="1" applyAlignment="1">
      <alignment horizontal="left" vertical="center" wrapText="1"/>
    </xf>
    <xf numFmtId="0" fontId="27" fillId="0" borderId="33" xfId="0" applyFont="1" applyFill="1" applyBorder="1" applyAlignment="1">
      <alignment horizontal="center" vertical="center" wrapText="1"/>
    </xf>
    <xf numFmtId="0" fontId="27" fillId="0" borderId="34" xfId="0" applyFont="1" applyFill="1" applyBorder="1" applyAlignment="1">
      <alignment horizontal="centerContinuous" vertical="center"/>
    </xf>
    <xf numFmtId="2" fontId="25" fillId="0" borderId="29" xfId="0" applyNumberFormat="1" applyFont="1" applyFill="1" applyBorder="1" applyAlignment="1">
      <alignment horizontal="right" vertical="center"/>
    </xf>
    <xf numFmtId="4" fontId="25" fillId="0" borderId="29" xfId="0" applyNumberFormat="1" applyFont="1" applyFill="1" applyBorder="1" applyAlignment="1">
      <alignment horizontal="right" vertical="center"/>
    </xf>
    <xf numFmtId="0" fontId="25" fillId="0" borderId="27" xfId="0" applyFont="1" applyFill="1" applyBorder="1" applyAlignment="1">
      <alignment vertical="top" wrapText="1"/>
    </xf>
    <xf numFmtId="170" fontId="25" fillId="0" borderId="17" xfId="0" applyNumberFormat="1" applyFont="1" applyFill="1" applyBorder="1" applyAlignment="1">
      <alignment horizontal="right" vertical="center"/>
    </xf>
    <xf numFmtId="0" fontId="25" fillId="0" borderId="27" xfId="0" applyFont="1" applyFill="1" applyBorder="1" applyAlignment="1">
      <alignment vertical="center" wrapText="1"/>
    </xf>
    <xf numFmtId="166" fontId="25" fillId="0" borderId="29" xfId="0" applyNumberFormat="1" applyFont="1" applyFill="1" applyBorder="1" applyAlignment="1">
      <alignment horizontal="right" vertical="center"/>
    </xf>
    <xf numFmtId="165" fontId="25" fillId="0" borderId="35" xfId="59" applyNumberFormat="1" applyFont="1" applyBorder="1" applyAlignment="1">
      <alignment horizontal="center" vertical="center"/>
      <protection/>
    </xf>
    <xf numFmtId="165" fontId="25" fillId="0" borderId="36" xfId="59" applyNumberFormat="1" applyFont="1" applyBorder="1" applyAlignment="1">
      <alignment horizontal="center" vertical="center"/>
      <protection/>
    </xf>
    <xf numFmtId="0" fontId="25" fillId="0" borderId="36" xfId="59" applyFont="1" applyBorder="1" applyAlignment="1">
      <alignment horizontal="center" vertical="center"/>
      <protection/>
    </xf>
    <xf numFmtId="0" fontId="61" fillId="0" borderId="36" xfId="59" applyFont="1" applyBorder="1" applyAlignment="1">
      <alignment horizontal="center" vertical="center"/>
      <protection/>
    </xf>
    <xf numFmtId="0" fontId="25" fillId="0" borderId="37" xfId="0" applyFont="1" applyFill="1" applyBorder="1" applyAlignment="1">
      <alignment horizontal="center" vertical="center"/>
    </xf>
    <xf numFmtId="0" fontId="25" fillId="0" borderId="38" xfId="0" applyFont="1" applyFill="1" applyBorder="1" applyAlignment="1">
      <alignment horizontal="center" vertical="center"/>
    </xf>
    <xf numFmtId="10" fontId="27" fillId="0" borderId="39" xfId="0" applyNumberFormat="1" applyFont="1" applyFill="1" applyBorder="1" applyAlignment="1">
      <alignment horizontal="center" vertical="center"/>
    </xf>
    <xf numFmtId="4" fontId="25" fillId="0" borderId="40" xfId="0" applyNumberFormat="1" applyFont="1" applyFill="1" applyBorder="1" applyAlignment="1">
      <alignment vertical="center"/>
    </xf>
    <xf numFmtId="0" fontId="27" fillId="2" borderId="41" xfId="0" applyFont="1" applyFill="1" applyBorder="1" applyAlignment="1">
      <alignment vertical="center"/>
    </xf>
    <xf numFmtId="0" fontId="27" fillId="2" borderId="41" xfId="0" applyFont="1" applyFill="1" applyBorder="1" applyAlignment="1">
      <alignment horizontal="center" vertical="center"/>
    </xf>
    <xf numFmtId="2" fontId="27" fillId="2" borderId="41" xfId="0" applyNumberFormat="1" applyFont="1" applyFill="1" applyBorder="1" applyAlignment="1">
      <alignment vertical="center"/>
    </xf>
    <xf numFmtId="4" fontId="27" fillId="2" borderId="42" xfId="0" applyNumberFormat="1" applyFont="1" applyFill="1" applyBorder="1" applyAlignment="1">
      <alignment vertical="center"/>
    </xf>
    <xf numFmtId="0" fontId="25" fillId="35" borderId="43" xfId="53" applyFont="1" applyFill="1" applyBorder="1" applyAlignment="1">
      <alignment vertical="center"/>
      <protection/>
    </xf>
    <xf numFmtId="0" fontId="25" fillId="35" borderId="44" xfId="53" applyFont="1" applyFill="1" applyBorder="1" applyAlignment="1">
      <alignment vertical="center"/>
      <protection/>
    </xf>
    <xf numFmtId="0" fontId="62" fillId="33" borderId="13" xfId="0" applyFont="1" applyFill="1" applyBorder="1" applyAlignment="1">
      <alignment horizontal="center" vertical="center"/>
    </xf>
    <xf numFmtId="0" fontId="62" fillId="33" borderId="13" xfId="0" applyFont="1" applyFill="1" applyBorder="1" applyAlignment="1">
      <alignment vertical="center"/>
    </xf>
    <xf numFmtId="0" fontId="62" fillId="33" borderId="45" xfId="0" applyFont="1" applyFill="1" applyBorder="1" applyAlignment="1">
      <alignment vertical="center"/>
    </xf>
    <xf numFmtId="0" fontId="25" fillId="0" borderId="45" xfId="59" applyNumberFormat="1" applyFont="1" applyFill="1" applyBorder="1" applyAlignment="1">
      <alignment horizontal="center" vertical="center"/>
      <protection/>
    </xf>
    <xf numFmtId="0" fontId="25" fillId="0" borderId="46" xfId="59" applyNumberFormat="1" applyFont="1" applyFill="1" applyBorder="1" applyAlignment="1" quotePrefix="1">
      <alignment horizontal="center" vertical="center"/>
      <protection/>
    </xf>
    <xf numFmtId="0" fontId="25" fillId="0" borderId="46" xfId="59" applyFont="1" applyFill="1" applyBorder="1" applyAlignment="1">
      <alignment horizontal="justify" vertical="center"/>
      <protection/>
    </xf>
    <xf numFmtId="165" fontId="25" fillId="0" borderId="46" xfId="59" applyNumberFormat="1" applyFont="1" applyFill="1" applyBorder="1" applyAlignment="1">
      <alignment horizontal="center" vertical="center"/>
      <protection/>
    </xf>
    <xf numFmtId="166" fontId="25" fillId="0" borderId="46" xfId="59" applyNumberFormat="1" applyFont="1" applyFill="1" applyBorder="1" applyAlignment="1">
      <alignment horizontal="center" vertical="center"/>
      <protection/>
    </xf>
    <xf numFmtId="165" fontId="61" fillId="0" borderId="46" xfId="73" applyNumberFormat="1" applyFont="1" applyFill="1" applyBorder="1" applyAlignment="1">
      <alignment horizontal="center" vertical="center"/>
    </xf>
    <xf numFmtId="165" fontId="61" fillId="0" borderId="47" xfId="73" applyNumberFormat="1" applyFont="1" applyFill="1" applyBorder="1" applyAlignment="1">
      <alignment horizontal="center" vertical="center"/>
    </xf>
    <xf numFmtId="0" fontId="25" fillId="0" borderId="46" xfId="59" applyFont="1" applyFill="1" applyBorder="1" applyAlignment="1">
      <alignment horizontal="justify" vertical="top" wrapText="1"/>
      <protection/>
    </xf>
    <xf numFmtId="10" fontId="25" fillId="0" borderId="10" xfId="62" applyNumberFormat="1" applyFont="1" applyFill="1" applyBorder="1" applyAlignment="1">
      <alignment vertical="center"/>
    </xf>
    <xf numFmtId="2" fontId="25" fillId="0" borderId="17" xfId="0" applyNumberFormat="1" applyFont="1" applyFill="1" applyBorder="1" applyAlignment="1">
      <alignment horizontal="right" vertical="center"/>
    </xf>
    <xf numFmtId="2" fontId="25" fillId="0" borderId="29" xfId="0" applyNumberFormat="1" applyFont="1" applyFill="1" applyBorder="1" applyAlignment="1">
      <alignment vertical="center"/>
    </xf>
    <xf numFmtId="4" fontId="25" fillId="0" borderId="29" xfId="0" applyNumberFormat="1" applyFont="1" applyFill="1" applyBorder="1" applyAlignment="1">
      <alignment vertical="center"/>
    </xf>
    <xf numFmtId="10" fontId="27" fillId="0" borderId="18" xfId="0" applyNumberFormat="1" applyFont="1" applyFill="1" applyBorder="1" applyAlignment="1">
      <alignment horizontal="center" vertical="center"/>
    </xf>
    <xf numFmtId="165" fontId="27" fillId="14" borderId="48" xfId="59" applyNumberFormat="1" applyFont="1" applyFill="1" applyBorder="1" applyAlignment="1">
      <alignment horizontal="center" vertical="center" wrapText="1"/>
      <protection/>
    </xf>
    <xf numFmtId="165" fontId="27" fillId="14" borderId="49" xfId="59" applyNumberFormat="1" applyFont="1" applyFill="1" applyBorder="1" applyAlignment="1">
      <alignment horizontal="center" vertical="center" wrapText="1"/>
      <protection/>
    </xf>
    <xf numFmtId="0" fontId="62" fillId="36" borderId="50" xfId="0" applyFont="1" applyFill="1" applyBorder="1" applyAlignment="1">
      <alignment vertical="center"/>
    </xf>
    <xf numFmtId="0" fontId="28" fillId="0" borderId="0" xfId="0" applyFont="1" applyAlignment="1">
      <alignment vertical="center"/>
    </xf>
    <xf numFmtId="0" fontId="28" fillId="0" borderId="0" xfId="0" applyFont="1" applyFill="1" applyAlignment="1">
      <alignment vertical="center"/>
    </xf>
    <xf numFmtId="43" fontId="28" fillId="0" borderId="0" xfId="0" applyNumberFormat="1" applyFont="1" applyAlignment="1">
      <alignment vertical="center"/>
    </xf>
    <xf numFmtId="164" fontId="28" fillId="0" borderId="0" xfId="46" applyFont="1" applyAlignment="1">
      <alignment vertical="center"/>
    </xf>
    <xf numFmtId="2" fontId="6" fillId="0" borderId="0" xfId="0" applyNumberFormat="1" applyFont="1" applyAlignment="1">
      <alignment vertical="center"/>
    </xf>
    <xf numFmtId="0" fontId="28" fillId="37" borderId="0" xfId="0" applyFont="1" applyFill="1" applyAlignment="1">
      <alignment vertical="center"/>
    </xf>
    <xf numFmtId="0" fontId="62" fillId="38" borderId="0" xfId="0" applyFont="1" applyFill="1" applyAlignment="1">
      <alignment vertical="center"/>
    </xf>
    <xf numFmtId="0" fontId="28" fillId="0" borderId="43" xfId="0" applyFont="1" applyFill="1" applyBorder="1" applyAlignment="1">
      <alignment vertical="center"/>
    </xf>
    <xf numFmtId="0" fontId="28" fillId="0" borderId="51" xfId="0" applyFont="1" applyFill="1" applyBorder="1" applyAlignment="1">
      <alignment vertical="center"/>
    </xf>
    <xf numFmtId="0" fontId="6" fillId="0" borderId="0" xfId="0" applyFont="1" applyFill="1" applyBorder="1" applyAlignment="1">
      <alignment horizontal="center" vertical="center" wrapText="1"/>
    </xf>
    <xf numFmtId="0" fontId="28" fillId="0" borderId="0" xfId="0" applyFont="1" applyFill="1" applyBorder="1" applyAlignment="1">
      <alignment vertical="center"/>
    </xf>
    <xf numFmtId="0" fontId="28" fillId="0" borderId="10" xfId="0" applyFont="1" applyFill="1" applyBorder="1" applyAlignment="1">
      <alignment vertical="center"/>
    </xf>
    <xf numFmtId="0" fontId="28" fillId="0" borderId="36" xfId="0" applyFont="1" applyFill="1" applyBorder="1" applyAlignment="1">
      <alignment vertical="center"/>
    </xf>
    <xf numFmtId="0" fontId="28" fillId="0" borderId="33" xfId="0" applyFont="1" applyFill="1" applyBorder="1" applyAlignment="1">
      <alignment vertical="center"/>
    </xf>
    <xf numFmtId="0" fontId="28" fillId="0" borderId="52" xfId="0" applyFont="1" applyFill="1" applyBorder="1" applyAlignment="1">
      <alignment vertical="center"/>
    </xf>
    <xf numFmtId="0" fontId="28" fillId="0" borderId="53" xfId="0" applyFont="1" applyFill="1" applyBorder="1" applyAlignment="1">
      <alignment vertical="center"/>
    </xf>
    <xf numFmtId="4" fontId="25" fillId="0" borderId="17" xfId="0" applyNumberFormat="1" applyFont="1" applyFill="1" applyBorder="1" applyAlignment="1">
      <alignment horizontal="right" vertical="center" wrapText="1"/>
    </xf>
    <xf numFmtId="0" fontId="61" fillId="39" borderId="0" xfId="0" applyFont="1" applyFill="1" applyAlignment="1">
      <alignment horizontal="center" vertical="center"/>
    </xf>
    <xf numFmtId="0" fontId="61" fillId="39" borderId="0" xfId="0" applyFont="1" applyFill="1" applyAlignment="1">
      <alignment vertical="center"/>
    </xf>
    <xf numFmtId="165" fontId="61" fillId="0" borderId="10" xfId="73" applyNumberFormat="1" applyFont="1" applyFill="1" applyBorder="1" applyAlignment="1">
      <alignment horizontal="center" vertical="center" wrapText="1"/>
    </xf>
    <xf numFmtId="43" fontId="61" fillId="39" borderId="0" xfId="0" applyNumberFormat="1" applyFont="1" applyFill="1" applyAlignment="1">
      <alignment horizontal="center" vertical="center"/>
    </xf>
    <xf numFmtId="0" fontId="6" fillId="0" borderId="0" xfId="0" applyFont="1" applyFill="1" applyAlignment="1">
      <alignment horizontal="center" vertical="center"/>
    </xf>
    <xf numFmtId="0" fontId="25" fillId="0" borderId="0" xfId="53" applyFont="1" applyFill="1" applyAlignment="1">
      <alignment vertical="center"/>
      <protection/>
    </xf>
    <xf numFmtId="1" fontId="27" fillId="0" borderId="54" xfId="0" applyNumberFormat="1" applyFont="1" applyFill="1" applyBorder="1" applyAlignment="1">
      <alignment horizontal="center" vertical="center"/>
    </xf>
    <xf numFmtId="0" fontId="27" fillId="0" borderId="55" xfId="0" applyFont="1" applyFill="1" applyBorder="1" applyAlignment="1">
      <alignment vertical="center"/>
    </xf>
    <xf numFmtId="0" fontId="27" fillId="0" borderId="56" xfId="0" applyFont="1" applyFill="1" applyBorder="1" applyAlignment="1">
      <alignment horizontal="left" vertical="center"/>
    </xf>
    <xf numFmtId="0" fontId="27" fillId="0" borderId="56" xfId="0" applyFont="1" applyFill="1" applyBorder="1" applyAlignment="1">
      <alignment horizontal="centerContinuous" vertical="center"/>
    </xf>
    <xf numFmtId="0" fontId="27" fillId="0" borderId="56" xfId="0" applyFont="1" applyFill="1" applyBorder="1" applyAlignment="1">
      <alignment horizontal="center" vertical="center"/>
    </xf>
    <xf numFmtId="0" fontId="62" fillId="0" borderId="0" xfId="0" applyFont="1" applyFill="1" applyAlignment="1">
      <alignment vertical="center"/>
    </xf>
    <xf numFmtId="0" fontId="27" fillId="0" borderId="21" xfId="0" applyFont="1" applyFill="1" applyBorder="1" applyAlignment="1">
      <alignment vertical="center"/>
    </xf>
    <xf numFmtId="0" fontId="27" fillId="0" borderId="22" xfId="0" applyFont="1" applyFill="1" applyBorder="1" applyAlignment="1">
      <alignment vertical="center"/>
    </xf>
    <xf numFmtId="0" fontId="27" fillId="0" borderId="23" xfId="0" applyFont="1" applyFill="1" applyBorder="1" applyAlignment="1">
      <alignment vertical="center"/>
    </xf>
    <xf numFmtId="4" fontId="27" fillId="0" borderId="24" xfId="0" applyNumberFormat="1" applyFont="1" applyFill="1" applyBorder="1" applyAlignment="1">
      <alignment vertical="center"/>
    </xf>
    <xf numFmtId="0" fontId="27" fillId="0" borderId="30" xfId="0" applyFont="1" applyFill="1" applyBorder="1" applyAlignment="1">
      <alignment vertical="center"/>
    </xf>
    <xf numFmtId="2" fontId="27" fillId="0" borderId="30" xfId="0" applyNumberFormat="1" applyFont="1" applyFill="1" applyBorder="1" applyAlignment="1">
      <alignment vertical="center"/>
    </xf>
    <xf numFmtId="0" fontId="27" fillId="0" borderId="57" xfId="0" applyFont="1" applyFill="1" applyBorder="1" applyAlignment="1">
      <alignment vertical="center"/>
    </xf>
    <xf numFmtId="0" fontId="27" fillId="0" borderId="58" xfId="0" applyFont="1" applyFill="1" applyBorder="1" applyAlignment="1">
      <alignment vertical="center"/>
    </xf>
    <xf numFmtId="0" fontId="27" fillId="0" borderId="58" xfId="0" applyFont="1" applyFill="1" applyBorder="1" applyAlignment="1">
      <alignment horizontal="center" vertical="center"/>
    </xf>
    <xf numFmtId="2" fontId="27" fillId="0" borderId="58" xfId="0" applyNumberFormat="1" applyFont="1" applyFill="1" applyBorder="1" applyAlignment="1">
      <alignment vertical="center"/>
    </xf>
    <xf numFmtId="4" fontId="27" fillId="0" borderId="59" xfId="0" applyNumberFormat="1" applyFont="1" applyFill="1" applyBorder="1" applyAlignment="1">
      <alignment vertical="center"/>
    </xf>
    <xf numFmtId="0" fontId="25" fillId="0" borderId="0" xfId="0" applyFont="1" applyFill="1" applyAlignment="1">
      <alignment vertical="center"/>
    </xf>
    <xf numFmtId="0" fontId="29" fillId="0" borderId="10" xfId="0" applyFont="1" applyFill="1" applyBorder="1" applyAlignment="1">
      <alignment horizontal="center"/>
    </xf>
    <xf numFmtId="0" fontId="29" fillId="0" borderId="10" xfId="0" applyFont="1" applyFill="1" applyBorder="1" applyAlignment="1">
      <alignment horizontal="center" vertical="center"/>
    </xf>
    <xf numFmtId="0" fontId="63" fillId="0" borderId="10" xfId="0" applyFont="1" applyFill="1" applyBorder="1" applyAlignment="1">
      <alignment horizontal="center" vertical="top"/>
    </xf>
    <xf numFmtId="1" fontId="29" fillId="0" borderId="10" xfId="0" applyNumberFormat="1" applyFont="1" applyFill="1" applyBorder="1" applyAlignment="1">
      <alignment horizontal="center"/>
    </xf>
    <xf numFmtId="0" fontId="61" fillId="0" borderId="43" xfId="0" applyFont="1" applyFill="1" applyBorder="1" applyAlignment="1">
      <alignment/>
    </xf>
    <xf numFmtId="0" fontId="61" fillId="0" borderId="51" xfId="0" applyFont="1" applyFill="1" applyBorder="1" applyAlignment="1">
      <alignment/>
    </xf>
    <xf numFmtId="0" fontId="61" fillId="0" borderId="60" xfId="0" applyFont="1" applyFill="1" applyBorder="1" applyAlignment="1">
      <alignment/>
    </xf>
    <xf numFmtId="0" fontId="61" fillId="0" borderId="0" xfId="0" applyFont="1" applyFill="1" applyAlignment="1">
      <alignment/>
    </xf>
    <xf numFmtId="165" fontId="27" fillId="0" borderId="48" xfId="59" applyNumberFormat="1" applyFont="1" applyFill="1" applyBorder="1" applyAlignment="1">
      <alignment horizontal="center" vertical="center" wrapText="1"/>
      <protection/>
    </xf>
    <xf numFmtId="165" fontId="27" fillId="0" borderId="49" xfId="59" applyNumberFormat="1" applyFont="1" applyFill="1" applyBorder="1" applyAlignment="1">
      <alignment horizontal="center" vertical="center" wrapText="1"/>
      <protection/>
    </xf>
    <xf numFmtId="165" fontId="27" fillId="0" borderId="61"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protection/>
    </xf>
    <xf numFmtId="167" fontId="25" fillId="0" borderId="10" xfId="59" applyNumberFormat="1" applyFont="1" applyFill="1" applyBorder="1" applyAlignment="1">
      <alignment horizontal="center" vertical="center"/>
      <protection/>
    </xf>
    <xf numFmtId="165" fontId="25" fillId="0" borderId="14" xfId="57" applyNumberFormat="1" applyFont="1" applyFill="1" applyBorder="1" applyAlignment="1">
      <alignment horizontal="center" vertical="center"/>
      <protection/>
    </xf>
    <xf numFmtId="0" fontId="61" fillId="0" borderId="0" xfId="0" applyFont="1" applyFill="1" applyBorder="1" applyAlignment="1">
      <alignment/>
    </xf>
    <xf numFmtId="0" fontId="61" fillId="0" borderId="0" xfId="0" applyFont="1" applyFill="1" applyBorder="1" applyAlignment="1">
      <alignment horizontal="center" vertical="center"/>
    </xf>
    <xf numFmtId="0" fontId="64" fillId="0" borderId="0" xfId="0" applyFont="1" applyFill="1" applyBorder="1" applyAlignment="1">
      <alignment horizontal="center" vertical="center"/>
    </xf>
    <xf numFmtId="165" fontId="27" fillId="0" borderId="0" xfId="59" applyNumberFormat="1" applyFont="1" applyFill="1" applyBorder="1" applyAlignment="1">
      <alignment horizontal="center" vertical="center" wrapText="1"/>
      <protection/>
    </xf>
    <xf numFmtId="0" fontId="27" fillId="0" borderId="0" xfId="53" applyFont="1" applyFill="1" applyBorder="1" applyAlignment="1">
      <alignment horizontal="center" vertical="center"/>
      <protection/>
    </xf>
    <xf numFmtId="165" fontId="27" fillId="0" borderId="0" xfId="59" applyNumberFormat="1" applyFont="1" applyFill="1" applyBorder="1" applyAlignment="1">
      <alignment horizontal="center" vertical="center"/>
      <protection/>
    </xf>
    <xf numFmtId="165" fontId="25" fillId="0" borderId="0" xfId="57" applyNumberFormat="1" applyFont="1" applyFill="1" applyBorder="1" applyAlignment="1">
      <alignment horizontal="center" vertical="center"/>
      <protection/>
    </xf>
    <xf numFmtId="165" fontId="25" fillId="0" borderId="62" xfId="59" applyNumberFormat="1" applyFont="1" applyFill="1" applyBorder="1" applyAlignment="1" quotePrefix="1">
      <alignment horizontal="center" vertical="center"/>
      <protection/>
    </xf>
    <xf numFmtId="165" fontId="25" fillId="0" borderId="63" xfId="59" applyNumberFormat="1" applyFont="1" applyFill="1" applyBorder="1" applyAlignment="1" quotePrefix="1">
      <alignment horizontal="center" vertical="center"/>
      <protection/>
    </xf>
    <xf numFmtId="165" fontId="27" fillId="0" borderId="64" xfId="60" applyNumberFormat="1" applyFont="1" applyFill="1" applyBorder="1" applyAlignment="1">
      <alignment horizontal="center" vertical="center"/>
      <protection/>
    </xf>
    <xf numFmtId="0" fontId="61" fillId="0" borderId="0" xfId="0" applyFont="1" applyFill="1" applyAlignment="1">
      <alignment horizontal="center" vertical="center"/>
    </xf>
    <xf numFmtId="0" fontId="25" fillId="0" borderId="10" xfId="59" applyFont="1" applyFill="1" applyBorder="1" applyAlignment="1">
      <alignment horizontal="justify" vertical="center" wrapText="1"/>
      <protection/>
    </xf>
    <xf numFmtId="0" fontId="25" fillId="0" borderId="46" xfId="59" applyNumberFormat="1" applyFont="1" applyFill="1" applyBorder="1" applyAlignment="1">
      <alignment horizontal="center" vertical="center"/>
      <protection/>
    </xf>
    <xf numFmtId="0" fontId="25" fillId="0" borderId="46" xfId="59" applyFont="1" applyFill="1" applyBorder="1" applyAlignment="1">
      <alignment horizontal="justify" vertical="center" wrapText="1"/>
      <protection/>
    </xf>
    <xf numFmtId="0" fontId="61" fillId="0" borderId="65" xfId="0" applyFont="1" applyFill="1" applyBorder="1" applyAlignment="1">
      <alignment/>
    </xf>
    <xf numFmtId="0" fontId="61" fillId="0" borderId="65" xfId="0" applyFont="1" applyFill="1" applyBorder="1" applyAlignment="1">
      <alignment horizontal="center" vertical="center"/>
    </xf>
    <xf numFmtId="0" fontId="25" fillId="35" borderId="10" xfId="59" applyNumberFormat="1" applyFont="1" applyFill="1" applyBorder="1" applyAlignment="1">
      <alignment horizontal="center" vertical="center"/>
      <protection/>
    </xf>
    <xf numFmtId="0" fontId="31" fillId="35" borderId="51" xfId="53" applyFont="1" applyFill="1" applyBorder="1" applyAlignment="1">
      <alignment vertical="center"/>
      <protection/>
    </xf>
    <xf numFmtId="0" fontId="31" fillId="35" borderId="60" xfId="53" applyFont="1" applyFill="1" applyBorder="1" applyAlignment="1">
      <alignment vertical="center"/>
      <protection/>
    </xf>
    <xf numFmtId="0" fontId="31" fillId="0" borderId="0" xfId="53" applyFont="1" applyAlignment="1">
      <alignment vertical="center"/>
      <protection/>
    </xf>
    <xf numFmtId="0" fontId="31" fillId="35" borderId="66" xfId="53" applyFont="1" applyFill="1" applyBorder="1" applyAlignment="1">
      <alignment vertical="center"/>
      <protection/>
    </xf>
    <xf numFmtId="0" fontId="31" fillId="35" borderId="67" xfId="53" applyFont="1" applyFill="1" applyBorder="1" applyAlignment="1">
      <alignment vertical="center"/>
      <protection/>
    </xf>
    <xf numFmtId="1" fontId="6" fillId="2" borderId="68" xfId="0" applyNumberFormat="1" applyFont="1" applyFill="1" applyBorder="1" applyAlignment="1">
      <alignment horizontal="center" vertical="center"/>
    </xf>
    <xf numFmtId="0" fontId="31" fillId="0" borderId="0" xfId="0" applyFont="1" applyFill="1" applyBorder="1" applyAlignment="1">
      <alignment horizontal="left" vertical="top"/>
    </xf>
    <xf numFmtId="0" fontId="65" fillId="40" borderId="13" xfId="0" applyFont="1" applyFill="1" applyBorder="1" applyAlignment="1">
      <alignment horizontal="center" vertical="center" wrapText="1"/>
    </xf>
    <xf numFmtId="0" fontId="33" fillId="40" borderId="10" xfId="0" applyFont="1" applyFill="1" applyBorder="1" applyAlignment="1">
      <alignment horizontal="center" vertical="center" wrapText="1"/>
    </xf>
    <xf numFmtId="0" fontId="65" fillId="40" borderId="10" xfId="0" applyFont="1" applyFill="1" applyBorder="1" applyAlignment="1">
      <alignment horizontal="center" vertical="center"/>
    </xf>
    <xf numFmtId="0" fontId="65" fillId="40" borderId="10" xfId="0" applyFont="1" applyFill="1" applyBorder="1" applyAlignment="1">
      <alignment horizontal="center" vertical="center" wrapText="1"/>
    </xf>
    <xf numFmtId="0" fontId="65" fillId="40" borderId="11" xfId="0" applyFont="1" applyFill="1" applyBorder="1" applyAlignment="1">
      <alignment horizontal="center" vertical="center" wrapText="1"/>
    </xf>
    <xf numFmtId="0" fontId="65" fillId="40" borderId="14" xfId="0" applyFont="1" applyFill="1" applyBorder="1" applyAlignment="1">
      <alignment horizontal="center" vertical="center" wrapText="1"/>
    </xf>
    <xf numFmtId="0" fontId="66" fillId="0" borderId="13"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0" xfId="0" applyFont="1" applyFill="1" applyBorder="1" applyAlignment="1">
      <alignment horizontal="left" vertical="center" wrapText="1"/>
    </xf>
    <xf numFmtId="0" fontId="66" fillId="0" borderId="10" xfId="0" applyFont="1" applyFill="1" applyBorder="1" applyAlignment="1">
      <alignment horizontal="center" vertical="center"/>
    </xf>
    <xf numFmtId="0" fontId="66" fillId="0" borderId="10" xfId="0" applyFont="1" applyFill="1" applyBorder="1" applyAlignment="1">
      <alignment horizontal="center" vertical="center" wrapText="1"/>
    </xf>
    <xf numFmtId="2" fontId="66" fillId="0" borderId="10" xfId="0" applyNumberFormat="1" applyFont="1" applyFill="1" applyBorder="1" applyAlignment="1">
      <alignment horizontal="center" vertical="center"/>
    </xf>
    <xf numFmtId="2" fontId="35" fillId="0" borderId="10" xfId="0" applyNumberFormat="1" applyFont="1" applyFill="1" applyBorder="1" applyAlignment="1">
      <alignment horizontal="center" vertical="center"/>
    </xf>
    <xf numFmtId="2" fontId="35" fillId="0" borderId="11" xfId="0" applyNumberFormat="1" applyFont="1" applyFill="1" applyBorder="1" applyAlignment="1">
      <alignment horizontal="center" vertical="center"/>
    </xf>
    <xf numFmtId="169" fontId="35" fillId="0" borderId="10" xfId="0" applyNumberFormat="1" applyFont="1" applyFill="1" applyBorder="1" applyAlignment="1">
      <alignment horizontal="center" vertical="center"/>
    </xf>
    <xf numFmtId="169" fontId="66" fillId="0" borderId="14" xfId="0" applyNumberFormat="1" applyFont="1" applyFill="1" applyBorder="1" applyAlignment="1">
      <alignment horizontal="center" vertical="center"/>
    </xf>
    <xf numFmtId="0" fontId="67" fillId="0" borderId="0" xfId="0" applyFont="1" applyFill="1" applyBorder="1" applyAlignment="1">
      <alignment horizontal="left" vertical="top"/>
    </xf>
    <xf numFmtId="0" fontId="67" fillId="34" borderId="0" xfId="0" applyFont="1" applyFill="1" applyBorder="1" applyAlignment="1">
      <alignment horizontal="left" vertical="top"/>
    </xf>
    <xf numFmtId="0" fontId="66" fillId="0" borderId="10" xfId="0" applyFont="1" applyFill="1" applyBorder="1" applyAlignment="1">
      <alignment horizontal="left" vertical="center" wrapText="1"/>
    </xf>
    <xf numFmtId="0" fontId="35" fillId="0" borderId="13" xfId="0" applyFont="1" applyFill="1" applyBorder="1" applyAlignment="1">
      <alignment horizontal="center" vertical="center" wrapText="1"/>
    </xf>
    <xf numFmtId="0" fontId="35" fillId="0" borderId="10" xfId="52" applyFont="1" applyFill="1" applyBorder="1" applyAlignment="1">
      <alignment horizontal="center" vertical="center"/>
      <protection/>
    </xf>
    <xf numFmtId="0" fontId="31" fillId="0" borderId="0" xfId="0" applyFont="1" applyFill="1" applyBorder="1" applyAlignment="1">
      <alignment horizontal="left" vertical="top" wrapText="1"/>
    </xf>
    <xf numFmtId="16" fontId="31" fillId="0" borderId="0" xfId="0" applyNumberFormat="1" applyFont="1" applyFill="1" applyBorder="1" applyAlignment="1">
      <alignment horizontal="left" vertical="top" wrapText="1"/>
    </xf>
    <xf numFmtId="0" fontId="68" fillId="0" borderId="0" xfId="0" applyFont="1" applyAlignment="1">
      <alignment/>
    </xf>
    <xf numFmtId="169" fontId="69" fillId="2" borderId="64" xfId="46" applyNumberFormat="1" applyFont="1" applyFill="1" applyBorder="1" applyAlignment="1">
      <alignment horizontal="center" vertical="center"/>
    </xf>
    <xf numFmtId="0" fontId="70" fillId="0" borderId="0" xfId="0" applyFont="1" applyAlignment="1">
      <alignment/>
    </xf>
    <xf numFmtId="164" fontId="68" fillId="0" borderId="0" xfId="46" applyFont="1" applyAlignment="1">
      <alignment/>
    </xf>
    <xf numFmtId="44" fontId="68" fillId="0" borderId="0" xfId="0" applyNumberFormat="1" applyFont="1" applyAlignment="1">
      <alignment/>
    </xf>
    <xf numFmtId="0" fontId="6" fillId="0" borderId="0" xfId="0" applyFont="1" applyFill="1" applyBorder="1" applyAlignment="1">
      <alignment horizontal="center" vertical="center" wrapText="1"/>
    </xf>
    <xf numFmtId="2" fontId="6" fillId="0" borderId="0" xfId="0" applyNumberFormat="1" applyFont="1" applyAlignment="1">
      <alignment vertical="center"/>
    </xf>
    <xf numFmtId="0" fontId="6" fillId="0" borderId="43" xfId="0" applyFont="1" applyFill="1" applyBorder="1" applyAlignment="1">
      <alignment vertical="center" wrapText="1"/>
    </xf>
    <xf numFmtId="0" fontId="6" fillId="0" borderId="51" xfId="0" applyFont="1" applyFill="1" applyBorder="1" applyAlignment="1">
      <alignment vertical="center" wrapText="1"/>
    </xf>
    <xf numFmtId="0" fontId="6" fillId="0" borderId="60" xfId="0" applyFont="1" applyFill="1" applyBorder="1" applyAlignment="1">
      <alignment vertical="center" wrapText="1"/>
    </xf>
    <xf numFmtId="0" fontId="6" fillId="0" borderId="33" xfId="0" applyFont="1" applyFill="1" applyBorder="1" applyAlignment="1">
      <alignment vertical="center" wrapText="1"/>
    </xf>
    <xf numFmtId="0" fontId="6" fillId="0" borderId="0" xfId="0" applyFont="1" applyFill="1" applyBorder="1" applyAlignment="1">
      <alignment vertical="center" wrapText="1"/>
    </xf>
    <xf numFmtId="0" fontId="6" fillId="0" borderId="34" xfId="0" applyFont="1" applyFill="1" applyBorder="1" applyAlignment="1">
      <alignment vertical="center" wrapText="1"/>
    </xf>
    <xf numFmtId="0" fontId="28" fillId="0" borderId="69" xfId="0" applyFont="1" applyFill="1" applyBorder="1" applyAlignment="1">
      <alignment vertical="center"/>
    </xf>
    <xf numFmtId="0" fontId="28" fillId="0" borderId="11" xfId="0" applyFont="1" applyFill="1" applyBorder="1" applyAlignment="1">
      <alignment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164" fontId="6" fillId="0" borderId="14" xfId="46" applyFont="1" applyFill="1" applyBorder="1" applyAlignment="1">
      <alignment horizontal="center" vertical="center"/>
    </xf>
    <xf numFmtId="0" fontId="6" fillId="0" borderId="13" xfId="0" applyFont="1" applyFill="1" applyBorder="1" applyAlignment="1">
      <alignment horizontal="center" vertical="center"/>
    </xf>
    <xf numFmtId="169" fontId="28" fillId="0" borderId="14" xfId="0" applyNumberFormat="1" applyFont="1" applyFill="1" applyBorder="1" applyAlignment="1">
      <alignment vertical="center"/>
    </xf>
    <xf numFmtId="164" fontId="6" fillId="8" borderId="14" xfId="46" applyFont="1" applyFill="1" applyBorder="1" applyAlignment="1">
      <alignment horizontal="center" vertical="center"/>
    </xf>
    <xf numFmtId="164" fontId="6" fillId="8" borderId="64" xfId="46"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28" fillId="0" borderId="0" xfId="0" applyFont="1" applyFill="1" applyAlignment="1">
      <alignment horizontal="center" vertical="center"/>
    </xf>
    <xf numFmtId="0" fontId="6" fillId="8" borderId="13" xfId="0" applyFont="1" applyFill="1" applyBorder="1" applyAlignment="1">
      <alignment horizontal="right" vertical="center"/>
    </xf>
    <xf numFmtId="0" fontId="6" fillId="8" borderId="10" xfId="0" applyFont="1" applyFill="1" applyBorder="1" applyAlignment="1">
      <alignment horizontal="right" vertical="center"/>
    </xf>
    <xf numFmtId="0" fontId="6" fillId="0" borderId="33"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34" xfId="0" applyFont="1" applyFill="1" applyBorder="1" applyAlignment="1">
      <alignment horizontal="center" vertical="top"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10" xfId="0" applyFont="1" applyFill="1" applyBorder="1" applyAlignment="1">
      <alignment horizontal="left" vertical="center"/>
    </xf>
    <xf numFmtId="0" fontId="6" fillId="0" borderId="71"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8" borderId="43" xfId="0" applyFont="1" applyFill="1" applyBorder="1" applyAlignment="1">
      <alignment horizontal="center" vertical="center" wrapText="1"/>
    </xf>
    <xf numFmtId="0" fontId="6" fillId="8" borderId="51" xfId="0" applyFont="1" applyFill="1" applyBorder="1" applyAlignment="1">
      <alignment horizontal="center" vertical="center" wrapText="1"/>
    </xf>
    <xf numFmtId="0" fontId="6" fillId="8" borderId="6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8" borderId="62" xfId="0" applyFont="1" applyFill="1" applyBorder="1" applyAlignment="1">
      <alignment horizontal="right" vertical="center"/>
    </xf>
    <xf numFmtId="0" fontId="6" fillId="8" borderId="63" xfId="0" applyFont="1" applyFill="1" applyBorder="1" applyAlignment="1">
      <alignment horizontal="right" vertical="center"/>
    </xf>
    <xf numFmtId="0" fontId="6" fillId="6" borderId="73" xfId="0" applyFont="1" applyFill="1" applyBorder="1" applyAlignment="1">
      <alignment horizontal="center" vertical="center"/>
    </xf>
    <xf numFmtId="0" fontId="6" fillId="6" borderId="74" xfId="0" applyFont="1" applyFill="1" applyBorder="1" applyAlignment="1">
      <alignment horizontal="center" vertical="center"/>
    </xf>
    <xf numFmtId="0" fontId="6" fillId="6" borderId="62" xfId="0" applyFont="1" applyFill="1" applyBorder="1" applyAlignment="1">
      <alignment horizontal="center" vertical="center"/>
    </xf>
    <xf numFmtId="0" fontId="6" fillId="6" borderId="63" xfId="0" applyFont="1" applyFill="1" applyBorder="1" applyAlignment="1">
      <alignment horizontal="center" vertical="center"/>
    </xf>
    <xf numFmtId="43" fontId="40" fillId="6" borderId="75" xfId="0" applyNumberFormat="1" applyFont="1" applyFill="1" applyBorder="1" applyAlignment="1">
      <alignment horizontal="center" vertical="center"/>
    </xf>
    <xf numFmtId="0" fontId="40" fillId="6" borderId="64" xfId="0" applyFont="1" applyFill="1" applyBorder="1" applyAlignment="1">
      <alignment horizontal="center" vertical="center"/>
    </xf>
    <xf numFmtId="0" fontId="63" fillId="0" borderId="10" xfId="0" applyFont="1" applyFill="1" applyBorder="1" applyAlignment="1">
      <alignment horizontal="left" vertical="center"/>
    </xf>
    <xf numFmtId="0" fontId="25" fillId="0" borderId="25" xfId="0"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37" xfId="0" applyFont="1" applyFill="1" applyBorder="1" applyAlignment="1">
      <alignment horizontal="left" vertical="center" wrapText="1"/>
    </xf>
    <xf numFmtId="0" fontId="25" fillId="0" borderId="25"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37"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18" xfId="0" applyFont="1" applyFill="1" applyBorder="1" applyAlignment="1">
      <alignment horizontal="left" vertical="center"/>
    </xf>
    <xf numFmtId="0" fontId="27" fillId="0" borderId="37" xfId="0" applyFont="1" applyFill="1" applyBorder="1" applyAlignment="1">
      <alignment horizontal="left" vertical="center"/>
    </xf>
    <xf numFmtId="1" fontId="27" fillId="0" borderId="76" xfId="0" applyNumberFormat="1" applyFont="1" applyFill="1" applyBorder="1" applyAlignment="1">
      <alignment horizontal="center" vertical="center" wrapText="1"/>
    </xf>
    <xf numFmtId="1" fontId="27" fillId="0" borderId="77" xfId="0" applyNumberFormat="1" applyFont="1" applyFill="1" applyBorder="1" applyAlignment="1">
      <alignment horizontal="center" vertical="center" wrapText="1"/>
    </xf>
    <xf numFmtId="1" fontId="27" fillId="0" borderId="78" xfId="0" applyNumberFormat="1" applyFont="1" applyFill="1" applyBorder="1" applyAlignment="1">
      <alignment horizontal="center" vertical="center" wrapText="1"/>
    </xf>
    <xf numFmtId="0" fontId="63" fillId="0" borderId="11" xfId="0" applyFont="1" applyFill="1" applyBorder="1" applyAlignment="1">
      <alignment horizontal="left" vertical="center"/>
    </xf>
    <xf numFmtId="0" fontId="63" fillId="0" borderId="70" xfId="0" applyFont="1" applyFill="1" applyBorder="1" applyAlignment="1">
      <alignment horizontal="left" vertical="center"/>
    </xf>
    <xf numFmtId="0" fontId="27" fillId="0" borderId="25"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37" xfId="0" applyFont="1" applyFill="1" applyBorder="1" applyAlignment="1">
      <alignment horizontal="left" vertical="center" wrapText="1"/>
    </xf>
    <xf numFmtId="0" fontId="25" fillId="0" borderId="79" xfId="0" applyFont="1" applyFill="1" applyBorder="1" applyAlignment="1">
      <alignment horizontal="right" vertical="center"/>
    </xf>
    <xf numFmtId="0" fontId="25" fillId="0" borderId="28" xfId="0" applyFont="1" applyFill="1" applyBorder="1" applyAlignment="1">
      <alignment horizontal="right" vertical="center"/>
    </xf>
    <xf numFmtId="0" fontId="25" fillId="0" borderId="38" xfId="0" applyFont="1" applyFill="1" applyBorder="1" applyAlignment="1">
      <alignment horizontal="right" vertical="center"/>
    </xf>
    <xf numFmtId="0" fontId="27" fillId="0" borderId="80" xfId="0" applyFont="1" applyFill="1" applyBorder="1" applyAlignment="1">
      <alignment horizontal="right" vertical="center"/>
    </xf>
    <xf numFmtId="0" fontId="27" fillId="0" borderId="81" xfId="0" applyFont="1" applyFill="1" applyBorder="1" applyAlignment="1">
      <alignment horizontal="right" vertical="center"/>
    </xf>
    <xf numFmtId="0" fontId="71" fillId="0" borderId="10" xfId="0" applyFont="1" applyFill="1" applyBorder="1" applyAlignment="1">
      <alignment horizontal="center"/>
    </xf>
    <xf numFmtId="0" fontId="27" fillId="0" borderId="82" xfId="0" applyFont="1" applyFill="1" applyBorder="1" applyAlignment="1">
      <alignment horizontal="left" vertical="center"/>
    </xf>
    <xf numFmtId="0" fontId="27" fillId="0" borderId="28" xfId="0" applyFont="1" applyFill="1" applyBorder="1" applyAlignment="1">
      <alignment horizontal="left" vertical="center"/>
    </xf>
    <xf numFmtId="0" fontId="27" fillId="0" borderId="38" xfId="0" applyFont="1" applyFill="1" applyBorder="1" applyAlignment="1">
      <alignment horizontal="left" vertical="center"/>
    </xf>
    <xf numFmtId="0" fontId="27" fillId="0" borderId="55" xfId="0" applyFont="1" applyFill="1" applyBorder="1" applyAlignment="1">
      <alignment horizontal="center" vertical="center"/>
    </xf>
    <xf numFmtId="0" fontId="27" fillId="0" borderId="83" xfId="0" applyFont="1" applyFill="1" applyBorder="1" applyAlignment="1">
      <alignment horizontal="center" vertical="center"/>
    </xf>
    <xf numFmtId="0" fontId="29" fillId="0" borderId="11" xfId="0" applyFont="1" applyFill="1" applyBorder="1" applyAlignment="1">
      <alignment horizontal="center"/>
    </xf>
    <xf numFmtId="0" fontId="29" fillId="0" borderId="70" xfId="0" applyFont="1" applyFill="1" applyBorder="1" applyAlignment="1">
      <alignment horizontal="center"/>
    </xf>
    <xf numFmtId="0" fontId="27" fillId="0" borderId="43" xfId="53" applyFont="1" applyFill="1" applyBorder="1" applyAlignment="1">
      <alignment horizontal="center" vertical="center"/>
      <protection/>
    </xf>
    <xf numFmtId="0" fontId="27" fillId="0" borderId="51" xfId="53" applyFont="1" applyFill="1" applyBorder="1" applyAlignment="1">
      <alignment horizontal="center" vertical="center"/>
      <protection/>
    </xf>
    <xf numFmtId="0" fontId="27" fillId="0" borderId="60" xfId="53" applyFont="1" applyFill="1" applyBorder="1" applyAlignment="1">
      <alignment horizontal="center" vertical="center"/>
      <protection/>
    </xf>
    <xf numFmtId="0" fontId="27" fillId="0" borderId="33" xfId="53" applyFont="1" applyFill="1" applyBorder="1" applyAlignment="1">
      <alignment horizontal="center" vertical="center"/>
      <protection/>
    </xf>
    <xf numFmtId="0" fontId="27" fillId="0" borderId="0" xfId="53" applyFont="1" applyFill="1" applyBorder="1" applyAlignment="1">
      <alignment horizontal="center" vertical="center"/>
      <protection/>
    </xf>
    <xf numFmtId="0" fontId="27" fillId="0" borderId="34" xfId="53" applyFont="1" applyFill="1" applyBorder="1" applyAlignment="1">
      <alignment horizontal="center" vertical="center"/>
      <protection/>
    </xf>
    <xf numFmtId="0" fontId="25" fillId="0" borderId="33" xfId="53" applyFont="1" applyFill="1" applyBorder="1" applyAlignment="1">
      <alignment horizontal="center" vertical="center"/>
      <protection/>
    </xf>
    <xf numFmtId="0" fontId="25" fillId="0" borderId="0" xfId="53" applyFont="1" applyFill="1" applyBorder="1" applyAlignment="1">
      <alignment horizontal="center" vertical="center"/>
      <protection/>
    </xf>
    <xf numFmtId="0" fontId="25" fillId="0" borderId="34" xfId="53" applyFont="1" applyFill="1" applyBorder="1" applyAlignment="1">
      <alignment horizontal="center" vertical="center"/>
      <protection/>
    </xf>
    <xf numFmtId="0" fontId="27" fillId="0" borderId="84" xfId="53" applyFont="1" applyFill="1" applyBorder="1" applyAlignment="1">
      <alignment horizontal="center" vertical="center"/>
      <protection/>
    </xf>
    <xf numFmtId="0" fontId="27" fillId="0" borderId="85" xfId="53" applyFont="1" applyFill="1" applyBorder="1" applyAlignment="1">
      <alignment horizontal="center" vertical="center"/>
      <protection/>
    </xf>
    <xf numFmtId="0" fontId="27" fillId="0" borderId="86" xfId="53" applyFont="1" applyFill="1" applyBorder="1" applyAlignment="1">
      <alignment horizontal="center" vertical="center"/>
      <protection/>
    </xf>
    <xf numFmtId="0" fontId="29" fillId="0" borderId="11" xfId="0" applyFont="1" applyFill="1" applyBorder="1" applyAlignment="1">
      <alignment horizontal="center" vertical="center"/>
    </xf>
    <xf numFmtId="0" fontId="29" fillId="0" borderId="70" xfId="0" applyFont="1" applyFill="1" applyBorder="1" applyAlignment="1">
      <alignment horizontal="center" vertical="center"/>
    </xf>
    <xf numFmtId="165" fontId="27" fillId="0" borderId="76" xfId="59" applyNumberFormat="1" applyFont="1" applyFill="1" applyBorder="1" applyAlignment="1">
      <alignment horizontal="center" vertical="center" wrapText="1"/>
      <protection/>
    </xf>
    <xf numFmtId="165" fontId="27" fillId="0" borderId="77" xfId="59" applyNumberFormat="1" applyFont="1" applyFill="1" applyBorder="1" applyAlignment="1">
      <alignment horizontal="center" vertical="center" wrapText="1"/>
      <protection/>
    </xf>
    <xf numFmtId="165" fontId="27" fillId="0" borderId="78" xfId="59" applyNumberFormat="1" applyFont="1" applyFill="1" applyBorder="1" applyAlignment="1">
      <alignment horizontal="center" vertical="center" wrapText="1"/>
      <protection/>
    </xf>
    <xf numFmtId="0" fontId="27" fillId="0" borderId="87" xfId="53" applyFont="1" applyFill="1" applyBorder="1" applyAlignment="1">
      <alignment horizontal="center" vertical="center"/>
      <protection/>
    </xf>
    <xf numFmtId="0" fontId="27" fillId="0" borderId="65" xfId="53" applyFont="1" applyFill="1" applyBorder="1" applyAlignment="1">
      <alignment horizontal="center" vertical="center"/>
      <protection/>
    </xf>
    <xf numFmtId="0" fontId="27" fillId="0" borderId="88" xfId="53" applyFont="1" applyFill="1" applyBorder="1" applyAlignment="1">
      <alignment horizontal="center" vertical="center"/>
      <protection/>
    </xf>
    <xf numFmtId="165" fontId="27" fillId="0" borderId="50" xfId="59" applyNumberFormat="1" applyFont="1" applyFill="1" applyBorder="1" applyAlignment="1">
      <alignment horizontal="right" vertical="center"/>
      <protection/>
    </xf>
    <xf numFmtId="165" fontId="27" fillId="0" borderId="89" xfId="59" applyNumberFormat="1" applyFont="1" applyFill="1" applyBorder="1" applyAlignment="1">
      <alignment horizontal="right" vertical="center"/>
      <protection/>
    </xf>
    <xf numFmtId="165" fontId="27" fillId="0" borderId="10" xfId="59" applyNumberFormat="1" applyFont="1" applyFill="1" applyBorder="1" applyAlignment="1">
      <alignment horizontal="left" vertical="center"/>
      <protection/>
    </xf>
    <xf numFmtId="165" fontId="25" fillId="0" borderId="10" xfId="59" applyNumberFormat="1" applyFont="1" applyFill="1" applyBorder="1" applyAlignment="1">
      <alignment horizontal="left" vertical="center"/>
      <protection/>
    </xf>
    <xf numFmtId="0" fontId="64" fillId="0" borderId="33" xfId="0" applyFont="1" applyFill="1" applyBorder="1" applyAlignment="1">
      <alignment horizontal="center"/>
    </xf>
    <xf numFmtId="0" fontId="64" fillId="0" borderId="0" xfId="0" applyFont="1" applyFill="1" applyBorder="1" applyAlignment="1">
      <alignment horizontal="center"/>
    </xf>
    <xf numFmtId="0" fontId="64" fillId="0" borderId="34" xfId="0" applyFont="1" applyFill="1" applyBorder="1" applyAlignment="1">
      <alignment horizontal="center"/>
    </xf>
    <xf numFmtId="0" fontId="61" fillId="0" borderId="33" xfId="0" applyFont="1" applyFill="1" applyBorder="1" applyAlignment="1">
      <alignment horizontal="center"/>
    </xf>
    <xf numFmtId="0" fontId="61" fillId="0" borderId="0" xfId="0" applyFont="1" applyFill="1" applyBorder="1" applyAlignment="1">
      <alignment horizontal="center"/>
    </xf>
    <xf numFmtId="0" fontId="61" fillId="0" borderId="34" xfId="0" applyFont="1" applyFill="1" applyBorder="1" applyAlignment="1">
      <alignment horizontal="center"/>
    </xf>
    <xf numFmtId="0" fontId="61" fillId="0" borderId="33"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34" xfId="0" applyFont="1" applyFill="1" applyBorder="1" applyAlignment="1">
      <alignment horizontal="center" vertical="center"/>
    </xf>
    <xf numFmtId="0" fontId="64" fillId="0" borderId="44" xfId="0" applyFont="1" applyFill="1" applyBorder="1" applyAlignment="1">
      <alignment horizontal="center" vertical="center"/>
    </xf>
    <xf numFmtId="0" fontId="64" fillId="0" borderId="66" xfId="0" applyFont="1" applyFill="1" applyBorder="1" applyAlignment="1">
      <alignment horizontal="center" vertical="center"/>
    </xf>
    <xf numFmtId="0" fontId="64" fillId="0" borderId="67" xfId="0" applyFont="1" applyFill="1" applyBorder="1" applyAlignment="1">
      <alignment horizontal="center" vertical="center"/>
    </xf>
    <xf numFmtId="165" fontId="27" fillId="0" borderId="49" xfId="59" applyNumberFormat="1" applyFont="1" applyFill="1" applyBorder="1" applyAlignment="1">
      <alignment horizontal="center" vertical="center" wrapText="1"/>
      <protection/>
    </xf>
    <xf numFmtId="165" fontId="27" fillId="0" borderId="89" xfId="59" applyNumberFormat="1" applyFont="1" applyFill="1" applyBorder="1" applyAlignment="1">
      <alignment horizontal="center" vertical="center"/>
      <protection/>
    </xf>
    <xf numFmtId="165" fontId="27" fillId="0" borderId="90" xfId="59" applyNumberFormat="1" applyFont="1" applyFill="1" applyBorder="1" applyAlignment="1">
      <alignment horizontal="center" vertical="center"/>
      <protection/>
    </xf>
    <xf numFmtId="165" fontId="27" fillId="0" borderId="63" xfId="59" applyNumberFormat="1" applyFont="1" applyFill="1" applyBorder="1" applyAlignment="1">
      <alignment horizontal="left" vertical="center"/>
      <protection/>
    </xf>
    <xf numFmtId="165" fontId="27" fillId="0" borderId="87" xfId="59" applyNumberFormat="1" applyFont="1" applyFill="1" applyBorder="1" applyAlignment="1">
      <alignment horizontal="center" vertical="center"/>
      <protection/>
    </xf>
    <xf numFmtId="165" fontId="27" fillId="0" borderId="65" xfId="59" applyNumberFormat="1" applyFont="1" applyFill="1" applyBorder="1" applyAlignment="1">
      <alignment horizontal="center" vertical="center"/>
      <protection/>
    </xf>
    <xf numFmtId="165" fontId="27" fillId="0" borderId="88" xfId="59" applyNumberFormat="1" applyFont="1" applyFill="1" applyBorder="1" applyAlignment="1">
      <alignment horizontal="center" vertical="center"/>
      <protection/>
    </xf>
    <xf numFmtId="0" fontId="72" fillId="0" borderId="76" xfId="0" applyFont="1" applyBorder="1" applyAlignment="1">
      <alignment horizontal="center" vertical="center" wrapText="1"/>
    </xf>
    <xf numFmtId="0" fontId="72" fillId="0" borderId="77" xfId="0" applyFont="1" applyBorder="1" applyAlignment="1">
      <alignment horizontal="center" vertical="center" wrapText="1"/>
    </xf>
    <xf numFmtId="0" fontId="72" fillId="0" borderId="78" xfId="0" applyFont="1" applyBorder="1" applyAlignment="1">
      <alignment horizontal="center" vertical="center" wrapText="1"/>
    </xf>
    <xf numFmtId="0" fontId="69" fillId="2" borderId="91" xfId="0" applyFont="1" applyFill="1" applyBorder="1" applyAlignment="1">
      <alignment horizontal="right" vertical="center"/>
    </xf>
    <xf numFmtId="0" fontId="69" fillId="2" borderId="92" xfId="0" applyFont="1" applyFill="1" applyBorder="1" applyAlignment="1">
      <alignment horizontal="right" vertical="center"/>
    </xf>
    <xf numFmtId="0" fontId="69" fillId="2" borderId="93" xfId="0" applyFont="1" applyFill="1" applyBorder="1" applyAlignment="1">
      <alignment horizontal="right" vertical="center"/>
    </xf>
    <xf numFmtId="0" fontId="41" fillId="35" borderId="43" xfId="53" applyFont="1" applyFill="1" applyBorder="1" applyAlignment="1">
      <alignment horizontal="center" vertical="center"/>
      <protection/>
    </xf>
    <xf numFmtId="0" fontId="41" fillId="35" borderId="51" xfId="53" applyFont="1" applyFill="1" applyBorder="1" applyAlignment="1">
      <alignment horizontal="center" vertical="center"/>
      <protection/>
    </xf>
    <xf numFmtId="0" fontId="6" fillId="35" borderId="33" xfId="53" applyFont="1" applyFill="1" applyBorder="1" applyAlignment="1">
      <alignment horizontal="center" vertical="center"/>
      <protection/>
    </xf>
    <xf numFmtId="0" fontId="6" fillId="35" borderId="0" xfId="53" applyFont="1" applyFill="1" applyBorder="1" applyAlignment="1">
      <alignment horizontal="center" vertical="center"/>
      <protection/>
    </xf>
    <xf numFmtId="0" fontId="6" fillId="35" borderId="34" xfId="53" applyFont="1" applyFill="1" applyBorder="1" applyAlignment="1">
      <alignment horizontal="center" vertical="center"/>
      <protection/>
    </xf>
    <xf numFmtId="0" fontId="28" fillId="35" borderId="33" xfId="53" applyFont="1" applyFill="1" applyBorder="1" applyAlignment="1">
      <alignment horizontal="center" vertical="center"/>
      <protection/>
    </xf>
    <xf numFmtId="0" fontId="28" fillId="35" borderId="0" xfId="53" applyFont="1" applyFill="1" applyBorder="1" applyAlignment="1">
      <alignment horizontal="center" vertical="center"/>
      <protection/>
    </xf>
    <xf numFmtId="0" fontId="28" fillId="35" borderId="34" xfId="53" applyFont="1" applyFill="1" applyBorder="1" applyAlignment="1">
      <alignment horizontal="center" vertical="center"/>
      <protection/>
    </xf>
    <xf numFmtId="0" fontId="41" fillId="35" borderId="44" xfId="53" applyFont="1" applyFill="1" applyBorder="1" applyAlignment="1">
      <alignment horizontal="center" vertical="center"/>
      <protection/>
    </xf>
    <xf numFmtId="0" fontId="41" fillId="35" borderId="66" xfId="53" applyFont="1" applyFill="1" applyBorder="1" applyAlignment="1">
      <alignment horizontal="center" vertical="center"/>
      <protection/>
    </xf>
    <xf numFmtId="0" fontId="6" fillId="2" borderId="94"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6" fillId="2" borderId="94" xfId="0" applyFont="1" applyFill="1" applyBorder="1" applyAlignment="1">
      <alignment horizontal="center" vertical="center"/>
    </xf>
    <xf numFmtId="0" fontId="6" fillId="2" borderId="67" xfId="0" applyFont="1" applyFill="1" applyBorder="1" applyAlignment="1">
      <alignment horizontal="center" vertical="center"/>
    </xf>
    <xf numFmtId="0" fontId="27" fillId="35" borderId="51" xfId="53" applyFont="1" applyFill="1" applyBorder="1" applyAlignment="1">
      <alignment horizontal="center" vertical="center"/>
      <protection/>
    </xf>
    <xf numFmtId="0" fontId="27" fillId="35" borderId="60" xfId="53" applyFont="1" applyFill="1" applyBorder="1" applyAlignment="1">
      <alignment horizontal="center" vertical="center"/>
      <protection/>
    </xf>
    <xf numFmtId="0" fontId="27" fillId="35" borderId="33" xfId="53" applyFont="1" applyFill="1" applyBorder="1" applyAlignment="1">
      <alignment horizontal="center" vertical="center"/>
      <protection/>
    </xf>
    <xf numFmtId="0" fontId="27" fillId="35" borderId="0" xfId="53" applyFont="1" applyFill="1" applyBorder="1" applyAlignment="1">
      <alignment horizontal="center" vertical="center"/>
      <protection/>
    </xf>
    <xf numFmtId="0" fontId="27" fillId="35" borderId="34" xfId="53" applyFont="1" applyFill="1" applyBorder="1" applyAlignment="1">
      <alignment horizontal="center" vertical="center"/>
      <protection/>
    </xf>
    <xf numFmtId="0" fontId="25" fillId="35" borderId="33" xfId="53" applyFont="1" applyFill="1" applyBorder="1" applyAlignment="1">
      <alignment horizontal="center" vertical="center"/>
      <protection/>
    </xf>
    <xf numFmtId="0" fontId="25" fillId="35" borderId="0" xfId="53" applyFont="1" applyFill="1" applyBorder="1" applyAlignment="1">
      <alignment horizontal="center" vertical="center"/>
      <protection/>
    </xf>
    <xf numFmtId="0" fontId="25" fillId="35" borderId="34" xfId="53" applyFont="1" applyFill="1" applyBorder="1" applyAlignment="1">
      <alignment horizontal="center" vertical="center"/>
      <protection/>
    </xf>
    <xf numFmtId="0" fontId="27" fillId="35" borderId="66" xfId="53" applyFont="1" applyFill="1" applyBorder="1" applyAlignment="1">
      <alignment horizontal="center" vertical="center"/>
      <protection/>
    </xf>
    <xf numFmtId="0" fontId="27" fillId="35" borderId="67" xfId="53" applyFont="1" applyFill="1" applyBorder="1" applyAlignment="1">
      <alignment horizontal="center" vertical="center"/>
      <protection/>
    </xf>
    <xf numFmtId="165" fontId="27" fillId="14" borderId="49" xfId="59" applyNumberFormat="1" applyFont="1" applyFill="1" applyBorder="1" applyAlignment="1">
      <alignment horizontal="center" vertical="center" wrapText="1"/>
      <protection/>
    </xf>
    <xf numFmtId="165" fontId="27" fillId="14" borderId="95" xfId="59" applyNumberFormat="1" applyFont="1" applyFill="1" applyBorder="1" applyAlignment="1">
      <alignment horizontal="center" vertical="center" wrapText="1"/>
      <protection/>
    </xf>
    <xf numFmtId="165" fontId="27" fillId="14" borderId="96" xfId="59" applyNumberFormat="1" applyFont="1" applyFill="1" applyBorder="1" applyAlignment="1">
      <alignment horizontal="center" vertical="center" wrapText="1"/>
      <protection/>
    </xf>
    <xf numFmtId="165" fontId="25" fillId="0" borderId="82" xfId="59" applyNumberFormat="1" applyFont="1" applyBorder="1" applyAlignment="1">
      <alignment horizontal="center" vertical="center"/>
      <protection/>
    </xf>
    <xf numFmtId="165" fontId="25" fillId="0" borderId="97" xfId="59" applyNumberFormat="1" applyFont="1" applyBorder="1" applyAlignment="1">
      <alignment horizontal="center" vertical="center"/>
      <protection/>
    </xf>
    <xf numFmtId="0" fontId="27" fillId="0" borderId="39" xfId="0" applyFont="1" applyFill="1" applyBorder="1" applyAlignment="1">
      <alignment horizontal="right" vertical="center"/>
    </xf>
    <xf numFmtId="1" fontId="27" fillId="0" borderId="98" xfId="0" applyNumberFormat="1" applyFont="1" applyFill="1" applyBorder="1" applyAlignment="1">
      <alignment horizontal="center" vertical="center" wrapText="1"/>
    </xf>
    <xf numFmtId="1" fontId="27" fillId="0" borderId="99" xfId="0" applyNumberFormat="1" applyFont="1" applyFill="1" applyBorder="1" applyAlignment="1">
      <alignment horizontal="center" vertical="center" wrapText="1"/>
    </xf>
    <xf numFmtId="1" fontId="27" fillId="0" borderId="100" xfId="0" applyNumberFormat="1" applyFont="1" applyFill="1" applyBorder="1" applyAlignment="1">
      <alignment horizontal="center" vertical="center" wrapText="1"/>
    </xf>
    <xf numFmtId="0" fontId="27" fillId="40" borderId="101" xfId="0" applyFont="1" applyFill="1" applyBorder="1" applyAlignment="1">
      <alignment horizontal="center" vertical="center"/>
    </xf>
    <xf numFmtId="0" fontId="27" fillId="40" borderId="12" xfId="0" applyFont="1" applyFill="1" applyBorder="1" applyAlignment="1">
      <alignment horizontal="center" vertical="center"/>
    </xf>
    <xf numFmtId="0" fontId="27" fillId="40" borderId="102" xfId="0" applyFont="1" applyFill="1" applyBorder="1" applyAlignment="1">
      <alignment horizontal="center" vertical="center"/>
    </xf>
    <xf numFmtId="165" fontId="25" fillId="0" borderId="103" xfId="59" applyNumberFormat="1" applyFont="1" applyBorder="1" applyAlignment="1">
      <alignment horizontal="center" vertical="center"/>
      <protection/>
    </xf>
    <xf numFmtId="165" fontId="25" fillId="0" borderId="104" xfId="59" applyNumberFormat="1" applyFont="1" applyBorder="1" applyAlignment="1">
      <alignment horizontal="center" vertical="center"/>
      <protection/>
    </xf>
    <xf numFmtId="0" fontId="27" fillId="40" borderId="87" xfId="0" applyFont="1" applyFill="1" applyBorder="1" applyAlignment="1">
      <alignment horizontal="center" vertical="center"/>
    </xf>
    <xf numFmtId="0" fontId="27" fillId="40" borderId="65" xfId="0" applyFont="1" applyFill="1" applyBorder="1" applyAlignment="1">
      <alignment horizontal="center" vertical="center"/>
    </xf>
    <xf numFmtId="0" fontId="27" fillId="40" borderId="88" xfId="0" applyFont="1" applyFill="1" applyBorder="1" applyAlignment="1">
      <alignment horizontal="center" vertical="center"/>
    </xf>
    <xf numFmtId="0" fontId="27" fillId="40" borderId="87" xfId="0" applyFont="1" applyFill="1" applyBorder="1" applyAlignment="1">
      <alignment horizontal="center" vertical="center" wrapText="1"/>
    </xf>
    <xf numFmtId="0" fontId="27" fillId="40" borderId="65" xfId="0" applyFont="1" applyFill="1" applyBorder="1" applyAlignment="1">
      <alignment horizontal="center" vertical="center" wrapText="1"/>
    </xf>
    <xf numFmtId="0" fontId="27" fillId="40" borderId="88" xfId="0" applyFont="1" applyFill="1" applyBorder="1" applyAlignment="1">
      <alignment horizontal="center" vertical="center" wrapText="1"/>
    </xf>
  </cellXfs>
  <cellStyles count="7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10" xfId="49"/>
    <cellStyle name="Normal 12" xfId="50"/>
    <cellStyle name="Normal 2" xfId="51"/>
    <cellStyle name="Normal 2 2" xfId="52"/>
    <cellStyle name="Normal 2 2 2" xfId="53"/>
    <cellStyle name="Normal 2 3" xfId="54"/>
    <cellStyle name="Normal 3" xfId="55"/>
    <cellStyle name="Normal 4" xfId="56"/>
    <cellStyle name="Normal 5" xfId="57"/>
    <cellStyle name="Normal 5 2" xfId="58"/>
    <cellStyle name="Normal 6" xfId="59"/>
    <cellStyle name="Normal 7" xfId="60"/>
    <cellStyle name="Nota" xfId="61"/>
    <cellStyle name="Percent" xfId="62"/>
    <cellStyle name="Porcentagem 2" xfId="63"/>
    <cellStyle name="Porcentagem 4" xfId="64"/>
    <cellStyle name="Ruim" xfId="65"/>
    <cellStyle name="Saída" xfId="66"/>
    <cellStyle name="Comma [0]" xfId="67"/>
    <cellStyle name="Separador de milhares 2 2" xfId="68"/>
    <cellStyle name="Separador de milhares 2 2 5" xfId="69"/>
    <cellStyle name="Separador de milhares 2 2 5 2" xfId="70"/>
    <cellStyle name="Separador de milhares 2 2 6" xfId="71"/>
    <cellStyle name="Separador de milhares 3" xfId="72"/>
    <cellStyle name="Separador de milhares 4" xfId="73"/>
    <cellStyle name="Separador de milhares 4 2" xfId="74"/>
    <cellStyle name="Texto de Aviso" xfId="75"/>
    <cellStyle name="Texto Explicativo" xfId="76"/>
    <cellStyle name="Título" xfId="77"/>
    <cellStyle name="Título 1" xfId="78"/>
    <cellStyle name="Título 2" xfId="79"/>
    <cellStyle name="Título 3" xfId="80"/>
    <cellStyle name="Título 4" xfId="81"/>
    <cellStyle name="Total" xfId="82"/>
    <cellStyle name="Comma" xfId="83"/>
    <cellStyle name="Vírgula 12" xfId="84"/>
    <cellStyle name="Vírgula 2" xfId="85"/>
    <cellStyle name="Vírgula 5" xfId="86"/>
    <cellStyle name="Vírgula 5 6"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3876675</xdr:colOff>
      <xdr:row>0</xdr:row>
      <xdr:rowOff>0</xdr:rowOff>
    </xdr:from>
    <xdr:to>
      <xdr:col>5</xdr:col>
      <xdr:colOff>6543675</xdr:colOff>
      <xdr:row>4</xdr:row>
      <xdr:rowOff>228600</xdr:rowOff>
    </xdr:to>
    <xdr:pic>
      <xdr:nvPicPr>
        <xdr:cNvPr id="1" name="Imagem 3"/>
        <xdr:cNvPicPr preferRelativeResize="1">
          <a:picLocks noChangeAspect="1"/>
        </xdr:cNvPicPr>
      </xdr:nvPicPr>
      <xdr:blipFill>
        <a:blip r:embed="rId1"/>
        <a:stretch>
          <a:fillRect/>
        </a:stretch>
      </xdr:blipFill>
      <xdr:spPr>
        <a:xfrm>
          <a:off x="7724775" y="0"/>
          <a:ext cx="2667000" cy="1343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314325</xdr:colOff>
      <xdr:row>4</xdr:row>
      <xdr:rowOff>152400</xdr:rowOff>
    </xdr:to>
    <xdr:pic>
      <xdr:nvPicPr>
        <xdr:cNvPr id="1" name="Imagem 2"/>
        <xdr:cNvPicPr preferRelativeResize="1">
          <a:picLocks noChangeAspect="1"/>
        </xdr:cNvPicPr>
      </xdr:nvPicPr>
      <xdr:blipFill>
        <a:blip r:embed="rId1"/>
        <a:stretch>
          <a:fillRect/>
        </a:stretch>
      </xdr:blipFill>
      <xdr:spPr>
        <a:xfrm>
          <a:off x="123825" y="123825"/>
          <a:ext cx="141922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2</xdr:col>
      <xdr:colOff>542925</xdr:colOff>
      <xdr:row>4</xdr:row>
      <xdr:rowOff>142875</xdr:rowOff>
    </xdr:to>
    <xdr:pic>
      <xdr:nvPicPr>
        <xdr:cNvPr id="1" name="Imagem 3"/>
        <xdr:cNvPicPr preferRelativeResize="1">
          <a:picLocks noChangeAspect="1"/>
        </xdr:cNvPicPr>
      </xdr:nvPicPr>
      <xdr:blipFill>
        <a:blip r:embed="rId1"/>
        <a:stretch>
          <a:fillRect/>
        </a:stretch>
      </xdr:blipFill>
      <xdr:spPr>
        <a:xfrm>
          <a:off x="133350" y="38100"/>
          <a:ext cx="16383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66675</xdr:rowOff>
    </xdr:from>
    <xdr:to>
      <xdr:col>2</xdr:col>
      <xdr:colOff>314325</xdr:colOff>
      <xdr:row>4</xdr:row>
      <xdr:rowOff>28575</xdr:rowOff>
    </xdr:to>
    <xdr:pic>
      <xdr:nvPicPr>
        <xdr:cNvPr id="1" name="Imagem 3"/>
        <xdr:cNvPicPr preferRelativeResize="1">
          <a:picLocks noChangeAspect="1"/>
        </xdr:cNvPicPr>
      </xdr:nvPicPr>
      <xdr:blipFill>
        <a:blip r:embed="rId1"/>
        <a:stretch>
          <a:fillRect/>
        </a:stretch>
      </xdr:blipFill>
      <xdr:spPr>
        <a:xfrm>
          <a:off x="200025" y="66675"/>
          <a:ext cx="1343025"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1485900</xdr:colOff>
      <xdr:row>4</xdr:row>
      <xdr:rowOff>171450</xdr:rowOff>
    </xdr:to>
    <xdr:pic>
      <xdr:nvPicPr>
        <xdr:cNvPr id="1" name="Imagem 3"/>
        <xdr:cNvPicPr preferRelativeResize="1">
          <a:picLocks noChangeAspect="1"/>
        </xdr:cNvPicPr>
      </xdr:nvPicPr>
      <xdr:blipFill>
        <a:blip r:embed="rId1"/>
        <a:stretch>
          <a:fillRect/>
        </a:stretch>
      </xdr:blipFill>
      <xdr:spPr>
        <a:xfrm>
          <a:off x="0" y="66675"/>
          <a:ext cx="3228975" cy="1095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85725</xdr:rowOff>
    </xdr:from>
    <xdr:to>
      <xdr:col>2</xdr:col>
      <xdr:colOff>676275</xdr:colOff>
      <xdr:row>4</xdr:row>
      <xdr:rowOff>0</xdr:rowOff>
    </xdr:to>
    <xdr:pic>
      <xdr:nvPicPr>
        <xdr:cNvPr id="1" name="Imagem 3"/>
        <xdr:cNvPicPr preferRelativeResize="1">
          <a:picLocks noChangeAspect="1"/>
        </xdr:cNvPicPr>
      </xdr:nvPicPr>
      <xdr:blipFill>
        <a:blip r:embed="rId1"/>
        <a:stretch>
          <a:fillRect/>
        </a:stretch>
      </xdr:blipFill>
      <xdr:spPr>
        <a:xfrm>
          <a:off x="352425" y="85725"/>
          <a:ext cx="1552575" cy="676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eniffer.nascimento\Downloads\Composicao%20ORSE%20-%201210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eu%20Drive\1-%20JENIFFER\4-%20PLANILHA%20PADR&#195;O\109-%20Emenda%20F.%20Freitas\PLANILHAS%20-%20EMENDA%20F.%20FREITAS_re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sição ORSE"/>
    </sheetNames>
    <sheetDataSet>
      <sheetData sheetId="0">
        <row r="12">
          <cell r="H12" t="str">
            <v> 0,0059524</v>
          </cell>
        </row>
        <row r="20">
          <cell r="H20" t="str">
            <v> 0,0178571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RÇAMENTO GERAL"/>
      <sheetName val="MC-DRE"/>
      <sheetName val="MC-PAV"/>
      <sheetName val="CRONOGRAMA"/>
      <sheetName val="ENCARGOS SOCIAIS"/>
      <sheetName val="CPU-1"/>
      <sheetName val="CPU-2"/>
      <sheetName val="CPU-2-2"/>
      <sheetName val="CPU-3"/>
      <sheetName val="CPU-4"/>
      <sheetName val="BDI"/>
    </sheetNames>
    <sheetDataSet>
      <sheetData sheetId="6">
        <row r="27">
          <cell r="J27">
            <v>22</v>
          </cell>
        </row>
        <row r="36">
          <cell r="J36">
            <v>2</v>
          </cell>
        </row>
        <row r="43">
          <cell r="J43">
            <v>10</v>
          </cell>
        </row>
        <row r="50">
          <cell r="J50">
            <v>10</v>
          </cell>
        </row>
        <row r="57">
          <cell r="J57">
            <v>4</v>
          </cell>
        </row>
        <row r="64">
          <cell r="J64">
            <v>4</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P57"/>
  <sheetViews>
    <sheetView tabSelected="1" view="pageBreakPreview" zoomScale="50" zoomScaleNormal="60" zoomScaleSheetLayoutView="50" zoomScalePageLayoutView="0" workbookViewId="0" topLeftCell="C25">
      <selection activeCell="C32" sqref="C32"/>
    </sheetView>
  </sheetViews>
  <sheetFormatPr defaultColWidth="9.140625" defaultRowHeight="12.75"/>
  <cols>
    <col min="1" max="2" width="4.421875" style="101" hidden="1" customWidth="1"/>
    <col min="3" max="4" width="16.7109375" style="101" customWidth="1"/>
    <col min="5" max="5" width="24.28125" style="101" customWidth="1"/>
    <col min="6" max="6" width="100.7109375" style="101" customWidth="1"/>
    <col min="7" max="7" width="21.7109375" style="101" customWidth="1"/>
    <col min="8" max="8" width="16.7109375" style="101" customWidth="1"/>
    <col min="9" max="9" width="25.421875" style="106" customWidth="1"/>
    <col min="10" max="10" width="23.00390625" style="101" bestFit="1" customWidth="1"/>
    <col min="11" max="11" width="30.57421875" style="101" bestFit="1" customWidth="1"/>
    <col min="12" max="12" width="14.28125" style="101" customWidth="1"/>
    <col min="13" max="13" width="38.421875" style="101" customWidth="1"/>
    <col min="14" max="14" width="14.8515625" style="101" bestFit="1" customWidth="1"/>
    <col min="15" max="15" width="15.8515625" style="101" customWidth="1"/>
    <col min="16" max="16" width="16.28125" style="101" customWidth="1"/>
    <col min="17" max="16384" width="9.140625" style="101" customWidth="1"/>
  </cols>
  <sheetData>
    <row r="1" spans="1:13" ht="21" customHeight="1">
      <c r="A1" s="108"/>
      <c r="B1" s="109"/>
      <c r="C1" s="210"/>
      <c r="D1" s="211"/>
      <c r="E1" s="211"/>
      <c r="F1" s="211"/>
      <c r="G1" s="211"/>
      <c r="H1" s="211"/>
      <c r="I1" s="211"/>
      <c r="J1" s="211"/>
      <c r="K1" s="212"/>
      <c r="L1" s="102"/>
      <c r="M1" s="102"/>
    </row>
    <row r="2" spans="1:13" ht="21">
      <c r="A2" s="114"/>
      <c r="B2" s="111"/>
      <c r="C2" s="213"/>
      <c r="D2" s="214"/>
      <c r="E2" s="214"/>
      <c r="F2" s="214"/>
      <c r="G2" s="214"/>
      <c r="H2" s="214"/>
      <c r="I2" s="214"/>
      <c r="J2" s="214"/>
      <c r="K2" s="215"/>
      <c r="L2" s="102"/>
      <c r="M2" s="102"/>
    </row>
    <row r="3" spans="1:13" ht="21">
      <c r="A3" s="114"/>
      <c r="B3" s="111"/>
      <c r="C3" s="213"/>
      <c r="D3" s="214"/>
      <c r="E3" s="214"/>
      <c r="F3" s="214"/>
      <c r="G3" s="214"/>
      <c r="H3" s="214"/>
      <c r="I3" s="214"/>
      <c r="J3" s="214"/>
      <c r="K3" s="215"/>
      <c r="L3" s="102"/>
      <c r="M3" s="102"/>
    </row>
    <row r="4" spans="1:13" ht="24.75" customHeight="1">
      <c r="A4" s="114"/>
      <c r="B4" s="111"/>
      <c r="C4" s="213"/>
      <c r="D4" s="214"/>
      <c r="E4" s="214"/>
      <c r="F4" s="214"/>
      <c r="G4" s="214"/>
      <c r="H4" s="214"/>
      <c r="I4" s="214"/>
      <c r="J4" s="214"/>
      <c r="K4" s="215"/>
      <c r="L4" s="102"/>
      <c r="M4" s="102"/>
    </row>
    <row r="5" spans="1:13" ht="21">
      <c r="A5" s="114"/>
      <c r="B5" s="111"/>
      <c r="C5" s="213"/>
      <c r="D5" s="214"/>
      <c r="E5" s="214"/>
      <c r="F5" s="214"/>
      <c r="G5" s="214"/>
      <c r="H5" s="214"/>
      <c r="I5" s="214"/>
      <c r="J5" s="214"/>
      <c r="K5" s="215"/>
      <c r="L5" s="102"/>
      <c r="M5" s="102"/>
    </row>
    <row r="6" spans="1:13" ht="30.75" customHeight="1">
      <c r="A6" s="114"/>
      <c r="B6" s="111"/>
      <c r="C6" s="231" t="s">
        <v>186</v>
      </c>
      <c r="D6" s="232"/>
      <c r="E6" s="232"/>
      <c r="F6" s="232"/>
      <c r="G6" s="232"/>
      <c r="H6" s="232"/>
      <c r="I6" s="232"/>
      <c r="J6" s="232"/>
      <c r="K6" s="233"/>
      <c r="L6" s="102"/>
      <c r="M6" s="102"/>
    </row>
    <row r="7" spans="1:13" ht="30.75" customHeight="1">
      <c r="A7" s="114"/>
      <c r="B7" s="111"/>
      <c r="C7" s="231" t="s">
        <v>187</v>
      </c>
      <c r="D7" s="232"/>
      <c r="E7" s="232"/>
      <c r="F7" s="232"/>
      <c r="G7" s="232"/>
      <c r="H7" s="232"/>
      <c r="I7" s="232"/>
      <c r="J7" s="232"/>
      <c r="K7" s="233"/>
      <c r="L7" s="102"/>
      <c r="M7" s="102"/>
    </row>
    <row r="8" spans="1:13" ht="24.75" customHeight="1" thickBot="1">
      <c r="A8" s="114"/>
      <c r="B8" s="111"/>
      <c r="C8" s="213"/>
      <c r="D8" s="214"/>
      <c r="E8" s="214"/>
      <c r="F8" s="214"/>
      <c r="G8" s="214"/>
      <c r="H8" s="214"/>
      <c r="I8" s="214"/>
      <c r="J8" s="214"/>
      <c r="K8" s="215"/>
      <c r="L8" s="102"/>
      <c r="M8" s="102"/>
    </row>
    <row r="9" spans="1:13" ht="45" customHeight="1" thickBot="1">
      <c r="A9" s="114"/>
      <c r="B9" s="111"/>
      <c r="C9" s="239" t="s">
        <v>190</v>
      </c>
      <c r="D9" s="240"/>
      <c r="E9" s="240"/>
      <c r="F9" s="240"/>
      <c r="G9" s="240"/>
      <c r="H9" s="240"/>
      <c r="I9" s="240"/>
      <c r="J9" s="240"/>
      <c r="K9" s="241"/>
      <c r="L9" s="102"/>
      <c r="M9" s="102"/>
    </row>
    <row r="10" spans="1:16" ht="58.5" customHeight="1" thickBot="1">
      <c r="A10" s="115"/>
      <c r="B10" s="116"/>
      <c r="C10" s="242" t="s">
        <v>189</v>
      </c>
      <c r="D10" s="243"/>
      <c r="E10" s="243"/>
      <c r="F10" s="243"/>
      <c r="G10" s="243"/>
      <c r="H10" s="243"/>
      <c r="I10" s="243"/>
      <c r="J10" s="243"/>
      <c r="K10" s="244"/>
      <c r="L10" s="102"/>
      <c r="M10" s="122"/>
      <c r="N10" s="23"/>
      <c r="O10" s="23"/>
      <c r="P10" s="24"/>
    </row>
    <row r="11" spans="1:16" ht="62.25" customHeight="1">
      <c r="A11" s="113"/>
      <c r="B11" s="216"/>
      <c r="C11" s="218" t="s">
        <v>4</v>
      </c>
      <c r="D11" s="234" t="s">
        <v>188</v>
      </c>
      <c r="E11" s="234"/>
      <c r="F11" s="234"/>
      <c r="G11" s="234"/>
      <c r="H11" s="234"/>
      <c r="I11" s="234"/>
      <c r="J11" s="234"/>
      <c r="K11" s="219"/>
      <c r="L11" s="102"/>
      <c r="M11" s="110"/>
      <c r="N11" s="105"/>
      <c r="O11" s="105"/>
      <c r="P11" s="105"/>
    </row>
    <row r="12" spans="1:16" ht="92.25" customHeight="1">
      <c r="A12" s="112"/>
      <c r="B12" s="217"/>
      <c r="C12" s="218">
        <v>1</v>
      </c>
      <c r="D12" s="235" t="s">
        <v>185</v>
      </c>
      <c r="E12" s="236"/>
      <c r="F12" s="236"/>
      <c r="G12" s="236"/>
      <c r="H12" s="236"/>
      <c r="I12" s="236"/>
      <c r="J12" s="237"/>
      <c r="K12" s="220"/>
      <c r="L12" s="102"/>
      <c r="M12" s="208"/>
      <c r="N12" s="209"/>
      <c r="O12" s="209"/>
      <c r="P12" s="209"/>
    </row>
    <row r="13" spans="1:13" ht="39.75" customHeight="1">
      <c r="A13" s="102"/>
      <c r="B13" s="102"/>
      <c r="C13" s="221" t="s">
        <v>12</v>
      </c>
      <c r="D13" s="238" t="s">
        <v>1</v>
      </c>
      <c r="E13" s="238"/>
      <c r="F13" s="238"/>
      <c r="G13" s="238"/>
      <c r="H13" s="238"/>
      <c r="I13" s="238"/>
      <c r="J13" s="238"/>
      <c r="K13" s="222">
        <v>239380.44</v>
      </c>
      <c r="L13" s="102"/>
      <c r="M13" s="102"/>
    </row>
    <row r="14" spans="1:13" ht="39.75" customHeight="1">
      <c r="A14" s="102"/>
      <c r="B14" s="102"/>
      <c r="C14" s="221" t="s">
        <v>13</v>
      </c>
      <c r="D14" s="238" t="s">
        <v>135</v>
      </c>
      <c r="E14" s="238"/>
      <c r="F14" s="238"/>
      <c r="G14" s="238"/>
      <c r="H14" s="238"/>
      <c r="I14" s="238"/>
      <c r="J14" s="238"/>
      <c r="K14" s="222">
        <v>96527.92</v>
      </c>
      <c r="L14" s="102"/>
      <c r="M14" s="102"/>
    </row>
    <row r="15" spans="1:13" ht="39.75" customHeight="1">
      <c r="A15" s="102"/>
      <c r="B15" s="102"/>
      <c r="C15" s="221" t="s">
        <v>160</v>
      </c>
      <c r="D15" s="245" t="s">
        <v>7</v>
      </c>
      <c r="E15" s="245"/>
      <c r="F15" s="245"/>
      <c r="G15" s="245"/>
      <c r="H15" s="245"/>
      <c r="I15" s="245"/>
      <c r="J15" s="245"/>
      <c r="K15" s="222">
        <v>2136033.52</v>
      </c>
      <c r="L15" s="102"/>
      <c r="M15" s="102"/>
    </row>
    <row r="16" spans="1:13" ht="39.75" customHeight="1">
      <c r="A16" s="102"/>
      <c r="B16" s="102"/>
      <c r="C16" s="221" t="s">
        <v>192</v>
      </c>
      <c r="D16" s="245" t="s">
        <v>3</v>
      </c>
      <c r="E16" s="245"/>
      <c r="F16" s="245"/>
      <c r="G16" s="245"/>
      <c r="H16" s="245"/>
      <c r="I16" s="245"/>
      <c r="J16" s="245"/>
      <c r="K16" s="222">
        <v>7036887.57</v>
      </c>
      <c r="L16" s="102"/>
      <c r="M16" s="102"/>
    </row>
    <row r="17" spans="1:13" ht="39.75" customHeight="1">
      <c r="A17" s="102"/>
      <c r="B17" s="102"/>
      <c r="C17" s="221" t="s">
        <v>193</v>
      </c>
      <c r="D17" s="245" t="s">
        <v>9</v>
      </c>
      <c r="E17" s="245"/>
      <c r="F17" s="245"/>
      <c r="G17" s="245"/>
      <c r="H17" s="245"/>
      <c r="I17" s="245"/>
      <c r="J17" s="245"/>
      <c r="K17" s="222">
        <v>7591526.32</v>
      </c>
      <c r="L17" s="102"/>
      <c r="M17" s="102"/>
    </row>
    <row r="18" spans="1:13" ht="39.75" customHeight="1">
      <c r="A18" s="102"/>
      <c r="B18" s="102"/>
      <c r="C18" s="221" t="s">
        <v>194</v>
      </c>
      <c r="D18" s="245" t="s">
        <v>19</v>
      </c>
      <c r="E18" s="245"/>
      <c r="F18" s="245"/>
      <c r="G18" s="245"/>
      <c r="H18" s="245"/>
      <c r="I18" s="245"/>
      <c r="J18" s="245"/>
      <c r="K18" s="222">
        <v>8278685.25</v>
      </c>
      <c r="L18" s="102"/>
      <c r="M18" s="102"/>
    </row>
    <row r="19" spans="1:13" ht="39.75" customHeight="1">
      <c r="A19" s="102"/>
      <c r="B19" s="102"/>
      <c r="C19" s="221" t="s">
        <v>195</v>
      </c>
      <c r="D19" s="245" t="s">
        <v>17</v>
      </c>
      <c r="E19" s="245"/>
      <c r="F19" s="245"/>
      <c r="G19" s="245"/>
      <c r="H19" s="245"/>
      <c r="I19" s="245"/>
      <c r="J19" s="245"/>
      <c r="K19" s="222">
        <v>27914469.17</v>
      </c>
      <c r="L19" s="102"/>
      <c r="M19" s="102"/>
    </row>
    <row r="20" spans="1:13" ht="39.75" customHeight="1">
      <c r="A20" s="102"/>
      <c r="B20" s="102"/>
      <c r="C20" s="221" t="s">
        <v>196</v>
      </c>
      <c r="D20" s="245" t="s">
        <v>6</v>
      </c>
      <c r="E20" s="245"/>
      <c r="F20" s="245"/>
      <c r="G20" s="245"/>
      <c r="H20" s="245"/>
      <c r="I20" s="245"/>
      <c r="J20" s="245"/>
      <c r="K20" s="222">
        <v>578365.29</v>
      </c>
      <c r="L20" s="102"/>
      <c r="M20" s="102"/>
    </row>
    <row r="21" spans="1:13" ht="51" customHeight="1" thickBot="1">
      <c r="A21" s="112"/>
      <c r="B21" s="217"/>
      <c r="C21" s="229" t="s">
        <v>16</v>
      </c>
      <c r="D21" s="230"/>
      <c r="E21" s="230"/>
      <c r="F21" s="230"/>
      <c r="G21" s="230"/>
      <c r="H21" s="230"/>
      <c r="I21" s="230"/>
      <c r="J21" s="230"/>
      <c r="K21" s="223">
        <f>SUM(K13:K20)-0.03</f>
        <v>53871875.45</v>
      </c>
      <c r="L21" s="102"/>
      <c r="M21" s="102"/>
    </row>
    <row r="22" spans="1:16" ht="58.5" customHeight="1" thickBot="1">
      <c r="A22" s="115"/>
      <c r="B22" s="116"/>
      <c r="C22" s="242" t="s">
        <v>191</v>
      </c>
      <c r="D22" s="243"/>
      <c r="E22" s="243"/>
      <c r="F22" s="243"/>
      <c r="G22" s="243"/>
      <c r="H22" s="243"/>
      <c r="I22" s="243"/>
      <c r="J22" s="243"/>
      <c r="K22" s="244"/>
      <c r="L22" s="102"/>
      <c r="M22" s="122"/>
      <c r="N22" s="23"/>
      <c r="O22" s="23"/>
      <c r="P22" s="24"/>
    </row>
    <row r="23" spans="1:16" ht="62.25" customHeight="1">
      <c r="A23" s="113"/>
      <c r="B23" s="216"/>
      <c r="C23" s="218" t="s">
        <v>4</v>
      </c>
      <c r="D23" s="234" t="s">
        <v>188</v>
      </c>
      <c r="E23" s="234"/>
      <c r="F23" s="234"/>
      <c r="G23" s="234"/>
      <c r="H23" s="234"/>
      <c r="I23" s="234"/>
      <c r="J23" s="234"/>
      <c r="K23" s="219"/>
      <c r="L23" s="102"/>
      <c r="M23" s="208"/>
      <c r="N23" s="209"/>
      <c r="O23" s="209"/>
      <c r="P23" s="209"/>
    </row>
    <row r="24" spans="1:16" ht="92.25" customHeight="1">
      <c r="A24" s="112"/>
      <c r="B24" s="217"/>
      <c r="C24" s="218">
        <v>2</v>
      </c>
      <c r="D24" s="235" t="s">
        <v>210</v>
      </c>
      <c r="E24" s="236"/>
      <c r="F24" s="236"/>
      <c r="G24" s="236"/>
      <c r="H24" s="236"/>
      <c r="I24" s="236"/>
      <c r="J24" s="237"/>
      <c r="K24" s="220"/>
      <c r="L24" s="102"/>
      <c r="M24" s="208"/>
      <c r="N24" s="209"/>
      <c r="O24" s="209"/>
      <c r="P24" s="209"/>
    </row>
    <row r="25" spans="1:13" ht="39.75" customHeight="1">
      <c r="A25" s="102"/>
      <c r="B25" s="102"/>
      <c r="C25" s="221" t="s">
        <v>2</v>
      </c>
      <c r="D25" s="238" t="s">
        <v>203</v>
      </c>
      <c r="E25" s="238"/>
      <c r="F25" s="238"/>
      <c r="G25" s="238"/>
      <c r="H25" s="238"/>
      <c r="I25" s="238"/>
      <c r="J25" s="238"/>
      <c r="K25" s="222">
        <v>179612.75</v>
      </c>
      <c r="L25" s="102"/>
      <c r="M25" s="102"/>
    </row>
    <row r="26" spans="1:13" ht="39.75" customHeight="1">
      <c r="A26" s="102"/>
      <c r="B26" s="102"/>
      <c r="C26" s="221" t="s">
        <v>197</v>
      </c>
      <c r="D26" s="238" t="s">
        <v>204</v>
      </c>
      <c r="E26" s="238"/>
      <c r="F26" s="238"/>
      <c r="G26" s="238"/>
      <c r="H26" s="238"/>
      <c r="I26" s="238"/>
      <c r="J26" s="238"/>
      <c r="K26" s="222">
        <v>101444.78</v>
      </c>
      <c r="L26" s="102"/>
      <c r="M26" s="102"/>
    </row>
    <row r="27" spans="1:13" ht="39.75" customHeight="1">
      <c r="A27" s="102"/>
      <c r="B27" s="102"/>
      <c r="C27" s="221" t="s">
        <v>198</v>
      </c>
      <c r="D27" s="245" t="s">
        <v>205</v>
      </c>
      <c r="E27" s="245"/>
      <c r="F27" s="245"/>
      <c r="G27" s="245"/>
      <c r="H27" s="245"/>
      <c r="I27" s="245"/>
      <c r="J27" s="245"/>
      <c r="K27" s="222">
        <v>102011.18</v>
      </c>
      <c r="L27" s="102"/>
      <c r="M27" s="102"/>
    </row>
    <row r="28" spans="1:13" ht="39.75" customHeight="1">
      <c r="A28" s="102"/>
      <c r="B28" s="102"/>
      <c r="C28" s="221" t="s">
        <v>199</v>
      </c>
      <c r="D28" s="225" t="s">
        <v>212</v>
      </c>
      <c r="E28" s="226"/>
      <c r="F28" s="226"/>
      <c r="G28" s="226"/>
      <c r="H28" s="226"/>
      <c r="I28" s="226"/>
      <c r="J28" s="227"/>
      <c r="K28" s="222">
        <v>355683.53</v>
      </c>
      <c r="L28" s="102"/>
      <c r="M28" s="102"/>
    </row>
    <row r="29" spans="1:13" ht="39.75" customHeight="1">
      <c r="A29" s="102"/>
      <c r="B29" s="102"/>
      <c r="C29" s="221" t="s">
        <v>200</v>
      </c>
      <c r="D29" s="245" t="s">
        <v>206</v>
      </c>
      <c r="E29" s="245"/>
      <c r="F29" s="245"/>
      <c r="G29" s="245"/>
      <c r="H29" s="245"/>
      <c r="I29" s="245"/>
      <c r="J29" s="245"/>
      <c r="K29" s="222">
        <v>260842.03</v>
      </c>
      <c r="L29" s="102"/>
      <c r="M29" s="102"/>
    </row>
    <row r="30" spans="1:13" ht="39.75" customHeight="1">
      <c r="A30" s="102"/>
      <c r="B30" s="102"/>
      <c r="C30" s="221" t="s">
        <v>201</v>
      </c>
      <c r="D30" s="245" t="s">
        <v>207</v>
      </c>
      <c r="E30" s="245"/>
      <c r="F30" s="245"/>
      <c r="G30" s="245"/>
      <c r="H30" s="245"/>
      <c r="I30" s="245"/>
      <c r="J30" s="245"/>
      <c r="K30" s="222">
        <v>568417.36</v>
      </c>
      <c r="L30" s="102"/>
      <c r="M30" s="102"/>
    </row>
    <row r="31" spans="1:13" ht="39.75" customHeight="1">
      <c r="A31" s="102"/>
      <c r="B31" s="102"/>
      <c r="C31" s="221" t="s">
        <v>202</v>
      </c>
      <c r="D31" s="245" t="s">
        <v>208</v>
      </c>
      <c r="E31" s="245"/>
      <c r="F31" s="245"/>
      <c r="G31" s="245"/>
      <c r="H31" s="245"/>
      <c r="I31" s="245"/>
      <c r="J31" s="245"/>
      <c r="K31" s="222">
        <v>222022.52</v>
      </c>
      <c r="L31" s="102"/>
      <c r="M31" s="102"/>
    </row>
    <row r="32" spans="1:13" ht="39.75" customHeight="1">
      <c r="A32" s="102"/>
      <c r="B32" s="102"/>
      <c r="C32" s="221" t="s">
        <v>213</v>
      </c>
      <c r="D32" s="245" t="s">
        <v>209</v>
      </c>
      <c r="E32" s="245"/>
      <c r="F32" s="245"/>
      <c r="G32" s="245"/>
      <c r="H32" s="245"/>
      <c r="I32" s="245"/>
      <c r="J32" s="245"/>
      <c r="K32" s="222">
        <v>14687.49</v>
      </c>
      <c r="L32" s="102"/>
      <c r="M32" s="102"/>
    </row>
    <row r="33" spans="1:13" ht="51" customHeight="1" thickBot="1">
      <c r="A33" s="112"/>
      <c r="B33" s="217"/>
      <c r="C33" s="246" t="s">
        <v>16</v>
      </c>
      <c r="D33" s="247"/>
      <c r="E33" s="247"/>
      <c r="F33" s="247"/>
      <c r="G33" s="247"/>
      <c r="H33" s="247"/>
      <c r="I33" s="247"/>
      <c r="J33" s="247"/>
      <c r="K33" s="224">
        <f>SUM(K25:K32)</f>
        <v>1804721.64</v>
      </c>
      <c r="L33" s="102"/>
      <c r="M33" s="102">
        <v>11</v>
      </c>
    </row>
    <row r="34" spans="1:14" ht="21.75" thickBot="1">
      <c r="A34" s="102"/>
      <c r="B34" s="102"/>
      <c r="C34" s="102"/>
      <c r="D34" s="102"/>
      <c r="E34" s="102"/>
      <c r="F34" s="102"/>
      <c r="G34" s="102"/>
      <c r="H34" s="102"/>
      <c r="I34" s="102"/>
      <c r="J34" s="102"/>
      <c r="K34" s="102"/>
      <c r="L34" s="102"/>
      <c r="M34" s="102"/>
      <c r="N34" s="104"/>
    </row>
    <row r="35" spans="1:14" ht="21">
      <c r="A35" s="102"/>
      <c r="B35" s="102"/>
      <c r="C35" s="248" t="s">
        <v>211</v>
      </c>
      <c r="D35" s="249"/>
      <c r="E35" s="249"/>
      <c r="F35" s="249"/>
      <c r="G35" s="249"/>
      <c r="H35" s="249"/>
      <c r="I35" s="249"/>
      <c r="J35" s="249"/>
      <c r="K35" s="252">
        <f>K21+K33</f>
        <v>55676597.09</v>
      </c>
      <c r="L35" s="102"/>
      <c r="M35" s="102"/>
      <c r="N35" s="103"/>
    </row>
    <row r="36" spans="1:13" ht="21.75" thickBot="1">
      <c r="A36" s="102"/>
      <c r="B36" s="102"/>
      <c r="C36" s="250"/>
      <c r="D36" s="251"/>
      <c r="E36" s="251"/>
      <c r="F36" s="251"/>
      <c r="G36" s="251"/>
      <c r="H36" s="251"/>
      <c r="I36" s="251"/>
      <c r="J36" s="251"/>
      <c r="K36" s="253"/>
      <c r="L36" s="102"/>
      <c r="M36" s="102"/>
    </row>
    <row r="37" spans="1:13" ht="21">
      <c r="A37" s="102"/>
      <c r="B37" s="102"/>
      <c r="C37" s="102"/>
      <c r="D37" s="102"/>
      <c r="E37" s="102"/>
      <c r="F37" s="102"/>
      <c r="G37" s="102"/>
      <c r="H37" s="102"/>
      <c r="I37" s="102"/>
      <c r="J37" s="102"/>
      <c r="K37" s="102"/>
      <c r="L37" s="102"/>
      <c r="M37" s="102"/>
    </row>
    <row r="38" spans="1:13" ht="21">
      <c r="A38" s="102"/>
      <c r="B38" s="102"/>
      <c r="C38" s="102"/>
      <c r="D38" s="102"/>
      <c r="E38" s="102"/>
      <c r="F38" s="102"/>
      <c r="G38" s="102"/>
      <c r="H38" s="102"/>
      <c r="I38" s="102"/>
      <c r="J38" s="102"/>
      <c r="K38" s="102"/>
      <c r="L38" s="102"/>
      <c r="M38" s="102"/>
    </row>
    <row r="39" spans="1:13" ht="21">
      <c r="A39" s="102"/>
      <c r="B39" s="102"/>
      <c r="C39" s="102"/>
      <c r="D39" s="102"/>
      <c r="E39" s="102"/>
      <c r="F39" s="102"/>
      <c r="G39" s="102"/>
      <c r="H39" s="102"/>
      <c r="I39" s="102"/>
      <c r="J39" s="102"/>
      <c r="K39" s="102"/>
      <c r="L39" s="102"/>
      <c r="M39" s="102"/>
    </row>
    <row r="40" spans="1:13" ht="21">
      <c r="A40" s="102"/>
      <c r="B40" s="102"/>
      <c r="C40" s="102"/>
      <c r="D40" s="102"/>
      <c r="E40" s="102"/>
      <c r="F40" s="102"/>
      <c r="G40" s="102"/>
      <c r="H40" s="102"/>
      <c r="I40" s="102"/>
      <c r="J40" s="102"/>
      <c r="K40" s="102"/>
      <c r="L40" s="102"/>
      <c r="M40" s="102"/>
    </row>
    <row r="41" spans="1:13" ht="21">
      <c r="A41" s="102"/>
      <c r="B41" s="102"/>
      <c r="C41" s="102"/>
      <c r="D41" s="102"/>
      <c r="E41" s="102"/>
      <c r="F41" s="102"/>
      <c r="G41" s="102"/>
      <c r="H41" s="102"/>
      <c r="I41" s="102"/>
      <c r="J41" s="102"/>
      <c r="K41" s="102"/>
      <c r="L41" s="102"/>
      <c r="M41" s="102"/>
    </row>
    <row r="42" spans="1:13" ht="21">
      <c r="A42" s="102"/>
      <c r="B42" s="102"/>
      <c r="C42" s="102"/>
      <c r="D42" s="102"/>
      <c r="E42" s="102"/>
      <c r="F42" s="102"/>
      <c r="G42" s="102"/>
      <c r="H42" s="102"/>
      <c r="I42" s="102"/>
      <c r="J42" s="102"/>
      <c r="K42" s="102"/>
      <c r="L42" s="102"/>
      <c r="M42" s="102"/>
    </row>
    <row r="43" spans="1:13" ht="21">
      <c r="A43" s="102"/>
      <c r="B43" s="102"/>
      <c r="C43" s="102"/>
      <c r="D43" s="102"/>
      <c r="E43" s="102"/>
      <c r="F43" s="102"/>
      <c r="G43" s="102"/>
      <c r="H43" s="102"/>
      <c r="I43" s="102"/>
      <c r="J43" s="102"/>
      <c r="K43" s="102"/>
      <c r="L43" s="102"/>
      <c r="M43" s="102"/>
    </row>
    <row r="44" spans="1:13" ht="21">
      <c r="A44" s="102"/>
      <c r="B44" s="102"/>
      <c r="C44" s="102"/>
      <c r="D44" s="102"/>
      <c r="E44" s="102"/>
      <c r="F44" s="102"/>
      <c r="G44" s="102"/>
      <c r="H44" s="102"/>
      <c r="I44" s="102"/>
      <c r="J44" s="102"/>
      <c r="K44" s="102"/>
      <c r="L44" s="102"/>
      <c r="M44" s="102"/>
    </row>
    <row r="45" spans="1:13" ht="21">
      <c r="A45" s="102"/>
      <c r="B45" s="102"/>
      <c r="C45" s="102"/>
      <c r="D45" s="102"/>
      <c r="E45" s="102"/>
      <c r="F45" s="102"/>
      <c r="G45" s="102"/>
      <c r="H45" s="102"/>
      <c r="I45" s="102"/>
      <c r="J45" s="102"/>
      <c r="K45" s="102"/>
      <c r="L45" s="102"/>
      <c r="M45" s="102"/>
    </row>
    <row r="46" spans="1:13" ht="21">
      <c r="A46" s="102"/>
      <c r="B46" s="102"/>
      <c r="C46" s="102"/>
      <c r="D46" s="102"/>
      <c r="E46" s="102"/>
      <c r="F46" s="102"/>
      <c r="G46" s="102"/>
      <c r="H46" s="102"/>
      <c r="I46" s="102"/>
      <c r="J46" s="102"/>
      <c r="K46" s="102"/>
      <c r="L46" s="102"/>
      <c r="M46" s="102"/>
    </row>
    <row r="47" spans="1:13" ht="21">
      <c r="A47" s="102"/>
      <c r="B47" s="102"/>
      <c r="C47" s="102"/>
      <c r="D47" s="102"/>
      <c r="E47" s="102"/>
      <c r="F47" s="102"/>
      <c r="G47" s="228"/>
      <c r="H47" s="228"/>
      <c r="I47" s="228"/>
      <c r="J47" s="102"/>
      <c r="K47" s="102"/>
      <c r="L47" s="102"/>
      <c r="M47" s="102"/>
    </row>
    <row r="48" spans="1:13" ht="21">
      <c r="A48" s="102"/>
      <c r="B48" s="102"/>
      <c r="C48" s="102"/>
      <c r="D48" s="102"/>
      <c r="E48" s="102"/>
      <c r="F48" s="102"/>
      <c r="G48" s="102"/>
      <c r="H48" s="102"/>
      <c r="I48" s="102"/>
      <c r="J48" s="102"/>
      <c r="K48" s="102"/>
      <c r="L48" s="102"/>
      <c r="M48" s="102"/>
    </row>
    <row r="49" spans="1:13" ht="21">
      <c r="A49" s="102"/>
      <c r="B49" s="102"/>
      <c r="C49" s="102"/>
      <c r="D49" s="102"/>
      <c r="E49" s="102"/>
      <c r="F49" s="102"/>
      <c r="G49" s="102"/>
      <c r="H49" s="102"/>
      <c r="I49" s="102"/>
      <c r="J49" s="102"/>
      <c r="K49" s="102"/>
      <c r="L49" s="102"/>
      <c r="M49" s="102"/>
    </row>
    <row r="50" spans="1:13" ht="21">
      <c r="A50" s="102"/>
      <c r="B50" s="102"/>
      <c r="C50" s="102"/>
      <c r="D50" s="102"/>
      <c r="E50" s="102"/>
      <c r="F50" s="102"/>
      <c r="G50" s="102"/>
      <c r="H50" s="102"/>
      <c r="I50" s="102"/>
      <c r="J50" s="102"/>
      <c r="K50" s="102"/>
      <c r="L50" s="102"/>
      <c r="M50" s="102"/>
    </row>
    <row r="51" spans="1:13" ht="21">
      <c r="A51" s="102"/>
      <c r="B51" s="102"/>
      <c r="C51" s="102"/>
      <c r="D51" s="102"/>
      <c r="E51" s="102"/>
      <c r="F51" s="102"/>
      <c r="G51" s="102"/>
      <c r="H51" s="102"/>
      <c r="I51" s="102"/>
      <c r="J51" s="102"/>
      <c r="K51" s="102"/>
      <c r="L51" s="102"/>
      <c r="M51" s="102"/>
    </row>
    <row r="52" spans="1:13" ht="21">
      <c r="A52" s="102"/>
      <c r="B52" s="102"/>
      <c r="C52" s="102"/>
      <c r="D52" s="102"/>
      <c r="E52" s="102"/>
      <c r="F52" s="102"/>
      <c r="G52" s="102"/>
      <c r="H52" s="102"/>
      <c r="I52" s="102"/>
      <c r="J52" s="102"/>
      <c r="K52" s="102"/>
      <c r="L52" s="102"/>
      <c r="M52" s="102"/>
    </row>
    <row r="53" spans="1:13" ht="21">
      <c r="A53" s="102"/>
      <c r="B53" s="102"/>
      <c r="C53" s="102"/>
      <c r="D53" s="102"/>
      <c r="E53" s="102"/>
      <c r="F53" s="102"/>
      <c r="G53" s="102"/>
      <c r="H53" s="102"/>
      <c r="I53" s="102"/>
      <c r="J53" s="102"/>
      <c r="K53" s="102"/>
      <c r="L53" s="102"/>
      <c r="M53" s="102"/>
    </row>
    <row r="54" spans="1:13" ht="21">
      <c r="A54" s="102"/>
      <c r="B54" s="102"/>
      <c r="C54" s="102"/>
      <c r="D54" s="102"/>
      <c r="E54" s="102"/>
      <c r="F54" s="102"/>
      <c r="G54" s="102"/>
      <c r="H54" s="102"/>
      <c r="I54" s="102"/>
      <c r="J54" s="102"/>
      <c r="K54" s="102"/>
      <c r="L54" s="102"/>
      <c r="M54" s="102"/>
    </row>
    <row r="55" spans="1:13" ht="21">
      <c r="A55" s="102"/>
      <c r="B55" s="102"/>
      <c r="C55" s="102"/>
      <c r="D55" s="102"/>
      <c r="E55" s="102"/>
      <c r="F55" s="102"/>
      <c r="G55" s="102"/>
      <c r="H55" s="102"/>
      <c r="I55" s="102"/>
      <c r="J55" s="102"/>
      <c r="K55" s="102"/>
      <c r="L55" s="102"/>
      <c r="M55" s="102"/>
    </row>
    <row r="56" spans="1:13" ht="21">
      <c r="A56" s="102"/>
      <c r="B56" s="102"/>
      <c r="C56" s="102"/>
      <c r="D56" s="102"/>
      <c r="E56" s="102"/>
      <c r="F56" s="102"/>
      <c r="G56" s="102"/>
      <c r="H56" s="102"/>
      <c r="I56" s="102"/>
      <c r="J56" s="102"/>
      <c r="K56" s="102"/>
      <c r="L56" s="102"/>
      <c r="M56" s="102"/>
    </row>
    <row r="57" spans="1:13" ht="21">
      <c r="A57" s="102"/>
      <c r="B57" s="102"/>
      <c r="C57" s="102"/>
      <c r="D57" s="102"/>
      <c r="E57" s="102"/>
      <c r="F57" s="102"/>
      <c r="G57" s="102"/>
      <c r="H57" s="102"/>
      <c r="I57" s="102"/>
      <c r="J57" s="102"/>
      <c r="K57" s="102"/>
      <c r="L57" s="102"/>
      <c r="M57" s="102"/>
    </row>
  </sheetData>
  <sheetProtection/>
  <mergeCells count="30">
    <mergeCell ref="D31:J31"/>
    <mergeCell ref="D32:J32"/>
    <mergeCell ref="C33:J33"/>
    <mergeCell ref="C35:J36"/>
    <mergeCell ref="K35:K36"/>
    <mergeCell ref="D24:J24"/>
    <mergeCell ref="D25:J25"/>
    <mergeCell ref="D26:J26"/>
    <mergeCell ref="D27:J27"/>
    <mergeCell ref="D29:J29"/>
    <mergeCell ref="D30:J30"/>
    <mergeCell ref="D17:J17"/>
    <mergeCell ref="D16:J16"/>
    <mergeCell ref="D15:J15"/>
    <mergeCell ref="D14:J14"/>
    <mergeCell ref="C22:K22"/>
    <mergeCell ref="D23:J23"/>
    <mergeCell ref="D20:J20"/>
    <mergeCell ref="D19:J19"/>
    <mergeCell ref="D18:J18"/>
    <mergeCell ref="D28:J28"/>
    <mergeCell ref="G47:I47"/>
    <mergeCell ref="C21:J21"/>
    <mergeCell ref="C6:K6"/>
    <mergeCell ref="C7:K7"/>
    <mergeCell ref="D11:J11"/>
    <mergeCell ref="D12:J12"/>
    <mergeCell ref="D13:J13"/>
    <mergeCell ref="C9:K9"/>
    <mergeCell ref="C10:K10"/>
  </mergeCells>
  <printOptions horizontalCentered="1"/>
  <pageMargins left="0" right="0" top="0.4330708661417323" bottom="0" header="0" footer="0"/>
  <pageSetup fitToHeight="0" fitToWidth="1" horizontalDpi="600" verticalDpi="600" orientation="portrait" paperSize="9" scale="37" r:id="rId2"/>
  <drawing r:id="rId1"/>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N39"/>
  <sheetViews>
    <sheetView view="pageBreakPreview" zoomScaleNormal="85" zoomScaleSheetLayoutView="100" zoomScalePageLayoutView="0" workbookViewId="0" topLeftCell="A4">
      <selection activeCell="A10" sqref="A10"/>
    </sheetView>
  </sheetViews>
  <sheetFormatPr defaultColWidth="9.140625" defaultRowHeight="12.75"/>
  <cols>
    <col min="1" max="1" width="9.28125" style="1" bestFit="1" customWidth="1"/>
    <col min="2" max="7" width="9.140625" style="1" customWidth="1"/>
    <col min="8" max="8" width="9.28125" style="1" bestFit="1" customWidth="1"/>
    <col min="9" max="9" width="11.421875" style="1" bestFit="1" customWidth="1"/>
    <col min="10" max="10" width="9.140625" style="1" customWidth="1"/>
    <col min="11" max="11" width="11.57421875" style="1" bestFit="1" customWidth="1"/>
    <col min="12" max="16384" width="9.140625" style="1" customWidth="1"/>
  </cols>
  <sheetData>
    <row r="1" spans="1:13" s="30" customFormat="1" ht="15" customHeight="1">
      <c r="A1" s="285"/>
      <c r="B1" s="286"/>
      <c r="C1" s="286"/>
      <c r="D1" s="286"/>
      <c r="E1" s="286"/>
      <c r="F1" s="286"/>
      <c r="G1" s="286"/>
      <c r="H1" s="286"/>
      <c r="I1" s="286"/>
      <c r="J1" s="286"/>
      <c r="K1" s="287"/>
      <c r="L1" s="123"/>
      <c r="M1" s="123"/>
    </row>
    <row r="2" spans="1:13" s="30" customFormat="1" ht="15" customHeight="1">
      <c r="A2" s="288" t="s">
        <v>11</v>
      </c>
      <c r="B2" s="289"/>
      <c r="C2" s="289"/>
      <c r="D2" s="289"/>
      <c r="E2" s="289"/>
      <c r="F2" s="289"/>
      <c r="G2" s="289"/>
      <c r="H2" s="289"/>
      <c r="I2" s="289"/>
      <c r="J2" s="289"/>
      <c r="K2" s="290"/>
      <c r="L2" s="123"/>
      <c r="M2" s="123"/>
    </row>
    <row r="3" spans="1:13" s="30" customFormat="1" ht="15" customHeight="1">
      <c r="A3" s="291" t="s">
        <v>81</v>
      </c>
      <c r="B3" s="292"/>
      <c r="C3" s="292"/>
      <c r="D3" s="292"/>
      <c r="E3" s="292"/>
      <c r="F3" s="292"/>
      <c r="G3" s="292"/>
      <c r="H3" s="292"/>
      <c r="I3" s="292"/>
      <c r="J3" s="292"/>
      <c r="K3" s="293"/>
      <c r="L3" s="123"/>
      <c r="M3" s="123"/>
    </row>
    <row r="4" spans="1:13" s="30" customFormat="1" ht="15" customHeight="1">
      <c r="A4" s="291" t="s">
        <v>10</v>
      </c>
      <c r="B4" s="292"/>
      <c r="C4" s="292"/>
      <c r="D4" s="292"/>
      <c r="E4" s="292"/>
      <c r="F4" s="292"/>
      <c r="G4" s="292"/>
      <c r="H4" s="292"/>
      <c r="I4" s="292"/>
      <c r="J4" s="292"/>
      <c r="K4" s="293"/>
      <c r="L4" s="123"/>
      <c r="M4" s="123"/>
    </row>
    <row r="5" spans="1:13" s="30" customFormat="1" ht="15" customHeight="1" thickBot="1">
      <c r="A5" s="294"/>
      <c r="B5" s="295"/>
      <c r="C5" s="295"/>
      <c r="D5" s="295"/>
      <c r="E5" s="295"/>
      <c r="F5" s="295"/>
      <c r="G5" s="295"/>
      <c r="H5" s="295"/>
      <c r="I5" s="295"/>
      <c r="J5" s="295"/>
      <c r="K5" s="296"/>
      <c r="L5" s="123"/>
      <c r="M5" s="123"/>
    </row>
    <row r="6" spans="1:13" s="31" customFormat="1" ht="19.5" customHeight="1" thickBot="1" thickTop="1">
      <c r="A6" s="124" t="s">
        <v>157</v>
      </c>
      <c r="B6" s="125" t="s">
        <v>126</v>
      </c>
      <c r="C6" s="126" t="s">
        <v>127</v>
      </c>
      <c r="D6" s="127"/>
      <c r="E6" s="127"/>
      <c r="F6" s="127"/>
      <c r="G6" s="128"/>
      <c r="H6" s="127"/>
      <c r="I6" s="127"/>
      <c r="J6" s="281" t="s">
        <v>128</v>
      </c>
      <c r="K6" s="282"/>
      <c r="L6" s="129"/>
      <c r="M6" s="129"/>
    </row>
    <row r="7" spans="1:13" s="31" customFormat="1" ht="53.25" customHeight="1" thickTop="1">
      <c r="A7" s="264" t="str">
        <f>RESUMO!C10</f>
        <v>INFRAESTRUTURA</v>
      </c>
      <c r="B7" s="265"/>
      <c r="C7" s="265"/>
      <c r="D7" s="265"/>
      <c r="E7" s="265"/>
      <c r="F7" s="265"/>
      <c r="G7" s="265"/>
      <c r="H7" s="265"/>
      <c r="I7" s="265"/>
      <c r="J7" s="265"/>
      <c r="K7" s="266"/>
      <c r="L7" s="129"/>
      <c r="M7" s="129"/>
    </row>
    <row r="8" spans="1:13" s="31" customFormat="1" ht="25.5">
      <c r="A8" s="60" t="s">
        <v>163</v>
      </c>
      <c r="B8" s="278" t="s">
        <v>82</v>
      </c>
      <c r="C8" s="279"/>
      <c r="D8" s="279"/>
      <c r="E8" s="279"/>
      <c r="F8" s="280"/>
      <c r="G8" s="32" t="s">
        <v>14</v>
      </c>
      <c r="H8" s="32" t="s">
        <v>83</v>
      </c>
      <c r="I8" s="32" t="s">
        <v>84</v>
      </c>
      <c r="J8" s="33" t="s">
        <v>85</v>
      </c>
      <c r="K8" s="61"/>
      <c r="L8" s="129"/>
      <c r="M8" s="129"/>
    </row>
    <row r="9" spans="1:13" s="107" customFormat="1" ht="24.75" customHeight="1">
      <c r="A9" s="34">
        <v>90778</v>
      </c>
      <c r="B9" s="255" t="s">
        <v>129</v>
      </c>
      <c r="C9" s="256"/>
      <c r="D9" s="256"/>
      <c r="E9" s="256"/>
      <c r="F9" s="257"/>
      <c r="G9" s="35" t="s">
        <v>27</v>
      </c>
      <c r="H9" s="94">
        <f>G25</f>
        <v>1800</v>
      </c>
      <c r="I9" s="117">
        <v>103.87</v>
      </c>
      <c r="J9" s="37"/>
      <c r="K9" s="38">
        <f>ROUND(H9*I9,2)</f>
        <v>186966</v>
      </c>
      <c r="L9" s="129"/>
      <c r="M9" s="129"/>
    </row>
    <row r="10" spans="1:13" s="107" customFormat="1" ht="24.75" customHeight="1" thickBot="1">
      <c r="A10" s="34">
        <v>90776</v>
      </c>
      <c r="B10" s="255" t="s">
        <v>130</v>
      </c>
      <c r="C10" s="256"/>
      <c r="D10" s="256"/>
      <c r="E10" s="256"/>
      <c r="F10" s="257"/>
      <c r="G10" s="35" t="s">
        <v>27</v>
      </c>
      <c r="H10" s="94">
        <f>G26</f>
        <v>3150</v>
      </c>
      <c r="I10" s="36">
        <v>20.19</v>
      </c>
      <c r="J10" s="37"/>
      <c r="K10" s="38">
        <f>ROUND(H10*I10,2)</f>
        <v>63598.5</v>
      </c>
      <c r="L10" s="129"/>
      <c r="M10" s="129"/>
    </row>
    <row r="11" spans="1:13" s="31" customFormat="1" ht="24.75" customHeight="1" hidden="1">
      <c r="A11" s="34">
        <v>88326</v>
      </c>
      <c r="B11" s="258" t="s">
        <v>131</v>
      </c>
      <c r="C11" s="259"/>
      <c r="D11" s="259"/>
      <c r="E11" s="259"/>
      <c r="F11" s="260"/>
      <c r="G11" s="35" t="s">
        <v>27</v>
      </c>
      <c r="H11" s="94">
        <f>G27</f>
        <v>0</v>
      </c>
      <c r="I11" s="36">
        <v>19.07</v>
      </c>
      <c r="J11" s="37"/>
      <c r="K11" s="38">
        <f>ROUND(H11*I11,2)</f>
        <v>0</v>
      </c>
      <c r="L11" s="129"/>
      <c r="M11" s="129"/>
    </row>
    <row r="12" spans="1:13" s="31" customFormat="1" ht="19.5" customHeight="1" thickBot="1">
      <c r="A12" s="39"/>
      <c r="B12" s="37"/>
      <c r="C12" s="37"/>
      <c r="D12" s="37"/>
      <c r="E12" s="37"/>
      <c r="F12" s="37"/>
      <c r="G12" s="40"/>
      <c r="H12" s="130" t="s">
        <v>87</v>
      </c>
      <c r="I12" s="131"/>
      <c r="J12" s="132"/>
      <c r="K12" s="133">
        <f>SUM(K9:K11)</f>
        <v>250564.5</v>
      </c>
      <c r="L12" s="129"/>
      <c r="M12" s="129"/>
    </row>
    <row r="13" spans="1:13" s="31" customFormat="1" ht="19.5" customHeight="1">
      <c r="A13" s="45"/>
      <c r="B13" s="261" t="s">
        <v>88</v>
      </c>
      <c r="C13" s="262"/>
      <c r="D13" s="262"/>
      <c r="E13" s="262"/>
      <c r="F13" s="263"/>
      <c r="G13" s="46" t="s">
        <v>14</v>
      </c>
      <c r="H13" s="47" t="s">
        <v>89</v>
      </c>
      <c r="I13" s="46" t="s">
        <v>90</v>
      </c>
      <c r="J13" s="48" t="s">
        <v>85</v>
      </c>
      <c r="K13" s="49"/>
      <c r="L13" s="129"/>
      <c r="M13" s="129"/>
    </row>
    <row r="14" spans="1:13" s="31" customFormat="1" ht="19.5" customHeight="1" thickBot="1">
      <c r="A14" s="50"/>
      <c r="B14" s="51"/>
      <c r="C14" s="52"/>
      <c r="D14" s="52"/>
      <c r="E14" s="52"/>
      <c r="F14" s="52"/>
      <c r="G14" s="53"/>
      <c r="H14" s="95"/>
      <c r="I14" s="96"/>
      <c r="J14" s="52"/>
      <c r="K14" s="38"/>
      <c r="L14" s="129"/>
      <c r="M14" s="129"/>
    </row>
    <row r="15" spans="1:14" s="31" customFormat="1" ht="19.5" customHeight="1" thickBot="1">
      <c r="A15" s="39" t="s">
        <v>91</v>
      </c>
      <c r="B15" s="37"/>
      <c r="C15" s="37"/>
      <c r="D15" s="37"/>
      <c r="E15" s="37"/>
      <c r="F15" s="37"/>
      <c r="G15" s="40"/>
      <c r="H15" s="130" t="s">
        <v>92</v>
      </c>
      <c r="I15" s="134"/>
      <c r="J15" s="135"/>
      <c r="K15" s="133">
        <f>SUM(K14:K14)</f>
        <v>0</v>
      </c>
      <c r="L15" s="129"/>
      <c r="M15" s="129"/>
      <c r="N15" s="31" t="s">
        <v>161</v>
      </c>
    </row>
    <row r="16" spans="1:13" s="31" customFormat="1" ht="19.5" customHeight="1">
      <c r="A16" s="45"/>
      <c r="B16" s="269" t="s">
        <v>93</v>
      </c>
      <c r="C16" s="270"/>
      <c r="D16" s="270"/>
      <c r="E16" s="270"/>
      <c r="F16" s="271"/>
      <c r="G16" s="46" t="s">
        <v>14</v>
      </c>
      <c r="H16" s="47" t="s">
        <v>89</v>
      </c>
      <c r="I16" s="46" t="s">
        <v>90</v>
      </c>
      <c r="J16" s="48" t="s">
        <v>85</v>
      </c>
      <c r="K16" s="49"/>
      <c r="L16" s="129"/>
      <c r="M16" s="129"/>
    </row>
    <row r="17" spans="1:13" s="31" customFormat="1" ht="19.5" customHeight="1" thickBot="1">
      <c r="A17" s="50"/>
      <c r="B17" s="51"/>
      <c r="C17" s="52"/>
      <c r="D17" s="52"/>
      <c r="E17" s="52"/>
      <c r="F17" s="52"/>
      <c r="G17" s="53"/>
      <c r="H17" s="95"/>
      <c r="I17" s="96"/>
      <c r="J17" s="52"/>
      <c r="K17" s="38"/>
      <c r="L17" s="129"/>
      <c r="M17" s="129"/>
    </row>
    <row r="18" spans="1:13" s="31" customFormat="1" ht="19.5" customHeight="1" thickBot="1">
      <c r="A18" s="56" t="s">
        <v>91</v>
      </c>
      <c r="B18" s="37"/>
      <c r="C18" s="37"/>
      <c r="D18" s="37"/>
      <c r="E18" s="37"/>
      <c r="F18" s="37"/>
      <c r="G18" s="40"/>
      <c r="H18" s="130" t="s">
        <v>95</v>
      </c>
      <c r="I18" s="134"/>
      <c r="J18" s="135"/>
      <c r="K18" s="133">
        <f>SUM(K17:K17)</f>
        <v>0</v>
      </c>
      <c r="L18" s="129"/>
      <c r="M18" s="129"/>
    </row>
    <row r="19" spans="1:13" s="31" customFormat="1" ht="19.5" customHeight="1">
      <c r="A19" s="272" t="s">
        <v>96</v>
      </c>
      <c r="B19" s="273"/>
      <c r="C19" s="273"/>
      <c r="D19" s="273"/>
      <c r="E19" s="273"/>
      <c r="F19" s="273"/>
      <c r="G19" s="273"/>
      <c r="H19" s="273"/>
      <c r="I19" s="273"/>
      <c r="J19" s="274"/>
      <c r="K19" s="57">
        <f>SUM(K12+K15+K18)</f>
        <v>250564.5</v>
      </c>
      <c r="L19" s="129"/>
      <c r="M19" s="129"/>
    </row>
    <row r="20" spans="1:13" s="31" customFormat="1" ht="19.5" customHeight="1" thickBot="1">
      <c r="A20" s="275" t="s">
        <v>97</v>
      </c>
      <c r="B20" s="276"/>
      <c r="C20" s="276"/>
      <c r="D20" s="276"/>
      <c r="E20" s="276"/>
      <c r="F20" s="276"/>
      <c r="G20" s="276"/>
      <c r="H20" s="276"/>
      <c r="I20" s="276"/>
      <c r="J20" s="97">
        <v>0.2746</v>
      </c>
      <c r="K20" s="58">
        <f>J20*K19</f>
        <v>68805.01</v>
      </c>
      <c r="L20" s="129"/>
      <c r="M20" s="129"/>
    </row>
    <row r="21" spans="1:13" s="31" customFormat="1" ht="19.5" customHeight="1" thickBot="1">
      <c r="A21" s="136" t="s">
        <v>98</v>
      </c>
      <c r="B21" s="137"/>
      <c r="C21" s="137"/>
      <c r="D21" s="137"/>
      <c r="E21" s="137"/>
      <c r="F21" s="137"/>
      <c r="G21" s="138"/>
      <c r="H21" s="137"/>
      <c r="I21" s="137"/>
      <c r="J21" s="139"/>
      <c r="K21" s="140">
        <f>SUM(K19:K20)</f>
        <v>319369.51</v>
      </c>
      <c r="L21" s="129"/>
      <c r="M21" s="129"/>
    </row>
    <row r="22" spans="1:13" ht="12.75">
      <c r="A22" s="141"/>
      <c r="B22" s="141"/>
      <c r="C22" s="141"/>
      <c r="D22" s="141"/>
      <c r="E22" s="141"/>
      <c r="F22" s="141"/>
      <c r="G22" s="141"/>
      <c r="H22" s="141"/>
      <c r="I22" s="141"/>
      <c r="J22" s="141"/>
      <c r="K22" s="141"/>
      <c r="L22" s="141"/>
      <c r="M22" s="141"/>
    </row>
    <row r="23" spans="1:13" ht="12.75">
      <c r="A23" s="277" t="s">
        <v>102</v>
      </c>
      <c r="B23" s="277"/>
      <c r="C23" s="277"/>
      <c r="D23" s="277"/>
      <c r="E23" s="277"/>
      <c r="F23" s="277"/>
      <c r="G23" s="277"/>
      <c r="H23" s="141"/>
      <c r="I23" s="141"/>
      <c r="J23" s="141"/>
      <c r="K23" s="141"/>
      <c r="L23" s="141"/>
      <c r="M23" s="141"/>
    </row>
    <row r="24" spans="1:13" ht="15">
      <c r="A24" s="297" t="s">
        <v>103</v>
      </c>
      <c r="B24" s="298"/>
      <c r="C24" s="142" t="s">
        <v>104</v>
      </c>
      <c r="D24" s="143" t="s">
        <v>105</v>
      </c>
      <c r="E24" s="283" t="s">
        <v>106</v>
      </c>
      <c r="F24" s="284"/>
      <c r="G24" s="144"/>
      <c r="H24" s="141"/>
      <c r="I24" s="141"/>
      <c r="J24" s="141"/>
      <c r="K24" s="141"/>
      <c r="L24" s="141"/>
      <c r="M24" s="141"/>
    </row>
    <row r="25" spans="1:13" ht="15">
      <c r="A25" s="254" t="s">
        <v>132</v>
      </c>
      <c r="B25" s="254"/>
      <c r="C25" s="145">
        <v>4</v>
      </c>
      <c r="D25" s="142">
        <v>25</v>
      </c>
      <c r="E25" s="142">
        <v>18</v>
      </c>
      <c r="F25" s="144" t="s">
        <v>99</v>
      </c>
      <c r="G25" s="144">
        <f>ROUND((C25*D25*E25),2)</f>
        <v>1800</v>
      </c>
      <c r="H25" s="141"/>
      <c r="I25" s="141"/>
      <c r="J25" s="141"/>
      <c r="K25" s="141"/>
      <c r="L25" s="141"/>
      <c r="M25" s="141"/>
    </row>
    <row r="26" spans="1:13" ht="15">
      <c r="A26" s="254" t="s">
        <v>133</v>
      </c>
      <c r="B26" s="254"/>
      <c r="C26" s="145">
        <v>7</v>
      </c>
      <c r="D26" s="142">
        <v>25</v>
      </c>
      <c r="E26" s="142">
        <v>18</v>
      </c>
      <c r="F26" s="144" t="s">
        <v>99</v>
      </c>
      <c r="G26" s="144">
        <f>ROUND((C26*D26*E26),2)</f>
        <v>3150</v>
      </c>
      <c r="H26" s="141"/>
      <c r="I26" s="141"/>
      <c r="J26" s="141"/>
      <c r="K26" s="141"/>
      <c r="L26" s="141"/>
      <c r="M26" s="141"/>
    </row>
    <row r="27" spans="1:13" ht="15" hidden="1">
      <c r="A27" s="267" t="s">
        <v>134</v>
      </c>
      <c r="B27" s="268"/>
      <c r="C27" s="145"/>
      <c r="D27" s="142">
        <v>20</v>
      </c>
      <c r="E27" s="142">
        <v>3</v>
      </c>
      <c r="F27" s="144" t="s">
        <v>99</v>
      </c>
      <c r="G27" s="144">
        <f>ROUND((C27*D27*E27),2)</f>
        <v>0</v>
      </c>
      <c r="H27" s="141"/>
      <c r="I27" s="141"/>
      <c r="J27" s="141"/>
      <c r="K27" s="141"/>
      <c r="L27" s="141"/>
      <c r="M27" s="141"/>
    </row>
    <row r="28" spans="1:13" ht="12.75">
      <c r="A28" s="141"/>
      <c r="B28" s="141"/>
      <c r="C28" s="141"/>
      <c r="D28" s="141"/>
      <c r="E28" s="141"/>
      <c r="F28" s="141"/>
      <c r="G28" s="141"/>
      <c r="H28" s="141"/>
      <c r="I28" s="141"/>
      <c r="J28" s="141"/>
      <c r="K28" s="141"/>
      <c r="L28" s="141"/>
      <c r="M28" s="141"/>
    </row>
    <row r="29" spans="1:13" ht="12.75">
      <c r="A29" s="141"/>
      <c r="B29" s="141"/>
      <c r="C29" s="141"/>
      <c r="D29" s="141"/>
      <c r="E29" s="141"/>
      <c r="F29" s="141"/>
      <c r="G29" s="141"/>
      <c r="H29" s="141"/>
      <c r="I29" s="141"/>
      <c r="J29" s="141"/>
      <c r="K29" s="141"/>
      <c r="L29" s="141"/>
      <c r="M29" s="141"/>
    </row>
    <row r="30" spans="1:13" ht="12.75">
      <c r="A30" s="141"/>
      <c r="B30" s="141"/>
      <c r="C30" s="141"/>
      <c r="D30" s="141"/>
      <c r="E30" s="141"/>
      <c r="F30" s="141"/>
      <c r="G30" s="141"/>
      <c r="H30" s="141"/>
      <c r="I30" s="141"/>
      <c r="J30" s="141"/>
      <c r="K30" s="141"/>
      <c r="L30" s="141"/>
      <c r="M30" s="141"/>
    </row>
    <row r="31" spans="1:13" ht="12.75">
      <c r="A31" s="141"/>
      <c r="B31" s="141"/>
      <c r="C31" s="141"/>
      <c r="D31" s="141"/>
      <c r="E31" s="141"/>
      <c r="F31" s="141"/>
      <c r="G31" s="141"/>
      <c r="H31" s="141"/>
      <c r="I31" s="141"/>
      <c r="J31" s="141"/>
      <c r="K31" s="141"/>
      <c r="L31" s="141"/>
      <c r="M31" s="141"/>
    </row>
    <row r="32" spans="1:13" ht="12.75">
      <c r="A32" s="141"/>
      <c r="B32" s="141"/>
      <c r="C32" s="141"/>
      <c r="D32" s="141"/>
      <c r="E32" s="141"/>
      <c r="F32" s="141"/>
      <c r="G32" s="141"/>
      <c r="H32" s="141"/>
      <c r="I32" s="141"/>
      <c r="J32" s="141"/>
      <c r="K32" s="141"/>
      <c r="L32" s="141"/>
      <c r="M32" s="141"/>
    </row>
    <row r="33" spans="1:13" ht="12.75">
      <c r="A33" s="141"/>
      <c r="B33" s="141"/>
      <c r="C33" s="141"/>
      <c r="D33" s="141"/>
      <c r="E33" s="141"/>
      <c r="F33" s="141"/>
      <c r="G33" s="141"/>
      <c r="H33" s="141"/>
      <c r="I33" s="141"/>
      <c r="J33" s="141"/>
      <c r="K33" s="141"/>
      <c r="L33" s="141"/>
      <c r="M33" s="141"/>
    </row>
    <row r="34" spans="1:13" ht="12.75">
      <c r="A34" s="141"/>
      <c r="B34" s="141"/>
      <c r="C34" s="141"/>
      <c r="D34" s="141"/>
      <c r="E34" s="141"/>
      <c r="F34" s="141"/>
      <c r="G34" s="141"/>
      <c r="H34" s="141"/>
      <c r="I34" s="141"/>
      <c r="J34" s="141"/>
      <c r="K34" s="141"/>
      <c r="L34" s="141"/>
      <c r="M34" s="141"/>
    </row>
    <row r="35" spans="1:13" ht="12.75">
      <c r="A35" s="141"/>
      <c r="B35" s="141"/>
      <c r="C35" s="141"/>
      <c r="D35" s="141"/>
      <c r="E35" s="141"/>
      <c r="F35" s="141"/>
      <c r="G35" s="141"/>
      <c r="H35" s="141"/>
      <c r="I35" s="141"/>
      <c r="J35" s="141"/>
      <c r="K35" s="141"/>
      <c r="L35" s="141"/>
      <c r="M35" s="141"/>
    </row>
    <row r="36" spans="1:13" ht="12.75">
      <c r="A36" s="141"/>
      <c r="B36" s="141"/>
      <c r="C36" s="141"/>
      <c r="D36" s="141"/>
      <c r="E36" s="141"/>
      <c r="F36" s="141"/>
      <c r="G36" s="141"/>
      <c r="H36" s="141"/>
      <c r="I36" s="141"/>
      <c r="J36" s="141"/>
      <c r="K36" s="141"/>
      <c r="L36" s="141"/>
      <c r="M36" s="141"/>
    </row>
    <row r="37" spans="1:13" ht="12.75">
      <c r="A37" s="141"/>
      <c r="B37" s="141"/>
      <c r="C37" s="141"/>
      <c r="D37" s="141"/>
      <c r="E37" s="141"/>
      <c r="F37" s="141"/>
      <c r="G37" s="141"/>
      <c r="H37" s="141"/>
      <c r="I37" s="141"/>
      <c r="J37" s="141"/>
      <c r="K37" s="141"/>
      <c r="L37" s="141"/>
      <c r="M37" s="141"/>
    </row>
    <row r="38" spans="1:13" ht="12.75">
      <c r="A38" s="141"/>
      <c r="B38" s="141"/>
      <c r="C38" s="141"/>
      <c r="D38" s="141"/>
      <c r="E38" s="141"/>
      <c r="F38" s="141"/>
      <c r="G38" s="141"/>
      <c r="H38" s="141"/>
      <c r="I38" s="141"/>
      <c r="J38" s="141"/>
      <c r="K38" s="141"/>
      <c r="L38" s="141"/>
      <c r="M38" s="141"/>
    </row>
    <row r="39" spans="1:13" ht="12.75">
      <c r="A39" s="141"/>
      <c r="B39" s="141"/>
      <c r="C39" s="141"/>
      <c r="D39" s="141"/>
      <c r="E39" s="141"/>
      <c r="F39" s="141"/>
      <c r="G39" s="141"/>
      <c r="H39" s="141"/>
      <c r="I39" s="141"/>
      <c r="J39" s="141"/>
      <c r="K39" s="141"/>
      <c r="L39" s="141"/>
      <c r="M39" s="141"/>
    </row>
  </sheetData>
  <sheetProtection/>
  <mergeCells count="21">
    <mergeCell ref="J6:K6"/>
    <mergeCell ref="E24:F24"/>
    <mergeCell ref="B10:F10"/>
    <mergeCell ref="A1:K1"/>
    <mergeCell ref="A2:K2"/>
    <mergeCell ref="A3:K3"/>
    <mergeCell ref="A4:K4"/>
    <mergeCell ref="A5:K5"/>
    <mergeCell ref="A24:B24"/>
    <mergeCell ref="A27:B27"/>
    <mergeCell ref="B16:F16"/>
    <mergeCell ref="A19:J19"/>
    <mergeCell ref="A20:I20"/>
    <mergeCell ref="A23:G23"/>
    <mergeCell ref="B8:F8"/>
    <mergeCell ref="A25:B25"/>
    <mergeCell ref="A26:B26"/>
    <mergeCell ref="B9:F9"/>
    <mergeCell ref="B11:F11"/>
    <mergeCell ref="B13:F13"/>
    <mergeCell ref="A7:K7"/>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J54"/>
  <sheetViews>
    <sheetView view="pageBreakPreview" zoomScaleNormal="115" zoomScaleSheetLayoutView="100" zoomScalePageLayoutView="0" workbookViewId="0" topLeftCell="A1">
      <selection activeCell="A7" sqref="A7:G7"/>
    </sheetView>
  </sheetViews>
  <sheetFormatPr defaultColWidth="9.140625" defaultRowHeight="12.75"/>
  <cols>
    <col min="1" max="1" width="7.7109375" style="26" customWidth="1"/>
    <col min="2" max="2" width="10.7109375" style="26" customWidth="1"/>
    <col min="3" max="3" width="36.421875" style="26" bestFit="1" customWidth="1"/>
    <col min="4" max="7" width="11.7109375" style="26" customWidth="1"/>
    <col min="8" max="8" width="11.7109375" style="25" customWidth="1"/>
    <col min="9" max="9" width="9.140625" style="25" customWidth="1"/>
    <col min="10" max="16384" width="9.140625" style="26" customWidth="1"/>
  </cols>
  <sheetData>
    <row r="1" spans="1:8" ht="12.75">
      <c r="A1" s="146"/>
      <c r="B1" s="147"/>
      <c r="C1" s="147"/>
      <c r="D1" s="147"/>
      <c r="E1" s="147"/>
      <c r="F1" s="147"/>
      <c r="G1" s="148"/>
      <c r="H1" s="157"/>
    </row>
    <row r="2" spans="1:8" ht="12.75">
      <c r="A2" s="309" t="s">
        <v>11</v>
      </c>
      <c r="B2" s="310"/>
      <c r="C2" s="310"/>
      <c r="D2" s="310"/>
      <c r="E2" s="310"/>
      <c r="F2" s="310"/>
      <c r="G2" s="311"/>
      <c r="H2" s="158"/>
    </row>
    <row r="3" spans="1:8" ht="12.75">
      <c r="A3" s="312" t="s">
        <v>81</v>
      </c>
      <c r="B3" s="313"/>
      <c r="C3" s="313"/>
      <c r="D3" s="313"/>
      <c r="E3" s="313"/>
      <c r="F3" s="313"/>
      <c r="G3" s="314"/>
      <c r="H3" s="158"/>
    </row>
    <row r="4" spans="1:8" ht="12.75">
      <c r="A4" s="315" t="s">
        <v>10</v>
      </c>
      <c r="B4" s="316"/>
      <c r="C4" s="316"/>
      <c r="D4" s="316"/>
      <c r="E4" s="316"/>
      <c r="F4" s="316"/>
      <c r="G4" s="317"/>
      <c r="H4" s="158"/>
    </row>
    <row r="5" spans="1:8" ht="13.5" thickBot="1">
      <c r="A5" s="318"/>
      <c r="B5" s="319"/>
      <c r="C5" s="319"/>
      <c r="D5" s="319"/>
      <c r="E5" s="319"/>
      <c r="F5" s="319"/>
      <c r="G5" s="320"/>
      <c r="H5" s="158"/>
    </row>
    <row r="6" spans="1:8" ht="27" thickBot="1" thickTop="1">
      <c r="A6" s="150" t="s">
        <v>159</v>
      </c>
      <c r="B6" s="151" t="s">
        <v>164</v>
      </c>
      <c r="C6" s="321" t="s">
        <v>20</v>
      </c>
      <c r="D6" s="321"/>
      <c r="E6" s="321"/>
      <c r="F6" s="321"/>
      <c r="G6" s="152" t="s">
        <v>50</v>
      </c>
      <c r="H6" s="159"/>
    </row>
    <row r="7" spans="1:8" ht="41.25" customHeight="1" thickTop="1">
      <c r="A7" s="299" t="str">
        <f>RESUMO!C10</f>
        <v>INFRAESTRUTURA</v>
      </c>
      <c r="B7" s="300"/>
      <c r="C7" s="300"/>
      <c r="D7" s="300"/>
      <c r="E7" s="300"/>
      <c r="F7" s="300"/>
      <c r="G7" s="301"/>
      <c r="H7" s="159"/>
    </row>
    <row r="8" spans="1:10" s="28" customFormat="1" ht="19.5" customHeight="1">
      <c r="A8" s="302" t="s">
        <v>21</v>
      </c>
      <c r="B8" s="303"/>
      <c r="C8" s="303"/>
      <c r="D8" s="303"/>
      <c r="E8" s="303"/>
      <c r="F8" s="303"/>
      <c r="G8" s="304"/>
      <c r="H8" s="160"/>
      <c r="I8" s="25">
        <v>1.28</v>
      </c>
      <c r="J8" s="27">
        <f>G44</f>
        <v>811</v>
      </c>
    </row>
    <row r="9" spans="1:9" s="28" customFormat="1" ht="19.5" customHeight="1">
      <c r="A9" s="16" t="s">
        <v>22</v>
      </c>
      <c r="B9" s="21" t="s">
        <v>107</v>
      </c>
      <c r="C9" s="6" t="s">
        <v>23</v>
      </c>
      <c r="D9" s="21" t="s">
        <v>24</v>
      </c>
      <c r="E9" s="6" t="s">
        <v>51</v>
      </c>
      <c r="F9" s="7" t="s">
        <v>25</v>
      </c>
      <c r="G9" s="17" t="s">
        <v>26</v>
      </c>
      <c r="H9" s="19"/>
      <c r="I9" s="25"/>
    </row>
    <row r="10" spans="1:9" s="119" customFormat="1" ht="19.5" customHeight="1">
      <c r="A10" s="14">
        <v>1</v>
      </c>
      <c r="B10" s="2" t="s">
        <v>78</v>
      </c>
      <c r="C10" s="18" t="s">
        <v>61</v>
      </c>
      <c r="D10" s="21" t="s">
        <v>27</v>
      </c>
      <c r="E10" s="3">
        <v>0.0134</v>
      </c>
      <c r="F10" s="4">
        <v>21.09</v>
      </c>
      <c r="G10" s="15">
        <f>ROUND(E10*F10,2)</f>
        <v>0.28</v>
      </c>
      <c r="H10" s="20">
        <v>0.0134</v>
      </c>
      <c r="I10" s="118">
        <f>$I$8</f>
        <v>1.28</v>
      </c>
    </row>
    <row r="11" spans="1:9" s="119" customFormat="1" ht="19.5" customHeight="1">
      <c r="A11" s="14">
        <v>2</v>
      </c>
      <c r="B11" s="2" t="s">
        <v>77</v>
      </c>
      <c r="C11" s="18" t="s">
        <v>62</v>
      </c>
      <c r="D11" s="21" t="s">
        <v>27</v>
      </c>
      <c r="E11" s="3">
        <v>0.035</v>
      </c>
      <c r="F11" s="4">
        <v>21.76</v>
      </c>
      <c r="G11" s="15">
        <f>ROUND(E11*F11,2)</f>
        <v>0.76</v>
      </c>
      <c r="H11" s="20">
        <v>0.035</v>
      </c>
      <c r="I11" s="118">
        <f aca="true" t="shared" si="0" ref="I11:I37">$I$8</f>
        <v>1.28</v>
      </c>
    </row>
    <row r="12" spans="1:9" s="119" customFormat="1" ht="19.5" customHeight="1">
      <c r="A12" s="14">
        <v>3</v>
      </c>
      <c r="B12" s="2" t="s">
        <v>28</v>
      </c>
      <c r="C12" s="18" t="s">
        <v>63</v>
      </c>
      <c r="D12" s="21" t="s">
        <v>27</v>
      </c>
      <c r="E12" s="3">
        <v>0.1067</v>
      </c>
      <c r="F12" s="4">
        <v>19.21</v>
      </c>
      <c r="G12" s="15">
        <f>ROUND(E12*F12,2)</f>
        <v>2.05</v>
      </c>
      <c r="H12" s="20">
        <v>0.1067</v>
      </c>
      <c r="I12" s="118">
        <f t="shared" si="0"/>
        <v>1.28</v>
      </c>
    </row>
    <row r="13" spans="1:9" s="119" customFormat="1" ht="19.5" customHeight="1" thickBot="1">
      <c r="A13" s="85">
        <v>4</v>
      </c>
      <c r="B13" s="86">
        <v>88314</v>
      </c>
      <c r="C13" s="87" t="s">
        <v>66</v>
      </c>
      <c r="D13" s="88" t="s">
        <v>27</v>
      </c>
      <c r="E13" s="89">
        <v>1.1301</v>
      </c>
      <c r="F13" s="90">
        <v>17.91</v>
      </c>
      <c r="G13" s="91">
        <f>ROUND(E13*F13,2)</f>
        <v>20.24</v>
      </c>
      <c r="H13" s="20">
        <v>1.1301</v>
      </c>
      <c r="I13" s="118">
        <f t="shared" si="0"/>
        <v>1.28</v>
      </c>
    </row>
    <row r="14" spans="1:9" s="28" customFormat="1" ht="19.5" customHeight="1" thickBot="1">
      <c r="A14" s="305" t="s">
        <v>29</v>
      </c>
      <c r="B14" s="306"/>
      <c r="C14" s="306"/>
      <c r="D14" s="306"/>
      <c r="E14" s="322">
        <f>SUM(G10:G13)</f>
        <v>23.33</v>
      </c>
      <c r="F14" s="322"/>
      <c r="G14" s="323"/>
      <c r="H14" s="19"/>
      <c r="I14" s="25"/>
    </row>
    <row r="15" spans="1:9" s="28" customFormat="1" ht="19.5" customHeight="1">
      <c r="A15" s="302" t="s">
        <v>30</v>
      </c>
      <c r="B15" s="303"/>
      <c r="C15" s="303"/>
      <c r="D15" s="303"/>
      <c r="E15" s="303"/>
      <c r="F15" s="303"/>
      <c r="G15" s="304"/>
      <c r="H15" s="160"/>
      <c r="I15" s="25"/>
    </row>
    <row r="16" spans="1:9" s="28" customFormat="1" ht="19.5" customHeight="1">
      <c r="A16" s="16" t="s">
        <v>22</v>
      </c>
      <c r="B16" s="21" t="s">
        <v>107</v>
      </c>
      <c r="C16" s="6" t="s">
        <v>23</v>
      </c>
      <c r="D16" s="21" t="s">
        <v>24</v>
      </c>
      <c r="E16" s="6" t="s">
        <v>51</v>
      </c>
      <c r="F16" s="7" t="s">
        <v>25</v>
      </c>
      <c r="G16" s="17" t="s">
        <v>26</v>
      </c>
      <c r="H16" s="19"/>
      <c r="I16" s="25"/>
    </row>
    <row r="17" spans="1:9" s="119" customFormat="1" ht="19.5" customHeight="1">
      <c r="A17" s="14">
        <v>1</v>
      </c>
      <c r="B17" s="5">
        <v>5944</v>
      </c>
      <c r="C17" s="29" t="s">
        <v>54</v>
      </c>
      <c r="D17" s="21" t="s">
        <v>74</v>
      </c>
      <c r="E17" s="3">
        <v>0.035</v>
      </c>
      <c r="F17" s="4">
        <v>254.53</v>
      </c>
      <c r="G17" s="15">
        <f>ROUND(E17*F17,2)</f>
        <v>8.91</v>
      </c>
      <c r="H17" s="20">
        <v>0.035</v>
      </c>
      <c r="I17" s="118">
        <f t="shared" si="0"/>
        <v>1.28</v>
      </c>
    </row>
    <row r="18" spans="1:9" s="119" customFormat="1" ht="19.5" customHeight="1">
      <c r="A18" s="14">
        <v>2</v>
      </c>
      <c r="B18" s="5">
        <v>7030</v>
      </c>
      <c r="C18" s="29" t="s">
        <v>55</v>
      </c>
      <c r="D18" s="21" t="s">
        <v>74</v>
      </c>
      <c r="E18" s="3">
        <v>0.0134</v>
      </c>
      <c r="F18" s="4">
        <v>299.09</v>
      </c>
      <c r="G18" s="15">
        <f aca="true" t="shared" si="1" ref="G18:G29">ROUND(E18*F18,2)</f>
        <v>4.01</v>
      </c>
      <c r="H18" s="20">
        <v>0.0134</v>
      </c>
      <c r="I18" s="118">
        <f t="shared" si="0"/>
        <v>1.28</v>
      </c>
    </row>
    <row r="19" spans="1:9" s="119" customFormat="1" ht="19.5" customHeight="1">
      <c r="A19" s="14">
        <v>3</v>
      </c>
      <c r="B19" s="5">
        <v>93433</v>
      </c>
      <c r="C19" s="29" t="s">
        <v>57</v>
      </c>
      <c r="D19" s="21" t="s">
        <v>74</v>
      </c>
      <c r="E19" s="3">
        <v>0.0134</v>
      </c>
      <c r="F19" s="4">
        <v>2820.43</v>
      </c>
      <c r="G19" s="15">
        <f t="shared" si="1"/>
        <v>37.79</v>
      </c>
      <c r="H19" s="20">
        <v>0.0134</v>
      </c>
      <c r="I19" s="118">
        <f t="shared" si="0"/>
        <v>1.28</v>
      </c>
    </row>
    <row r="20" spans="1:9" s="119" customFormat="1" ht="19.5" customHeight="1">
      <c r="A20" s="14">
        <v>4</v>
      </c>
      <c r="B20" s="5">
        <v>95872</v>
      </c>
      <c r="C20" s="29" t="s">
        <v>58</v>
      </c>
      <c r="D20" s="21" t="s">
        <v>74</v>
      </c>
      <c r="E20" s="3">
        <v>0.0134</v>
      </c>
      <c r="F20" s="4">
        <v>327.23</v>
      </c>
      <c r="G20" s="15">
        <f t="shared" si="1"/>
        <v>4.38</v>
      </c>
      <c r="H20" s="20">
        <v>0.0134</v>
      </c>
      <c r="I20" s="118">
        <f t="shared" si="0"/>
        <v>1.28</v>
      </c>
    </row>
    <row r="21" spans="1:9" s="119" customFormat="1" ht="19.5" customHeight="1">
      <c r="A21" s="14">
        <v>5</v>
      </c>
      <c r="B21" s="5">
        <v>5835</v>
      </c>
      <c r="C21" s="29" t="s">
        <v>64</v>
      </c>
      <c r="D21" s="21" t="s">
        <v>74</v>
      </c>
      <c r="E21" s="3">
        <v>0.0464</v>
      </c>
      <c r="F21" s="4">
        <v>393.41</v>
      </c>
      <c r="G21" s="15">
        <f t="shared" si="1"/>
        <v>18.25</v>
      </c>
      <c r="H21" s="20">
        <v>0.0464</v>
      </c>
      <c r="I21" s="118">
        <f t="shared" si="0"/>
        <v>1.28</v>
      </c>
    </row>
    <row r="22" spans="1:9" s="119" customFormat="1" ht="35.25" customHeight="1">
      <c r="A22" s="14">
        <v>6</v>
      </c>
      <c r="B22" s="5">
        <v>5837</v>
      </c>
      <c r="C22" s="29" t="s">
        <v>65</v>
      </c>
      <c r="D22" s="21" t="s">
        <v>76</v>
      </c>
      <c r="E22" s="3">
        <v>0.0949</v>
      </c>
      <c r="F22" s="4">
        <v>137.78</v>
      </c>
      <c r="G22" s="15">
        <f t="shared" si="1"/>
        <v>13.08</v>
      </c>
      <c r="H22" s="20">
        <v>0.0949</v>
      </c>
      <c r="I22" s="118">
        <f t="shared" si="0"/>
        <v>1.28</v>
      </c>
    </row>
    <row r="23" spans="1:9" s="119" customFormat="1" ht="19.5" customHeight="1">
      <c r="A23" s="14">
        <v>7</v>
      </c>
      <c r="B23" s="5">
        <v>91386</v>
      </c>
      <c r="C23" s="29" t="s">
        <v>67</v>
      </c>
      <c r="D23" s="21" t="s">
        <v>74</v>
      </c>
      <c r="E23" s="3">
        <v>0.0464</v>
      </c>
      <c r="F23" s="4">
        <v>258.65</v>
      </c>
      <c r="G23" s="15">
        <f t="shared" si="1"/>
        <v>12</v>
      </c>
      <c r="H23" s="20">
        <v>0.0464</v>
      </c>
      <c r="I23" s="118">
        <f t="shared" si="0"/>
        <v>1.28</v>
      </c>
    </row>
    <row r="24" spans="1:9" s="119" customFormat="1" ht="19.5" customHeight="1">
      <c r="A24" s="14">
        <v>8</v>
      </c>
      <c r="B24" s="5">
        <v>95631</v>
      </c>
      <c r="C24" s="29" t="s">
        <v>68</v>
      </c>
      <c r="D24" s="21" t="s">
        <v>74</v>
      </c>
      <c r="E24" s="3">
        <v>0.0805</v>
      </c>
      <c r="F24" s="4">
        <v>238.14</v>
      </c>
      <c r="G24" s="15">
        <f t="shared" si="1"/>
        <v>19.17</v>
      </c>
      <c r="H24" s="20">
        <v>0.0805</v>
      </c>
      <c r="I24" s="118">
        <f t="shared" si="0"/>
        <v>1.28</v>
      </c>
    </row>
    <row r="25" spans="1:9" s="119" customFormat="1" ht="19.5" customHeight="1">
      <c r="A25" s="14">
        <v>9</v>
      </c>
      <c r="B25" s="5">
        <v>95632</v>
      </c>
      <c r="C25" s="29" t="s">
        <v>69</v>
      </c>
      <c r="D25" s="21" t="s">
        <v>76</v>
      </c>
      <c r="E25" s="3">
        <v>0.0607</v>
      </c>
      <c r="F25" s="4">
        <v>76.92</v>
      </c>
      <c r="G25" s="15">
        <f t="shared" si="1"/>
        <v>4.67</v>
      </c>
      <c r="H25" s="20">
        <v>0.0607</v>
      </c>
      <c r="I25" s="118">
        <f t="shared" si="0"/>
        <v>1.28</v>
      </c>
    </row>
    <row r="26" spans="1:9" s="119" customFormat="1" ht="19.5" customHeight="1">
      <c r="A26" s="14">
        <v>10</v>
      </c>
      <c r="B26" s="5">
        <v>96155</v>
      </c>
      <c r="C26" s="29" t="s">
        <v>70</v>
      </c>
      <c r="D26" s="21" t="s">
        <v>76</v>
      </c>
      <c r="E26" s="3">
        <v>0.1071</v>
      </c>
      <c r="F26" s="4">
        <v>43.15</v>
      </c>
      <c r="G26" s="15">
        <f t="shared" si="1"/>
        <v>4.62</v>
      </c>
      <c r="H26" s="20">
        <v>0.1071</v>
      </c>
      <c r="I26" s="118">
        <f t="shared" si="0"/>
        <v>1.28</v>
      </c>
    </row>
    <row r="27" spans="1:9" s="119" customFormat="1" ht="19.5" customHeight="1">
      <c r="A27" s="14">
        <v>11</v>
      </c>
      <c r="B27" s="5">
        <v>96157</v>
      </c>
      <c r="C27" s="29" t="s">
        <v>71</v>
      </c>
      <c r="D27" s="21" t="s">
        <v>74</v>
      </c>
      <c r="E27" s="3">
        <v>0.0341</v>
      </c>
      <c r="F27" s="4">
        <v>139.63</v>
      </c>
      <c r="G27" s="15">
        <f t="shared" si="1"/>
        <v>4.76</v>
      </c>
      <c r="H27" s="20">
        <v>0.0341</v>
      </c>
      <c r="I27" s="118">
        <f t="shared" si="0"/>
        <v>1.28</v>
      </c>
    </row>
    <row r="28" spans="1:9" s="119" customFormat="1" ht="19.5" customHeight="1">
      <c r="A28" s="14">
        <v>12</v>
      </c>
      <c r="B28" s="5">
        <v>96463</v>
      </c>
      <c r="C28" s="29" t="s">
        <v>72</v>
      </c>
      <c r="D28" s="21" t="s">
        <v>74</v>
      </c>
      <c r="E28" s="3">
        <v>0.0419</v>
      </c>
      <c r="F28" s="4">
        <v>222.28</v>
      </c>
      <c r="G28" s="15">
        <f t="shared" si="1"/>
        <v>9.31</v>
      </c>
      <c r="H28" s="20">
        <v>0.0419</v>
      </c>
      <c r="I28" s="118">
        <f t="shared" si="0"/>
        <v>1.28</v>
      </c>
    </row>
    <row r="29" spans="1:9" s="119" customFormat="1" ht="19.5" customHeight="1" thickBot="1">
      <c r="A29" s="85">
        <v>13</v>
      </c>
      <c r="B29" s="86">
        <v>96464</v>
      </c>
      <c r="C29" s="92" t="s">
        <v>73</v>
      </c>
      <c r="D29" s="88" t="s">
        <v>76</v>
      </c>
      <c r="E29" s="89">
        <v>0.099</v>
      </c>
      <c r="F29" s="90">
        <v>82.97</v>
      </c>
      <c r="G29" s="91">
        <f t="shared" si="1"/>
        <v>8.21</v>
      </c>
      <c r="H29" s="20">
        <v>0.099</v>
      </c>
      <c r="I29" s="118">
        <f t="shared" si="0"/>
        <v>1.28</v>
      </c>
    </row>
    <row r="30" spans="1:9" s="28" customFormat="1" ht="19.5" customHeight="1" thickBot="1">
      <c r="A30" s="305" t="s">
        <v>31</v>
      </c>
      <c r="B30" s="306"/>
      <c r="C30" s="306"/>
      <c r="D30" s="306"/>
      <c r="E30" s="322">
        <f>SUM(G17:G29)</f>
        <v>149.16</v>
      </c>
      <c r="F30" s="322"/>
      <c r="G30" s="323"/>
      <c r="H30" s="19"/>
      <c r="I30" s="25"/>
    </row>
    <row r="31" spans="1:9" s="28" customFormat="1" ht="19.5" customHeight="1">
      <c r="A31" s="302" t="s">
        <v>32</v>
      </c>
      <c r="B31" s="303"/>
      <c r="C31" s="303"/>
      <c r="D31" s="303"/>
      <c r="E31" s="303"/>
      <c r="F31" s="303"/>
      <c r="G31" s="304"/>
      <c r="H31" s="160"/>
      <c r="I31" s="25"/>
    </row>
    <row r="32" spans="1:9" s="28" customFormat="1" ht="19.5" customHeight="1">
      <c r="A32" s="16" t="s">
        <v>22</v>
      </c>
      <c r="B32" s="21" t="s">
        <v>107</v>
      </c>
      <c r="C32" s="6" t="s">
        <v>23</v>
      </c>
      <c r="D32" s="21" t="s">
        <v>24</v>
      </c>
      <c r="E32" s="6" t="s">
        <v>51</v>
      </c>
      <c r="F32" s="7" t="s">
        <v>25</v>
      </c>
      <c r="G32" s="17" t="s">
        <v>26</v>
      </c>
      <c r="H32" s="19"/>
      <c r="I32" s="25"/>
    </row>
    <row r="33" spans="1:9" s="119" customFormat="1" ht="19.5" customHeight="1">
      <c r="A33" s="14">
        <v>1</v>
      </c>
      <c r="B33" s="172">
        <v>370</v>
      </c>
      <c r="C33" s="18" t="s">
        <v>52</v>
      </c>
      <c r="D33" s="21" t="s">
        <v>0</v>
      </c>
      <c r="E33" s="3">
        <v>0.1875</v>
      </c>
      <c r="F33" s="4">
        <v>90</v>
      </c>
      <c r="G33" s="15">
        <f>ROUND(E33*F33,2)</f>
        <v>16.88</v>
      </c>
      <c r="H33" s="20">
        <v>0.1875</v>
      </c>
      <c r="I33" s="118">
        <f t="shared" si="0"/>
        <v>1.28</v>
      </c>
    </row>
    <row r="34" spans="1:9" s="119" customFormat="1" ht="19.5" customHeight="1">
      <c r="A34" s="14">
        <v>2</v>
      </c>
      <c r="B34" s="153">
        <v>4734</v>
      </c>
      <c r="C34" s="18" t="s">
        <v>53</v>
      </c>
      <c r="D34" s="21" t="s">
        <v>0</v>
      </c>
      <c r="E34" s="3">
        <v>0.252</v>
      </c>
      <c r="F34" s="4">
        <v>621.31</v>
      </c>
      <c r="G34" s="15">
        <f>ROUND(E34*F34,2)</f>
        <v>156.57</v>
      </c>
      <c r="H34" s="20">
        <v>0.252</v>
      </c>
      <c r="I34" s="118">
        <f t="shared" si="0"/>
        <v>1.28</v>
      </c>
    </row>
    <row r="35" spans="1:9" s="119" customFormat="1" ht="19.5" customHeight="1">
      <c r="A35" s="14">
        <v>3</v>
      </c>
      <c r="B35" s="172">
        <v>41899</v>
      </c>
      <c r="C35" s="167" t="s">
        <v>56</v>
      </c>
      <c r="D35" s="21" t="s">
        <v>18</v>
      </c>
      <c r="E35" s="3">
        <v>0.06</v>
      </c>
      <c r="F35" s="4">
        <v>5529.29</v>
      </c>
      <c r="G35" s="15">
        <f>ROUND(E35*F35,2)</f>
        <v>331.76</v>
      </c>
      <c r="H35" s="20">
        <v>0.06</v>
      </c>
      <c r="I35" s="118">
        <f t="shared" si="0"/>
        <v>1.28</v>
      </c>
    </row>
    <row r="36" spans="1:9" s="119" customFormat="1" ht="19.5" customHeight="1">
      <c r="A36" s="14">
        <v>4</v>
      </c>
      <c r="B36" s="153">
        <v>4221</v>
      </c>
      <c r="C36" s="18" t="s">
        <v>59</v>
      </c>
      <c r="D36" s="21" t="s">
        <v>75</v>
      </c>
      <c r="E36" s="3">
        <v>5</v>
      </c>
      <c r="F36" s="4">
        <v>7.46</v>
      </c>
      <c r="G36" s="15">
        <f>ROUND(E36*F36,2)</f>
        <v>37.3</v>
      </c>
      <c r="H36" s="20">
        <v>5</v>
      </c>
      <c r="I36" s="118">
        <f t="shared" si="0"/>
        <v>1.28</v>
      </c>
    </row>
    <row r="37" spans="1:9" s="119" customFormat="1" ht="19.5" customHeight="1" thickBot="1">
      <c r="A37" s="85">
        <v>5</v>
      </c>
      <c r="B37" s="168">
        <v>11138</v>
      </c>
      <c r="C37" s="169" t="s">
        <v>60</v>
      </c>
      <c r="D37" s="88" t="s">
        <v>75</v>
      </c>
      <c r="E37" s="89">
        <v>20</v>
      </c>
      <c r="F37" s="90">
        <v>4.8</v>
      </c>
      <c r="G37" s="91">
        <f>ROUND(E37*F37,2)</f>
        <v>96</v>
      </c>
      <c r="H37" s="20">
        <v>20</v>
      </c>
      <c r="I37" s="118">
        <f t="shared" si="0"/>
        <v>1.28</v>
      </c>
    </row>
    <row r="38" spans="1:9" s="28" customFormat="1" ht="19.5" customHeight="1" thickBot="1">
      <c r="A38" s="305" t="s">
        <v>33</v>
      </c>
      <c r="B38" s="306"/>
      <c r="C38" s="306"/>
      <c r="D38" s="306"/>
      <c r="E38" s="322">
        <f>SUM(G33:G37)</f>
        <v>638.51</v>
      </c>
      <c r="F38" s="322"/>
      <c r="G38" s="323"/>
      <c r="H38" s="19"/>
      <c r="I38" s="25"/>
    </row>
    <row r="39" spans="1:9" s="28" customFormat="1" ht="19.5" customHeight="1">
      <c r="A39" s="325" t="s">
        <v>34</v>
      </c>
      <c r="B39" s="326"/>
      <c r="C39" s="326"/>
      <c r="D39" s="326"/>
      <c r="E39" s="326"/>
      <c r="F39" s="326"/>
      <c r="G39" s="327"/>
      <c r="H39" s="161"/>
      <c r="I39" s="25"/>
    </row>
    <row r="40" spans="1:9" s="28" customFormat="1" ht="19.5" customHeight="1">
      <c r="A40" s="16" t="s">
        <v>22</v>
      </c>
      <c r="B40" s="21"/>
      <c r="C40" s="21" t="s">
        <v>35</v>
      </c>
      <c r="D40" s="21" t="s">
        <v>26</v>
      </c>
      <c r="E40" s="21"/>
      <c r="F40" s="154"/>
      <c r="G40" s="17"/>
      <c r="H40" s="19"/>
      <c r="I40" s="25"/>
    </row>
    <row r="41" spans="1:9" s="28" customFormat="1" ht="19.5" customHeight="1">
      <c r="A41" s="16" t="s">
        <v>36</v>
      </c>
      <c r="B41" s="21"/>
      <c r="C41" s="21" t="s">
        <v>37</v>
      </c>
      <c r="D41" s="308" t="s">
        <v>38</v>
      </c>
      <c r="E41" s="308"/>
      <c r="F41" s="308"/>
      <c r="G41" s="17">
        <f>E14</f>
        <v>23.33</v>
      </c>
      <c r="H41" s="19"/>
      <c r="I41" s="25"/>
    </row>
    <row r="42" spans="1:9" s="28" customFormat="1" ht="19.5" customHeight="1">
      <c r="A42" s="16" t="s">
        <v>39</v>
      </c>
      <c r="B42" s="21"/>
      <c r="C42" s="21" t="s">
        <v>40</v>
      </c>
      <c r="D42" s="308" t="s">
        <v>41</v>
      </c>
      <c r="E42" s="308"/>
      <c r="F42" s="308"/>
      <c r="G42" s="17">
        <f>E30</f>
        <v>149.16</v>
      </c>
      <c r="H42" s="19"/>
      <c r="I42" s="25"/>
    </row>
    <row r="43" spans="1:9" s="28" customFormat="1" ht="19.5" customHeight="1">
      <c r="A43" s="16" t="s">
        <v>8</v>
      </c>
      <c r="B43" s="21"/>
      <c r="C43" s="21" t="s">
        <v>42</v>
      </c>
      <c r="D43" s="308" t="s">
        <v>43</v>
      </c>
      <c r="E43" s="308"/>
      <c r="F43" s="308"/>
      <c r="G43" s="17">
        <f>E38</f>
        <v>638.51</v>
      </c>
      <c r="H43" s="19"/>
      <c r="I43" s="25"/>
    </row>
    <row r="44" spans="1:9" s="28" customFormat="1" ht="19.5" customHeight="1">
      <c r="A44" s="16" t="s">
        <v>5</v>
      </c>
      <c r="B44" s="21"/>
      <c r="C44" s="8" t="s">
        <v>44</v>
      </c>
      <c r="D44" s="307" t="s">
        <v>45</v>
      </c>
      <c r="E44" s="307"/>
      <c r="F44" s="307"/>
      <c r="G44" s="22">
        <f>G41+G42+G43</f>
        <v>811</v>
      </c>
      <c r="H44" s="161">
        <v>596</v>
      </c>
      <c r="I44" s="25"/>
    </row>
    <row r="45" spans="1:9" s="28" customFormat="1" ht="19.5" customHeight="1">
      <c r="A45" s="16" t="s">
        <v>46</v>
      </c>
      <c r="B45" s="21"/>
      <c r="C45" s="8" t="s">
        <v>47</v>
      </c>
      <c r="D45" s="9" t="s">
        <v>97</v>
      </c>
      <c r="E45" s="10"/>
      <c r="F45" s="93">
        <v>0.2746</v>
      </c>
      <c r="G45" s="155">
        <f>G44*F45</f>
        <v>222.7</v>
      </c>
      <c r="H45" s="162"/>
      <c r="I45" s="25"/>
    </row>
    <row r="46" spans="1:9" s="28" customFormat="1" ht="19.5" customHeight="1" thickBot="1">
      <c r="A46" s="163"/>
      <c r="B46" s="164"/>
      <c r="C46" s="164"/>
      <c r="D46" s="324" t="s">
        <v>48</v>
      </c>
      <c r="E46" s="324"/>
      <c r="F46" s="324"/>
      <c r="G46" s="165">
        <f>G44+G45</f>
        <v>1033.7</v>
      </c>
      <c r="H46" s="13"/>
      <c r="I46" s="25"/>
    </row>
    <row r="47" spans="1:8" ht="12.75">
      <c r="A47" s="11"/>
      <c r="B47" s="11"/>
      <c r="C47" s="11"/>
      <c r="D47" s="12"/>
      <c r="E47" s="12"/>
      <c r="F47" s="12"/>
      <c r="G47" s="13"/>
      <c r="H47" s="13"/>
    </row>
    <row r="48" spans="1:8" ht="12.75">
      <c r="A48" s="156"/>
      <c r="B48" s="156"/>
      <c r="C48" s="156"/>
      <c r="D48" s="156"/>
      <c r="E48" s="156"/>
      <c r="F48" s="156"/>
      <c r="G48" s="156"/>
      <c r="H48" s="157"/>
    </row>
    <row r="49" spans="1:8" ht="12.75">
      <c r="A49" s="156"/>
      <c r="B49" s="156"/>
      <c r="C49" s="156"/>
      <c r="D49" s="156"/>
      <c r="E49" s="156"/>
      <c r="F49" s="156"/>
      <c r="G49" s="156"/>
      <c r="H49" s="157"/>
    </row>
    <row r="50" spans="1:8" ht="12.75">
      <c r="A50" s="156"/>
      <c r="B50" s="156"/>
      <c r="C50" s="156"/>
      <c r="D50" s="156"/>
      <c r="E50" s="156"/>
      <c r="F50" s="156"/>
      <c r="G50" s="156"/>
      <c r="H50" s="157"/>
    </row>
    <row r="51" spans="1:8" ht="12.75">
      <c r="A51" s="156"/>
      <c r="B51" s="156"/>
      <c r="C51" s="156"/>
      <c r="D51" s="156"/>
      <c r="E51" s="156"/>
      <c r="F51" s="156"/>
      <c r="G51" s="156"/>
      <c r="H51" s="157"/>
    </row>
    <row r="52" spans="1:8" ht="12.75">
      <c r="A52" s="156"/>
      <c r="B52" s="156"/>
      <c r="C52" s="156"/>
      <c r="D52" s="156"/>
      <c r="E52" s="156"/>
      <c r="F52" s="156"/>
      <c r="G52" s="156"/>
      <c r="H52" s="157"/>
    </row>
    <row r="53" spans="1:8" ht="12.75">
      <c r="A53" s="156"/>
      <c r="B53" s="156"/>
      <c r="C53" s="156"/>
      <c r="D53" s="156"/>
      <c r="E53" s="156"/>
      <c r="F53" s="156"/>
      <c r="G53" s="156"/>
      <c r="H53" s="157"/>
    </row>
    <row r="54" spans="1:8" ht="12.75">
      <c r="A54" s="170"/>
      <c r="B54" s="170"/>
      <c r="C54" s="170"/>
      <c r="D54" s="170"/>
      <c r="E54" s="170"/>
      <c r="F54" s="170"/>
      <c r="G54" s="170"/>
      <c r="H54" s="171"/>
    </row>
  </sheetData>
  <sheetProtection/>
  <mergeCells count="21">
    <mergeCell ref="D46:F46"/>
    <mergeCell ref="A38:D38"/>
    <mergeCell ref="E38:G38"/>
    <mergeCell ref="A39:G39"/>
    <mergeCell ref="D41:F41"/>
    <mergeCell ref="A2:G2"/>
    <mergeCell ref="A3:G3"/>
    <mergeCell ref="A4:G4"/>
    <mergeCell ref="A5:G5"/>
    <mergeCell ref="C6:F6"/>
    <mergeCell ref="E30:G30"/>
    <mergeCell ref="A15:G15"/>
    <mergeCell ref="E14:G14"/>
    <mergeCell ref="A30:D30"/>
    <mergeCell ref="A7:G7"/>
    <mergeCell ref="A8:G8"/>
    <mergeCell ref="A14:D14"/>
    <mergeCell ref="D44:F44"/>
    <mergeCell ref="D42:F42"/>
    <mergeCell ref="A31:G31"/>
    <mergeCell ref="D43:F43"/>
  </mergeCells>
  <printOptions horizontalCentered="1"/>
  <pageMargins left="0.5118110236220472" right="0.5118110236220472" top="0.7874015748031497" bottom="0.7874015748031497" header="0.31496062992125984" footer="0.31496062992125984"/>
  <pageSetup blackAndWhite="1" fitToHeight="1" fitToWidth="1" horizontalDpi="600" verticalDpi="600" orientation="portrait" paperSize="9" scale="80" r:id="rId4"/>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sheetPr>
  <dimension ref="A1:J49"/>
  <sheetViews>
    <sheetView view="pageBreakPreview" zoomScale="90" zoomScaleSheetLayoutView="90" zoomScalePageLayoutView="0" workbookViewId="0" topLeftCell="A1">
      <selection activeCell="C34" sqref="C34"/>
    </sheetView>
  </sheetViews>
  <sheetFormatPr defaultColWidth="9.140625" defaultRowHeight="12.75"/>
  <cols>
    <col min="1" max="1" width="7.7109375" style="26" customWidth="1"/>
    <col min="2" max="2" width="10.7109375" style="26" customWidth="1"/>
    <col min="3" max="3" width="36.421875" style="26" bestFit="1" customWidth="1"/>
    <col min="4" max="5" width="11.7109375" style="26" customWidth="1"/>
    <col min="6" max="6" width="12.7109375" style="26" customWidth="1"/>
    <col min="7" max="7" width="10.421875" style="26" customWidth="1"/>
    <col min="8" max="8" width="11.7109375" style="25" customWidth="1"/>
    <col min="9" max="9" width="9.140625" style="25" customWidth="1"/>
    <col min="10" max="16384" width="9.140625" style="26" customWidth="1"/>
  </cols>
  <sheetData>
    <row r="1" spans="1:8" ht="12.75">
      <c r="A1" s="146"/>
      <c r="B1" s="147"/>
      <c r="C1" s="147"/>
      <c r="D1" s="147"/>
      <c r="E1" s="147"/>
      <c r="F1" s="147"/>
      <c r="G1" s="148"/>
      <c r="H1" s="157"/>
    </row>
    <row r="2" spans="1:8" ht="12.75">
      <c r="A2" s="309" t="s">
        <v>11</v>
      </c>
      <c r="B2" s="310"/>
      <c r="C2" s="310"/>
      <c r="D2" s="310"/>
      <c r="E2" s="310"/>
      <c r="F2" s="310"/>
      <c r="G2" s="311"/>
      <c r="H2" s="158"/>
    </row>
    <row r="3" spans="1:8" ht="12.75">
      <c r="A3" s="312" t="s">
        <v>81</v>
      </c>
      <c r="B3" s="313"/>
      <c r="C3" s="313"/>
      <c r="D3" s="313"/>
      <c r="E3" s="313"/>
      <c r="F3" s="313"/>
      <c r="G3" s="314"/>
      <c r="H3" s="158"/>
    </row>
    <row r="4" spans="1:8" ht="12.75">
      <c r="A4" s="315" t="s">
        <v>10</v>
      </c>
      <c r="B4" s="316"/>
      <c r="C4" s="316"/>
      <c r="D4" s="316"/>
      <c r="E4" s="316"/>
      <c r="F4" s="316"/>
      <c r="G4" s="317"/>
      <c r="H4" s="158"/>
    </row>
    <row r="5" spans="1:8" ht="13.5" thickBot="1">
      <c r="A5" s="318"/>
      <c r="B5" s="319"/>
      <c r="C5" s="319"/>
      <c r="D5" s="319"/>
      <c r="E5" s="319"/>
      <c r="F5" s="319"/>
      <c r="G5" s="320"/>
      <c r="H5" s="158"/>
    </row>
    <row r="6" spans="1:8" ht="27" thickBot="1" thickTop="1">
      <c r="A6" s="150" t="s">
        <v>158</v>
      </c>
      <c r="B6" s="151" t="s">
        <v>163</v>
      </c>
      <c r="C6" s="321" t="s">
        <v>136</v>
      </c>
      <c r="D6" s="321"/>
      <c r="E6" s="321"/>
      <c r="F6" s="321"/>
      <c r="G6" s="152" t="s">
        <v>140</v>
      </c>
      <c r="H6" s="159"/>
    </row>
    <row r="7" spans="1:8" ht="41.25" customHeight="1" thickTop="1">
      <c r="A7" s="299" t="str">
        <f>RESUMO!C10</f>
        <v>INFRAESTRUTURA</v>
      </c>
      <c r="B7" s="300"/>
      <c r="C7" s="300"/>
      <c r="D7" s="300"/>
      <c r="E7" s="300"/>
      <c r="F7" s="300"/>
      <c r="G7" s="301"/>
      <c r="H7" s="159"/>
    </row>
    <row r="8" spans="1:10" s="28" customFormat="1" ht="19.5" customHeight="1">
      <c r="A8" s="302" t="s">
        <v>21</v>
      </c>
      <c r="B8" s="303"/>
      <c r="C8" s="303"/>
      <c r="D8" s="303"/>
      <c r="E8" s="303"/>
      <c r="F8" s="303"/>
      <c r="G8" s="304"/>
      <c r="H8" s="160"/>
      <c r="I8" s="25">
        <v>1.28</v>
      </c>
      <c r="J8" s="27">
        <f>G43</f>
        <v>200.42</v>
      </c>
    </row>
    <row r="9" spans="1:9" s="28" customFormat="1" ht="19.5" customHeight="1">
      <c r="A9" s="16" t="s">
        <v>22</v>
      </c>
      <c r="B9" s="21" t="s">
        <v>107</v>
      </c>
      <c r="C9" s="6" t="s">
        <v>23</v>
      </c>
      <c r="D9" s="21" t="s">
        <v>24</v>
      </c>
      <c r="E9" s="6" t="s">
        <v>51</v>
      </c>
      <c r="F9" s="7" t="s">
        <v>25</v>
      </c>
      <c r="G9" s="17" t="s">
        <v>26</v>
      </c>
      <c r="H9" s="19"/>
      <c r="I9" s="25"/>
    </row>
    <row r="10" spans="1:9" s="119" customFormat="1" ht="24.75" customHeight="1">
      <c r="A10" s="14">
        <v>1</v>
      </c>
      <c r="B10" s="2" t="s">
        <v>137</v>
      </c>
      <c r="C10" s="18" t="s">
        <v>130</v>
      </c>
      <c r="D10" s="21" t="s">
        <v>27</v>
      </c>
      <c r="E10" s="3" t="str">
        <f>'[1]Composição ORSE'!$H$12</f>
        <v> 0,0059524</v>
      </c>
      <c r="F10" s="4">
        <v>20.19</v>
      </c>
      <c r="G10" s="15">
        <f>ROUND(E10*F10,2)</f>
        <v>0.12</v>
      </c>
      <c r="H10" s="20">
        <v>0.0134</v>
      </c>
      <c r="I10" s="118">
        <f>$I$8</f>
        <v>1.28</v>
      </c>
    </row>
    <row r="11" spans="1:9" s="119" customFormat="1" ht="29.25" customHeight="1" thickBot="1">
      <c r="A11" s="14">
        <v>2</v>
      </c>
      <c r="B11" s="2" t="s">
        <v>28</v>
      </c>
      <c r="C11" s="18" t="s">
        <v>86</v>
      </c>
      <c r="D11" s="21" t="s">
        <v>27</v>
      </c>
      <c r="E11" s="3" t="str">
        <f>'[1]Composição ORSE'!$H$20</f>
        <v> 0,0178571</v>
      </c>
      <c r="F11" s="4">
        <v>18.16</v>
      </c>
      <c r="G11" s="15">
        <f>ROUND(E11*F11,2)</f>
        <v>0.32</v>
      </c>
      <c r="H11" s="20">
        <v>0.035</v>
      </c>
      <c r="I11" s="118">
        <f aca="true" t="shared" si="0" ref="I11:I26">$I$8</f>
        <v>1.28</v>
      </c>
    </row>
    <row r="12" spans="1:9" s="28" customFormat="1" ht="19.5" customHeight="1" thickBot="1">
      <c r="A12" s="305" t="s">
        <v>29</v>
      </c>
      <c r="B12" s="306"/>
      <c r="C12" s="306"/>
      <c r="D12" s="306"/>
      <c r="E12" s="322">
        <f>SUM(G10:G11)</f>
        <v>0.44</v>
      </c>
      <c r="F12" s="322"/>
      <c r="G12" s="323"/>
      <c r="H12" s="19"/>
      <c r="I12" s="25"/>
    </row>
    <row r="13" spans="1:9" s="28" customFormat="1" ht="19.5" customHeight="1">
      <c r="A13" s="302" t="s">
        <v>30</v>
      </c>
      <c r="B13" s="303"/>
      <c r="C13" s="303"/>
      <c r="D13" s="303"/>
      <c r="E13" s="303"/>
      <c r="F13" s="303"/>
      <c r="G13" s="304"/>
      <c r="H13" s="160"/>
      <c r="I13" s="25"/>
    </row>
    <row r="14" spans="1:9" s="28" customFormat="1" ht="19.5" customHeight="1">
      <c r="A14" s="16" t="s">
        <v>22</v>
      </c>
      <c r="B14" s="21" t="s">
        <v>107</v>
      </c>
      <c r="C14" s="6" t="s">
        <v>23</v>
      </c>
      <c r="D14" s="21" t="s">
        <v>24</v>
      </c>
      <c r="E14" s="6" t="s">
        <v>51</v>
      </c>
      <c r="F14" s="7" t="s">
        <v>25</v>
      </c>
      <c r="G14" s="17" t="s">
        <v>26</v>
      </c>
      <c r="H14" s="19"/>
      <c r="I14" s="25"/>
    </row>
    <row r="15" spans="1:10" s="119" customFormat="1" ht="24" customHeight="1">
      <c r="A15" s="14">
        <v>1</v>
      </c>
      <c r="B15" s="5">
        <v>5903</v>
      </c>
      <c r="C15" s="29" t="s">
        <v>110</v>
      </c>
      <c r="D15" s="21" t="s">
        <v>76</v>
      </c>
      <c r="E15" s="3">
        <v>0.078</v>
      </c>
      <c r="F15" s="4">
        <v>54.81</v>
      </c>
      <c r="G15" s="15">
        <f>ROUND(E15*F15,2)</f>
        <v>4.28</v>
      </c>
      <c r="H15" s="20">
        <v>0.035</v>
      </c>
      <c r="I15" s="118">
        <f t="shared" si="0"/>
        <v>1.28</v>
      </c>
      <c r="J15" s="119">
        <f>77.84/2</f>
        <v>38.92</v>
      </c>
    </row>
    <row r="16" spans="1:9" s="119" customFormat="1" ht="40.5" customHeight="1">
      <c r="A16" s="14">
        <v>2</v>
      </c>
      <c r="B16" s="5">
        <v>5901</v>
      </c>
      <c r="C16" s="29" t="s">
        <v>109</v>
      </c>
      <c r="D16" s="21" t="s">
        <v>74</v>
      </c>
      <c r="E16" s="3">
        <v>0.022</v>
      </c>
      <c r="F16" s="120">
        <v>318.87</v>
      </c>
      <c r="G16" s="15">
        <f aca="true" t="shared" si="1" ref="G16:G26">ROUND(E16*F16,2)</f>
        <v>7.02</v>
      </c>
      <c r="H16" s="20">
        <v>0.0134</v>
      </c>
      <c r="I16" s="118">
        <f t="shared" si="0"/>
        <v>1.28</v>
      </c>
    </row>
    <row r="17" spans="1:10" s="119" customFormat="1" ht="19.5" customHeight="1">
      <c r="A17" s="14">
        <v>3</v>
      </c>
      <c r="B17" s="5">
        <v>5689</v>
      </c>
      <c r="C17" s="29" t="s">
        <v>138</v>
      </c>
      <c r="D17" s="21" t="s">
        <v>74</v>
      </c>
      <c r="E17" s="3">
        <v>0.1385</v>
      </c>
      <c r="F17" s="4">
        <v>7.34</v>
      </c>
      <c r="G17" s="15">
        <f t="shared" si="1"/>
        <v>1.02</v>
      </c>
      <c r="H17" s="20">
        <v>0.0134</v>
      </c>
      <c r="I17" s="118">
        <f t="shared" si="0"/>
        <v>1.28</v>
      </c>
      <c r="J17" s="119">
        <f>15.35/2</f>
        <v>7.675</v>
      </c>
    </row>
    <row r="18" spans="1:9" s="119" customFormat="1" ht="19.5" customHeight="1">
      <c r="A18" s="14">
        <v>4</v>
      </c>
      <c r="B18" s="5">
        <v>5690</v>
      </c>
      <c r="C18" s="29" t="s">
        <v>139</v>
      </c>
      <c r="D18" s="21" t="s">
        <v>76</v>
      </c>
      <c r="E18" s="3">
        <v>0.1615</v>
      </c>
      <c r="F18" s="4">
        <v>4.56</v>
      </c>
      <c r="G18" s="15">
        <f t="shared" si="1"/>
        <v>0.74</v>
      </c>
      <c r="H18" s="20">
        <v>0.0134</v>
      </c>
      <c r="I18" s="118">
        <f t="shared" si="0"/>
        <v>1.28</v>
      </c>
    </row>
    <row r="19" spans="1:10" s="119" customFormat="1" ht="19.5" customHeight="1">
      <c r="A19" s="14">
        <v>5</v>
      </c>
      <c r="B19" s="5">
        <v>5934</v>
      </c>
      <c r="C19" s="29" t="s">
        <v>112</v>
      </c>
      <c r="D19" s="21" t="s">
        <v>76</v>
      </c>
      <c r="E19" s="3">
        <v>0.072</v>
      </c>
      <c r="F19" s="4">
        <v>79.4</v>
      </c>
      <c r="G19" s="15">
        <f t="shared" si="1"/>
        <v>5.72</v>
      </c>
      <c r="H19" s="20">
        <v>0.0464</v>
      </c>
      <c r="I19" s="118">
        <f t="shared" si="0"/>
        <v>1.28</v>
      </c>
      <c r="J19" s="119">
        <f>142.03/2</f>
        <v>71.015</v>
      </c>
    </row>
    <row r="20" spans="1:9" s="119" customFormat="1" ht="19.5" customHeight="1">
      <c r="A20" s="14">
        <v>6</v>
      </c>
      <c r="B20" s="5">
        <v>5932</v>
      </c>
      <c r="C20" s="29" t="s">
        <v>111</v>
      </c>
      <c r="D20" s="21" t="s">
        <v>74</v>
      </c>
      <c r="E20" s="3">
        <v>0.028</v>
      </c>
      <c r="F20" s="4">
        <v>247.65</v>
      </c>
      <c r="G20" s="15">
        <f t="shared" si="1"/>
        <v>6.93</v>
      </c>
      <c r="H20" s="20">
        <v>0.0949</v>
      </c>
      <c r="I20" s="118">
        <f t="shared" si="0"/>
        <v>1.28</v>
      </c>
    </row>
    <row r="21" spans="1:10" s="119" customFormat="1" ht="19.5" customHeight="1">
      <c r="A21" s="14">
        <v>7</v>
      </c>
      <c r="B21" s="5">
        <v>6880</v>
      </c>
      <c r="C21" s="29" t="s">
        <v>141</v>
      </c>
      <c r="D21" s="21" t="s">
        <v>76</v>
      </c>
      <c r="E21" s="3">
        <v>0.072</v>
      </c>
      <c r="F21" s="4">
        <v>78.12</v>
      </c>
      <c r="G21" s="15">
        <f t="shared" si="1"/>
        <v>5.62</v>
      </c>
      <c r="H21" s="20">
        <v>0.0464</v>
      </c>
      <c r="I21" s="118">
        <f t="shared" si="0"/>
        <v>1.28</v>
      </c>
      <c r="J21" s="119">
        <f>111.18/2</f>
        <v>55.59</v>
      </c>
    </row>
    <row r="22" spans="1:9" s="119" customFormat="1" ht="29.25" customHeight="1">
      <c r="A22" s="14">
        <v>8</v>
      </c>
      <c r="B22" s="5">
        <v>6879</v>
      </c>
      <c r="C22" s="29" t="s">
        <v>142</v>
      </c>
      <c r="D22" s="21" t="s">
        <v>74</v>
      </c>
      <c r="E22" s="3">
        <v>0.028</v>
      </c>
      <c r="F22" s="4">
        <v>209.75</v>
      </c>
      <c r="G22" s="15">
        <f t="shared" si="1"/>
        <v>5.87</v>
      </c>
      <c r="H22" s="20">
        <v>0.0805</v>
      </c>
      <c r="I22" s="118">
        <f t="shared" si="0"/>
        <v>1.28</v>
      </c>
    </row>
    <row r="23" spans="1:10" s="119" customFormat="1" ht="19.5" customHeight="1">
      <c r="A23" s="14">
        <v>9</v>
      </c>
      <c r="B23" s="5">
        <v>96021</v>
      </c>
      <c r="C23" s="29" t="s">
        <v>143</v>
      </c>
      <c r="D23" s="21" t="s">
        <v>76</v>
      </c>
      <c r="E23" s="3">
        <v>0.085</v>
      </c>
      <c r="F23" s="120">
        <v>46.77</v>
      </c>
      <c r="G23" s="15">
        <f t="shared" si="1"/>
        <v>3.98</v>
      </c>
      <c r="H23" s="20">
        <v>0.0607</v>
      </c>
      <c r="I23" s="118">
        <f t="shared" si="0"/>
        <v>1.28</v>
      </c>
      <c r="J23" s="119">
        <f>79.89/2</f>
        <v>39.945</v>
      </c>
    </row>
    <row r="24" spans="1:9" s="119" customFormat="1" ht="19.5" customHeight="1">
      <c r="A24" s="14">
        <v>10</v>
      </c>
      <c r="B24" s="5">
        <v>96020</v>
      </c>
      <c r="C24" s="29" t="s">
        <v>144</v>
      </c>
      <c r="D24" s="21" t="s">
        <v>74</v>
      </c>
      <c r="E24" s="3">
        <v>0.015</v>
      </c>
      <c r="F24" s="4">
        <v>182.03</v>
      </c>
      <c r="G24" s="15">
        <f t="shared" si="1"/>
        <v>2.73</v>
      </c>
      <c r="H24" s="20">
        <v>0.1071</v>
      </c>
      <c r="I24" s="118">
        <f t="shared" si="0"/>
        <v>1.28</v>
      </c>
    </row>
    <row r="25" spans="1:10" s="119" customFormat="1" ht="19.5" customHeight="1">
      <c r="A25" s="14">
        <v>11</v>
      </c>
      <c r="B25" s="5">
        <v>7050</v>
      </c>
      <c r="C25" s="29" t="s">
        <v>145</v>
      </c>
      <c r="D25" s="21" t="s">
        <v>76</v>
      </c>
      <c r="E25" s="3">
        <v>0.075</v>
      </c>
      <c r="F25" s="4">
        <v>69.48</v>
      </c>
      <c r="G25" s="15">
        <f t="shared" si="1"/>
        <v>5.21</v>
      </c>
      <c r="H25" s="20">
        <v>0.0341</v>
      </c>
      <c r="I25" s="118">
        <f t="shared" si="0"/>
        <v>1.28</v>
      </c>
      <c r="J25" s="119">
        <f>102.08/2</f>
        <v>51.04</v>
      </c>
    </row>
    <row r="26" spans="1:9" s="119" customFormat="1" ht="19.5" customHeight="1" thickBot="1">
      <c r="A26" s="14">
        <v>12</v>
      </c>
      <c r="B26" s="5">
        <v>7049</v>
      </c>
      <c r="C26" s="29" t="s">
        <v>146</v>
      </c>
      <c r="D26" s="21" t="s">
        <v>74</v>
      </c>
      <c r="E26" s="3">
        <v>0.025</v>
      </c>
      <c r="F26" s="4">
        <v>224.91</v>
      </c>
      <c r="G26" s="15">
        <f t="shared" si="1"/>
        <v>5.62</v>
      </c>
      <c r="H26" s="20">
        <v>0.0419</v>
      </c>
      <c r="I26" s="118">
        <f t="shared" si="0"/>
        <v>1.28</v>
      </c>
    </row>
    <row r="27" spans="1:9" s="28" customFormat="1" ht="19.5" customHeight="1" thickBot="1">
      <c r="A27" s="305" t="s">
        <v>31</v>
      </c>
      <c r="B27" s="306"/>
      <c r="C27" s="306"/>
      <c r="D27" s="306"/>
      <c r="E27" s="322">
        <f>SUM(G15:G26)</f>
        <v>54.74</v>
      </c>
      <c r="F27" s="322"/>
      <c r="G27" s="323"/>
      <c r="H27" s="19"/>
      <c r="I27" s="25"/>
    </row>
    <row r="28" spans="1:9" s="28" customFormat="1" ht="19.5" customHeight="1">
      <c r="A28" s="302" t="s">
        <v>32</v>
      </c>
      <c r="B28" s="303"/>
      <c r="C28" s="303"/>
      <c r="D28" s="303"/>
      <c r="E28" s="303"/>
      <c r="F28" s="303"/>
      <c r="G28" s="304"/>
      <c r="H28" s="160"/>
      <c r="I28" s="25"/>
    </row>
    <row r="29" spans="1:9" s="28" customFormat="1" ht="19.5" customHeight="1">
      <c r="A29" s="16" t="s">
        <v>22</v>
      </c>
      <c r="B29" s="21" t="s">
        <v>107</v>
      </c>
      <c r="C29" s="6" t="s">
        <v>23</v>
      </c>
      <c r="D29" s="21" t="s">
        <v>24</v>
      </c>
      <c r="E29" s="6" t="s">
        <v>51</v>
      </c>
      <c r="F29" s="7" t="s">
        <v>25</v>
      </c>
      <c r="G29" s="17" t="s">
        <v>26</v>
      </c>
      <c r="H29" s="19"/>
      <c r="I29" s="25"/>
    </row>
    <row r="30" spans="1:9" s="119" customFormat="1" ht="37.5" customHeight="1" thickBot="1">
      <c r="A30" s="14">
        <v>1</v>
      </c>
      <c r="B30" s="2" t="s">
        <v>147</v>
      </c>
      <c r="C30" s="18" t="s">
        <v>148</v>
      </c>
      <c r="D30" s="21" t="s">
        <v>0</v>
      </c>
      <c r="E30" s="3">
        <v>1.15</v>
      </c>
      <c r="F30" s="4">
        <v>55.69</v>
      </c>
      <c r="G30" s="15">
        <f>ROUND(E30*F30,2)</f>
        <v>64.04</v>
      </c>
      <c r="H30" s="20">
        <v>0.1875</v>
      </c>
      <c r="I30" s="118">
        <f>$I$8</f>
        <v>1.28</v>
      </c>
    </row>
    <row r="31" spans="1:9" s="28" customFormat="1" ht="19.5" customHeight="1" thickBot="1">
      <c r="A31" s="305" t="s">
        <v>33</v>
      </c>
      <c r="B31" s="306"/>
      <c r="C31" s="306"/>
      <c r="D31" s="306"/>
      <c r="E31" s="322">
        <f>SUM(G30:G30)</f>
        <v>64.04</v>
      </c>
      <c r="F31" s="322"/>
      <c r="G31" s="323"/>
      <c r="H31" s="19"/>
      <c r="I31" s="25"/>
    </row>
    <row r="32" spans="1:9" s="28" customFormat="1" ht="19.5" customHeight="1">
      <c r="A32" s="302" t="s">
        <v>149</v>
      </c>
      <c r="B32" s="303"/>
      <c r="C32" s="303"/>
      <c r="D32" s="303"/>
      <c r="E32" s="303"/>
      <c r="F32" s="303"/>
      <c r="G32" s="304"/>
      <c r="H32" s="160"/>
      <c r="I32" s="25"/>
    </row>
    <row r="33" spans="1:9" s="28" customFormat="1" ht="19.5" customHeight="1">
      <c r="A33" s="16" t="s">
        <v>22</v>
      </c>
      <c r="B33" s="21" t="s">
        <v>107</v>
      </c>
      <c r="C33" s="6" t="s">
        <v>23</v>
      </c>
      <c r="D33" s="21" t="s">
        <v>24</v>
      </c>
      <c r="E33" s="6" t="s">
        <v>51</v>
      </c>
      <c r="F33" s="7" t="s">
        <v>25</v>
      </c>
      <c r="G33" s="17" t="s">
        <v>26</v>
      </c>
      <c r="H33" s="19"/>
      <c r="I33" s="25"/>
    </row>
    <row r="34" spans="1:9" s="119" customFormat="1" ht="48.75" customHeight="1">
      <c r="A34" s="14">
        <v>1</v>
      </c>
      <c r="B34" s="2" t="s">
        <v>150</v>
      </c>
      <c r="C34" s="18" t="s">
        <v>125</v>
      </c>
      <c r="D34" s="21" t="s">
        <v>0</v>
      </c>
      <c r="E34" s="3">
        <v>1</v>
      </c>
      <c r="F34" s="4">
        <v>6.16</v>
      </c>
      <c r="G34" s="15">
        <f>ROUND(E34*F34,2)</f>
        <v>6.16</v>
      </c>
      <c r="H34" s="20"/>
      <c r="I34" s="118"/>
    </row>
    <row r="35" spans="1:9" s="119" customFormat="1" ht="39.75" customHeight="1" thickBot="1">
      <c r="A35" s="14">
        <v>2</v>
      </c>
      <c r="B35" s="153">
        <v>93591</v>
      </c>
      <c r="C35" s="18" t="s">
        <v>124</v>
      </c>
      <c r="D35" s="21" t="s">
        <v>100</v>
      </c>
      <c r="E35" s="3">
        <v>28</v>
      </c>
      <c r="F35" s="120">
        <v>2.68</v>
      </c>
      <c r="G35" s="15">
        <f>ROUND(E35*F35,2)</f>
        <v>75.04</v>
      </c>
      <c r="H35" s="20"/>
      <c r="I35" s="121"/>
    </row>
    <row r="36" spans="1:9" s="28" customFormat="1" ht="19.5" customHeight="1" thickBot="1">
      <c r="A36" s="305" t="s">
        <v>151</v>
      </c>
      <c r="B36" s="306"/>
      <c r="C36" s="306"/>
      <c r="D36" s="306"/>
      <c r="E36" s="322">
        <f>SUM(G34:G35)</f>
        <v>81.2</v>
      </c>
      <c r="F36" s="322"/>
      <c r="G36" s="323"/>
      <c r="H36" s="19"/>
      <c r="I36" s="25"/>
    </row>
    <row r="37" spans="1:9" s="28" customFormat="1" ht="19.5" customHeight="1">
      <c r="A37" s="325" t="s">
        <v>34</v>
      </c>
      <c r="B37" s="326"/>
      <c r="C37" s="326"/>
      <c r="D37" s="326"/>
      <c r="E37" s="326"/>
      <c r="F37" s="326"/>
      <c r="G37" s="327"/>
      <c r="H37" s="161"/>
      <c r="I37" s="25"/>
    </row>
    <row r="38" spans="1:9" s="28" customFormat="1" ht="19.5" customHeight="1">
      <c r="A38" s="16" t="s">
        <v>22</v>
      </c>
      <c r="B38" s="21"/>
      <c r="C38" s="21" t="s">
        <v>35</v>
      </c>
      <c r="D38" s="21" t="s">
        <v>26</v>
      </c>
      <c r="E38" s="21"/>
      <c r="F38" s="154"/>
      <c r="G38" s="17"/>
      <c r="H38" s="19"/>
      <c r="I38" s="25"/>
    </row>
    <row r="39" spans="1:9" s="28" customFormat="1" ht="19.5" customHeight="1">
      <c r="A39" s="16" t="s">
        <v>36</v>
      </c>
      <c r="B39" s="21"/>
      <c r="C39" s="21" t="s">
        <v>37</v>
      </c>
      <c r="D39" s="308" t="s">
        <v>38</v>
      </c>
      <c r="E39" s="308"/>
      <c r="F39" s="308"/>
      <c r="G39" s="17">
        <f>E12</f>
        <v>0.44</v>
      </c>
      <c r="H39" s="19"/>
      <c r="I39" s="25"/>
    </row>
    <row r="40" spans="1:9" s="28" customFormat="1" ht="19.5" customHeight="1">
      <c r="A40" s="16" t="s">
        <v>39</v>
      </c>
      <c r="B40" s="21"/>
      <c r="C40" s="21" t="s">
        <v>40</v>
      </c>
      <c r="D40" s="308" t="s">
        <v>41</v>
      </c>
      <c r="E40" s="308"/>
      <c r="F40" s="308"/>
      <c r="G40" s="17">
        <f>E27</f>
        <v>54.74</v>
      </c>
      <c r="H40" s="19"/>
      <c r="I40" s="25"/>
    </row>
    <row r="41" spans="1:9" s="28" customFormat="1" ht="19.5" customHeight="1">
      <c r="A41" s="16" t="s">
        <v>8</v>
      </c>
      <c r="B41" s="21"/>
      <c r="C41" s="21" t="s">
        <v>42</v>
      </c>
      <c r="D41" s="308" t="s">
        <v>43</v>
      </c>
      <c r="E41" s="308"/>
      <c r="F41" s="308"/>
      <c r="G41" s="17">
        <f>E31</f>
        <v>64.04</v>
      </c>
      <c r="H41" s="19"/>
      <c r="I41" s="25"/>
    </row>
    <row r="42" spans="1:9" s="28" customFormat="1" ht="19.5" customHeight="1">
      <c r="A42" s="16" t="s">
        <v>5</v>
      </c>
      <c r="B42" s="21"/>
      <c r="C42" s="21" t="s">
        <v>152</v>
      </c>
      <c r="D42" s="308" t="s">
        <v>153</v>
      </c>
      <c r="E42" s="308"/>
      <c r="F42" s="308"/>
      <c r="G42" s="17">
        <f>E36</f>
        <v>81.2</v>
      </c>
      <c r="H42" s="19"/>
      <c r="I42" s="25"/>
    </row>
    <row r="43" spans="1:9" s="28" customFormat="1" ht="19.5" customHeight="1">
      <c r="A43" s="16" t="s">
        <v>46</v>
      </c>
      <c r="B43" s="21"/>
      <c r="C43" s="8" t="s">
        <v>154</v>
      </c>
      <c r="D43" s="307" t="s">
        <v>45</v>
      </c>
      <c r="E43" s="307"/>
      <c r="F43" s="307"/>
      <c r="G43" s="22">
        <f>G39+G40+G41+G42</f>
        <v>200.42</v>
      </c>
      <c r="H43" s="161">
        <v>596</v>
      </c>
      <c r="I43" s="25"/>
    </row>
    <row r="44" spans="1:9" s="28" customFormat="1" ht="19.5" customHeight="1">
      <c r="A44" s="16" t="s">
        <v>155</v>
      </c>
      <c r="B44" s="21"/>
      <c r="C44" s="8" t="s">
        <v>156</v>
      </c>
      <c r="D44" s="9" t="s">
        <v>97</v>
      </c>
      <c r="E44" s="10"/>
      <c r="F44" s="93">
        <v>0.2746</v>
      </c>
      <c r="G44" s="155">
        <f>G43*F44</f>
        <v>55.04</v>
      </c>
      <c r="H44" s="162"/>
      <c r="I44" s="25"/>
    </row>
    <row r="45" spans="1:9" s="28" customFormat="1" ht="19.5" customHeight="1" thickBot="1">
      <c r="A45" s="163"/>
      <c r="B45" s="164"/>
      <c r="C45" s="164"/>
      <c r="D45" s="324" t="s">
        <v>48</v>
      </c>
      <c r="E45" s="324"/>
      <c r="F45" s="324"/>
      <c r="G45" s="165">
        <f>G43+G44</f>
        <v>255.46</v>
      </c>
      <c r="H45" s="13"/>
      <c r="I45" s="25"/>
    </row>
    <row r="46" spans="1:8" ht="12.75">
      <c r="A46" s="11"/>
      <c r="B46" s="11"/>
      <c r="C46" s="11"/>
      <c r="D46" s="12"/>
      <c r="E46" s="12"/>
      <c r="F46" s="12"/>
      <c r="G46" s="13"/>
      <c r="H46" s="13"/>
    </row>
    <row r="47" spans="1:8" ht="12.75">
      <c r="A47" s="149"/>
      <c r="B47" s="149"/>
      <c r="C47" s="149"/>
      <c r="D47" s="149"/>
      <c r="E47" s="149"/>
      <c r="F47" s="149"/>
      <c r="G47" s="149"/>
      <c r="H47" s="166"/>
    </row>
    <row r="48" spans="1:8" ht="12.75">
      <c r="A48" s="149"/>
      <c r="B48" s="149"/>
      <c r="C48" s="149"/>
      <c r="D48" s="149"/>
      <c r="E48" s="149"/>
      <c r="F48" s="149"/>
      <c r="G48" s="149"/>
      <c r="H48" s="166"/>
    </row>
    <row r="49" spans="1:8" ht="12.75">
      <c r="A49" s="149"/>
      <c r="B49" s="149"/>
      <c r="C49" s="149"/>
      <c r="D49" s="149"/>
      <c r="E49" s="149"/>
      <c r="F49" s="149"/>
      <c r="G49" s="149"/>
      <c r="H49" s="166"/>
    </row>
  </sheetData>
  <sheetProtection/>
  <mergeCells count="25">
    <mergeCell ref="A32:G32"/>
    <mergeCell ref="A36:D36"/>
    <mergeCell ref="E36:G36"/>
    <mergeCell ref="D45:F45"/>
    <mergeCell ref="A37:G37"/>
    <mergeCell ref="D39:F39"/>
    <mergeCell ref="D40:F40"/>
    <mergeCell ref="D41:F41"/>
    <mergeCell ref="D42:F42"/>
    <mergeCell ref="D43:F43"/>
    <mergeCell ref="A28:G28"/>
    <mergeCell ref="A31:D31"/>
    <mergeCell ref="E31:G31"/>
    <mergeCell ref="A7:G7"/>
    <mergeCell ref="A8:G8"/>
    <mergeCell ref="A12:D12"/>
    <mergeCell ref="E12:G12"/>
    <mergeCell ref="A13:G13"/>
    <mergeCell ref="A2:G2"/>
    <mergeCell ref="A3:G3"/>
    <mergeCell ref="A4:G4"/>
    <mergeCell ref="A5:G5"/>
    <mergeCell ref="C6:F6"/>
    <mergeCell ref="A27:D27"/>
    <mergeCell ref="E27:G27"/>
  </mergeCells>
  <printOptions/>
  <pageMargins left="0.511811024" right="0.511811024" top="0.787401575" bottom="0.787401575" header="0.31496062" footer="0.31496062"/>
  <pageSetup horizontalDpi="600" verticalDpi="600" orientation="portrait" paperSize="9" scale="91" r:id="rId4"/>
  <drawing r:id="rId3"/>
  <legacyDrawing r:id="rId2"/>
</worksheet>
</file>

<file path=xl/worksheets/sheet5.xml><?xml version="1.0" encoding="utf-8"?>
<worksheet xmlns="http://schemas.openxmlformats.org/spreadsheetml/2006/main" xmlns:r="http://schemas.openxmlformats.org/officeDocument/2006/relationships">
  <dimension ref="A1:W24"/>
  <sheetViews>
    <sheetView zoomScale="70" zoomScaleNormal="70" zoomScalePageLayoutView="0" workbookViewId="0" topLeftCell="A1">
      <selection activeCell="G9" sqref="G9"/>
    </sheetView>
  </sheetViews>
  <sheetFormatPr defaultColWidth="9.140625" defaultRowHeight="12.75"/>
  <cols>
    <col min="1" max="1" width="11.28125" style="203" customWidth="1"/>
    <col min="2" max="2" width="14.8515625" style="203" customWidth="1"/>
    <col min="3" max="3" width="73.421875" style="203" bestFit="1" customWidth="1"/>
    <col min="4" max="4" width="9.421875" style="203" hidden="1" customWidth="1"/>
    <col min="5" max="5" width="13.421875" style="203" hidden="1" customWidth="1"/>
    <col min="6" max="8" width="15.7109375" style="203" customWidth="1"/>
    <col min="9" max="9" width="20.28125" style="203" bestFit="1" customWidth="1"/>
    <col min="10" max="10" width="15.7109375" style="203" customWidth="1"/>
    <col min="11" max="11" width="18.28125" style="203" bestFit="1" customWidth="1"/>
    <col min="12" max="12" width="11.8515625" style="203" bestFit="1" customWidth="1"/>
    <col min="13" max="13" width="9.8515625" style="203" bestFit="1" customWidth="1"/>
    <col min="14" max="14" width="11.8515625" style="203" bestFit="1" customWidth="1"/>
    <col min="15" max="15" width="12.140625" style="203" customWidth="1"/>
    <col min="16" max="16" width="11.8515625" style="203" bestFit="1" customWidth="1"/>
    <col min="17" max="17" width="13.57421875" style="203" customWidth="1"/>
    <col min="18" max="18" width="10.28125" style="203" bestFit="1" customWidth="1"/>
    <col min="19" max="19" width="15.421875" style="203" customWidth="1"/>
    <col min="20" max="16384" width="9.140625" style="203" customWidth="1"/>
  </cols>
  <sheetData>
    <row r="1" spans="1:11" s="175" customFormat="1" ht="19.5" customHeight="1">
      <c r="A1" s="334"/>
      <c r="B1" s="335"/>
      <c r="C1" s="335"/>
      <c r="D1" s="335"/>
      <c r="E1" s="335"/>
      <c r="F1" s="335"/>
      <c r="G1" s="335"/>
      <c r="H1" s="335"/>
      <c r="I1" s="335"/>
      <c r="J1" s="173"/>
      <c r="K1" s="174"/>
    </row>
    <row r="2" spans="1:11" s="175" customFormat="1" ht="19.5" customHeight="1">
      <c r="A2" s="336" t="s">
        <v>11</v>
      </c>
      <c r="B2" s="337"/>
      <c r="C2" s="337"/>
      <c r="D2" s="337"/>
      <c r="E2" s="337"/>
      <c r="F2" s="337"/>
      <c r="G2" s="337"/>
      <c r="H2" s="337"/>
      <c r="I2" s="337"/>
      <c r="J2" s="337"/>
      <c r="K2" s="338"/>
    </row>
    <row r="3" spans="1:11" s="175" customFormat="1" ht="19.5" customHeight="1">
      <c r="A3" s="339" t="s">
        <v>81</v>
      </c>
      <c r="B3" s="340"/>
      <c r="C3" s="340"/>
      <c r="D3" s="340"/>
      <c r="E3" s="340"/>
      <c r="F3" s="340"/>
      <c r="G3" s="340"/>
      <c r="H3" s="340"/>
      <c r="I3" s="340"/>
      <c r="J3" s="340"/>
      <c r="K3" s="341"/>
    </row>
    <row r="4" spans="1:11" s="175" customFormat="1" ht="19.5" customHeight="1">
      <c r="A4" s="339" t="s">
        <v>10</v>
      </c>
      <c r="B4" s="340"/>
      <c r="C4" s="340"/>
      <c r="D4" s="340"/>
      <c r="E4" s="340"/>
      <c r="F4" s="340"/>
      <c r="G4" s="340"/>
      <c r="H4" s="340"/>
      <c r="I4" s="340"/>
      <c r="J4" s="340"/>
      <c r="K4" s="341"/>
    </row>
    <row r="5" spans="1:11" s="175" customFormat="1" ht="19.5" customHeight="1" thickBot="1">
      <c r="A5" s="342"/>
      <c r="B5" s="343"/>
      <c r="C5" s="343"/>
      <c r="D5" s="343"/>
      <c r="E5" s="343"/>
      <c r="F5" s="343"/>
      <c r="G5" s="343"/>
      <c r="H5" s="343"/>
      <c r="I5" s="343"/>
      <c r="J5" s="176"/>
      <c r="K5" s="177"/>
    </row>
    <row r="6" spans="1:11" s="31" customFormat="1" ht="24.75" customHeight="1" thickBot="1" thickTop="1">
      <c r="A6" s="178" t="s">
        <v>108</v>
      </c>
      <c r="B6" s="344" t="s">
        <v>165</v>
      </c>
      <c r="C6" s="345"/>
      <c r="D6" s="345"/>
      <c r="E6" s="345"/>
      <c r="F6" s="345"/>
      <c r="G6" s="345"/>
      <c r="H6" s="345"/>
      <c r="I6" s="345"/>
      <c r="J6" s="346" t="s">
        <v>166</v>
      </c>
      <c r="K6" s="347"/>
    </row>
    <row r="7" spans="1:11" s="179" customFormat="1" ht="54" customHeight="1" thickTop="1">
      <c r="A7" s="328" t="str">
        <f>RESUMO!C10</f>
        <v>INFRAESTRUTURA</v>
      </c>
      <c r="B7" s="329"/>
      <c r="C7" s="329"/>
      <c r="D7" s="329"/>
      <c r="E7" s="329"/>
      <c r="F7" s="329"/>
      <c r="G7" s="329"/>
      <c r="H7" s="329"/>
      <c r="I7" s="329"/>
      <c r="J7" s="329"/>
      <c r="K7" s="330"/>
    </row>
    <row r="8" spans="1:11" s="179" customFormat="1" ht="56.25" customHeight="1">
      <c r="A8" s="180" t="s">
        <v>79</v>
      </c>
      <c r="B8" s="181" t="s">
        <v>49</v>
      </c>
      <c r="C8" s="182" t="s">
        <v>167</v>
      </c>
      <c r="D8" s="182" t="s">
        <v>168</v>
      </c>
      <c r="E8" s="182" t="s">
        <v>169</v>
      </c>
      <c r="F8" s="183" t="s">
        <v>170</v>
      </c>
      <c r="G8" s="182" t="s">
        <v>171</v>
      </c>
      <c r="H8" s="183" t="s">
        <v>172</v>
      </c>
      <c r="I8" s="184" t="s">
        <v>173</v>
      </c>
      <c r="J8" s="183" t="s">
        <v>174</v>
      </c>
      <c r="K8" s="185" t="s">
        <v>175</v>
      </c>
    </row>
    <row r="9" spans="1:15" s="196" customFormat="1" ht="99.75" customHeight="1">
      <c r="A9" s="186" t="s">
        <v>176</v>
      </c>
      <c r="B9" s="187" t="s">
        <v>177</v>
      </c>
      <c r="C9" s="188" t="s">
        <v>178</v>
      </c>
      <c r="D9" s="189" t="s">
        <v>179</v>
      </c>
      <c r="E9" s="190" t="s">
        <v>180</v>
      </c>
      <c r="F9" s="191">
        <v>1</v>
      </c>
      <c r="G9" s="191">
        <v>20</v>
      </c>
      <c r="H9" s="192">
        <v>40</v>
      </c>
      <c r="I9" s="193">
        <f>'[2]CPU-2'!J27</f>
        <v>22</v>
      </c>
      <c r="J9" s="194">
        <v>348.43</v>
      </c>
      <c r="K9" s="195">
        <f aca="true" t="shared" si="0" ref="K9:K14">ROUND((F9*G9*I9/H9)*J9,2)</f>
        <v>3832.73</v>
      </c>
      <c r="O9" s="197"/>
    </row>
    <row r="10" spans="1:23" s="197" customFormat="1" ht="99.75" customHeight="1">
      <c r="A10" s="186" t="s">
        <v>80</v>
      </c>
      <c r="B10" s="187">
        <v>5824</v>
      </c>
      <c r="C10" s="198" t="s">
        <v>181</v>
      </c>
      <c r="D10" s="189" t="str">
        <f aca="true" t="shared" si="1" ref="D10:E14">D9</f>
        <v>BELEM</v>
      </c>
      <c r="E10" s="189" t="str">
        <f t="shared" si="1"/>
        <v>REGIONAL</v>
      </c>
      <c r="F10" s="191">
        <v>1</v>
      </c>
      <c r="G10" s="191">
        <f aca="true" t="shared" si="2" ref="G10:H14">G9</f>
        <v>20</v>
      </c>
      <c r="H10" s="192">
        <f t="shared" si="2"/>
        <v>40</v>
      </c>
      <c r="I10" s="193">
        <f>'[2]CPU-2'!J36</f>
        <v>2</v>
      </c>
      <c r="J10" s="194">
        <v>219.92</v>
      </c>
      <c r="K10" s="195">
        <f t="shared" si="0"/>
        <v>219.92</v>
      </c>
      <c r="P10" s="197">
        <v>5</v>
      </c>
      <c r="Q10" s="197">
        <v>0.4</v>
      </c>
      <c r="R10" s="197">
        <f>P10/Q10</f>
        <v>12.5</v>
      </c>
      <c r="S10" s="197">
        <v>13</v>
      </c>
      <c r="T10" s="197">
        <f>S10/2</f>
        <v>6.5</v>
      </c>
      <c r="U10" s="197">
        <v>7</v>
      </c>
      <c r="V10" s="197">
        <v>1.6</v>
      </c>
      <c r="W10" s="197">
        <f>U10*V10</f>
        <v>11.2</v>
      </c>
    </row>
    <row r="11" spans="1:16" s="201" customFormat="1" ht="99.75" customHeight="1">
      <c r="A11" s="199" t="s">
        <v>80</v>
      </c>
      <c r="B11" s="200">
        <v>5811</v>
      </c>
      <c r="C11" s="198" t="s">
        <v>182</v>
      </c>
      <c r="D11" s="189" t="str">
        <f t="shared" si="1"/>
        <v>BELEM</v>
      </c>
      <c r="E11" s="189" t="str">
        <f t="shared" si="1"/>
        <v>REGIONAL</v>
      </c>
      <c r="F11" s="191">
        <v>1</v>
      </c>
      <c r="G11" s="191">
        <f t="shared" si="2"/>
        <v>20</v>
      </c>
      <c r="H11" s="192">
        <f t="shared" si="2"/>
        <v>40</v>
      </c>
      <c r="I11" s="193">
        <f>'[2]CPU-2'!J43</f>
        <v>10</v>
      </c>
      <c r="J11" s="194">
        <v>202.96</v>
      </c>
      <c r="K11" s="195">
        <f t="shared" si="0"/>
        <v>1014.8</v>
      </c>
      <c r="O11" s="201">
        <f>7/0.4</f>
        <v>17.5</v>
      </c>
      <c r="P11" s="202"/>
    </row>
    <row r="12" spans="1:19" ht="99.75" customHeight="1">
      <c r="A12" s="199" t="s">
        <v>80</v>
      </c>
      <c r="B12" s="200">
        <v>91386</v>
      </c>
      <c r="C12" s="198" t="s">
        <v>183</v>
      </c>
      <c r="D12" s="189" t="str">
        <f t="shared" si="1"/>
        <v>BELEM</v>
      </c>
      <c r="E12" s="189" t="str">
        <f t="shared" si="1"/>
        <v>REGIONAL</v>
      </c>
      <c r="F12" s="191">
        <v>1</v>
      </c>
      <c r="G12" s="191">
        <f t="shared" si="2"/>
        <v>20</v>
      </c>
      <c r="H12" s="192">
        <f t="shared" si="2"/>
        <v>40</v>
      </c>
      <c r="I12" s="193">
        <f>'[2]CPU-2'!J50</f>
        <v>10</v>
      </c>
      <c r="J12" s="194">
        <v>271.76</v>
      </c>
      <c r="K12" s="195">
        <f t="shared" si="0"/>
        <v>1358.8</v>
      </c>
      <c r="N12" s="203">
        <f>4*0.4</f>
        <v>1.6</v>
      </c>
      <c r="O12" s="203">
        <f>N12*9</f>
        <v>14.4</v>
      </c>
      <c r="S12" s="203">
        <v>0.2363</v>
      </c>
    </row>
    <row r="13" spans="1:19" ht="99.75" customHeight="1">
      <c r="A13" s="199" t="s">
        <v>80</v>
      </c>
      <c r="B13" s="200">
        <v>5901</v>
      </c>
      <c r="C13" s="198" t="s">
        <v>109</v>
      </c>
      <c r="D13" s="189" t="str">
        <f t="shared" si="1"/>
        <v>BELEM</v>
      </c>
      <c r="E13" s="189" t="str">
        <f t="shared" si="1"/>
        <v>REGIONAL</v>
      </c>
      <c r="F13" s="191">
        <v>1</v>
      </c>
      <c r="G13" s="191">
        <f t="shared" si="2"/>
        <v>20</v>
      </c>
      <c r="H13" s="192">
        <f t="shared" si="2"/>
        <v>40</v>
      </c>
      <c r="I13" s="193">
        <f>'[2]CPU-2'!J57</f>
        <v>4</v>
      </c>
      <c r="J13" s="194">
        <v>335.47</v>
      </c>
      <c r="K13" s="195">
        <f t="shared" si="0"/>
        <v>670.94</v>
      </c>
      <c r="S13" s="203">
        <v>0.2801</v>
      </c>
    </row>
    <row r="14" spans="1:19" ht="99.75" customHeight="1">
      <c r="A14" s="199" t="s">
        <v>80</v>
      </c>
      <c r="B14" s="200">
        <v>83362</v>
      </c>
      <c r="C14" s="198" t="s">
        <v>184</v>
      </c>
      <c r="D14" s="189" t="str">
        <f t="shared" si="1"/>
        <v>BELEM</v>
      </c>
      <c r="E14" s="189" t="str">
        <f t="shared" si="1"/>
        <v>REGIONAL</v>
      </c>
      <c r="F14" s="191">
        <v>1</v>
      </c>
      <c r="G14" s="191">
        <f t="shared" si="2"/>
        <v>20</v>
      </c>
      <c r="H14" s="192">
        <f t="shared" si="2"/>
        <v>40</v>
      </c>
      <c r="I14" s="193">
        <f>'[2]CPU-2'!J64</f>
        <v>4</v>
      </c>
      <c r="J14" s="194">
        <v>279.94</v>
      </c>
      <c r="K14" s="195">
        <f t="shared" si="0"/>
        <v>559.88</v>
      </c>
      <c r="S14" s="203">
        <v>1</v>
      </c>
    </row>
    <row r="15" spans="1:19" s="205" customFormat="1" ht="45" customHeight="1" thickBot="1">
      <c r="A15" s="331" t="s">
        <v>15</v>
      </c>
      <c r="B15" s="332"/>
      <c r="C15" s="332"/>
      <c r="D15" s="332"/>
      <c r="E15" s="332"/>
      <c r="F15" s="332"/>
      <c r="G15" s="332"/>
      <c r="H15" s="332"/>
      <c r="I15" s="332"/>
      <c r="J15" s="333"/>
      <c r="K15" s="204">
        <f>ROUND(SUM(K9:K14),2)</f>
        <v>7657.07</v>
      </c>
      <c r="S15" s="205">
        <v>1</v>
      </c>
    </row>
    <row r="16" spans="1:19" ht="15.75">
      <c r="A16" s="179"/>
      <c r="B16" s="179"/>
      <c r="C16" s="179"/>
      <c r="D16" s="179"/>
      <c r="E16" s="179"/>
      <c r="F16" s="179"/>
      <c r="G16" s="179"/>
      <c r="H16" s="179"/>
      <c r="I16" s="179"/>
      <c r="J16" s="179"/>
      <c r="K16" s="179"/>
      <c r="S16" s="203">
        <f>SUM(S12:S15)</f>
        <v>2.5164</v>
      </c>
    </row>
    <row r="20" spans="8:11" ht="15.75">
      <c r="H20" s="203">
        <v>500</v>
      </c>
      <c r="K20" s="206">
        <v>94511.42</v>
      </c>
    </row>
    <row r="21" spans="8:11" ht="15.75">
      <c r="H21" s="203">
        <f>H20/12</f>
        <v>41.6666666666667</v>
      </c>
      <c r="K21" s="207">
        <f>K20-K15</f>
        <v>86854.35</v>
      </c>
    </row>
    <row r="22" ht="15.75">
      <c r="H22" s="203">
        <f>H21*5</f>
        <v>208.333333333333</v>
      </c>
    </row>
    <row r="23" ht="15.75">
      <c r="H23" s="203">
        <v>291.666666666667</v>
      </c>
    </row>
    <row r="24" ht="15.75">
      <c r="H24" s="203">
        <f>H23+H22</f>
        <v>500</v>
      </c>
    </row>
  </sheetData>
  <sheetProtection/>
  <mergeCells count="9">
    <mergeCell ref="A7:K7"/>
    <mergeCell ref="A15:J15"/>
    <mergeCell ref="A1:I1"/>
    <mergeCell ref="A2:K2"/>
    <mergeCell ref="A3:K3"/>
    <mergeCell ref="A4:K4"/>
    <mergeCell ref="A5:I5"/>
    <mergeCell ref="B6:I6"/>
    <mergeCell ref="J6:K6"/>
  </mergeCells>
  <printOptions/>
  <pageMargins left="0.511811024" right="0.511811024" top="0.787401575" bottom="0.787401575" header="0.31496062" footer="0.31496062"/>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H28"/>
  <sheetViews>
    <sheetView view="pageBreakPreview" zoomScale="85" zoomScaleSheetLayoutView="85" zoomScalePageLayoutView="0" workbookViewId="0" topLeftCell="A1">
      <selection activeCell="A7" sqref="A7:H7"/>
    </sheetView>
  </sheetViews>
  <sheetFormatPr defaultColWidth="9.140625" defaultRowHeight="12.75"/>
  <cols>
    <col min="1" max="1" width="9.140625" style="1" customWidth="1"/>
    <col min="2" max="2" width="9.28125" style="1" bestFit="1" customWidth="1"/>
    <col min="3" max="3" width="51.8515625" style="1" customWidth="1"/>
    <col min="4" max="4" width="9.140625" style="1" customWidth="1"/>
    <col min="5" max="5" width="16.28125" style="1" customWidth="1"/>
    <col min="6" max="6" width="11.421875" style="1" bestFit="1" customWidth="1"/>
    <col min="7" max="7" width="9.140625" style="1" customWidth="1"/>
    <col min="8" max="8" width="11.57421875" style="1" bestFit="1" customWidth="1"/>
    <col min="9" max="16384" width="9.140625" style="1" customWidth="1"/>
  </cols>
  <sheetData>
    <row r="1" spans="1:8" s="30" customFormat="1" ht="15" customHeight="1">
      <c r="A1" s="80"/>
      <c r="B1" s="348"/>
      <c r="C1" s="348"/>
      <c r="D1" s="348"/>
      <c r="E1" s="348"/>
      <c r="F1" s="348"/>
      <c r="G1" s="348"/>
      <c r="H1" s="349"/>
    </row>
    <row r="2" spans="1:8" s="30" customFormat="1" ht="15" customHeight="1">
      <c r="A2" s="350" t="s">
        <v>11</v>
      </c>
      <c r="B2" s="351"/>
      <c r="C2" s="351"/>
      <c r="D2" s="351"/>
      <c r="E2" s="351"/>
      <c r="F2" s="351"/>
      <c r="G2" s="351"/>
      <c r="H2" s="352"/>
    </row>
    <row r="3" spans="1:8" s="30" customFormat="1" ht="15" customHeight="1">
      <c r="A3" s="353" t="s">
        <v>81</v>
      </c>
      <c r="B3" s="354"/>
      <c r="C3" s="354"/>
      <c r="D3" s="354"/>
      <c r="E3" s="354"/>
      <c r="F3" s="354"/>
      <c r="G3" s="354"/>
      <c r="H3" s="355"/>
    </row>
    <row r="4" spans="1:8" s="30" customFormat="1" ht="15" customHeight="1">
      <c r="A4" s="353" t="s">
        <v>10</v>
      </c>
      <c r="B4" s="354"/>
      <c r="C4" s="354"/>
      <c r="D4" s="354"/>
      <c r="E4" s="354"/>
      <c r="F4" s="354"/>
      <c r="G4" s="354"/>
      <c r="H4" s="355"/>
    </row>
    <row r="5" spans="1:8" s="30" customFormat="1" ht="15" customHeight="1" thickBot="1">
      <c r="A5" s="81"/>
      <c r="B5" s="356"/>
      <c r="C5" s="356"/>
      <c r="D5" s="356"/>
      <c r="E5" s="356"/>
      <c r="F5" s="356"/>
      <c r="G5" s="356"/>
      <c r="H5" s="357"/>
    </row>
    <row r="6" spans="1:8" s="31" customFormat="1" ht="24.75" customHeight="1" thickBot="1" thickTop="1">
      <c r="A6" s="98" t="s">
        <v>108</v>
      </c>
      <c r="B6" s="99" t="s">
        <v>162</v>
      </c>
      <c r="C6" s="358" t="str">
        <f>PROPER(" POçO DE VISITA PARA DRENAGEM PLUVIAL, EM CONCRETO ESTRUTURAL, DIMENSOES INTERNAS DE 90X150X80CM (LARGXCOMPXALT), PARA REDE DE 600 MM, EXCLUSOS TAMPAO E CHAMINE")</f>
        <v> Poço De Visita Para Drenagem Pluvial, Em Concreto Estrutural, Dimensoes Internas De 90X150X80Cm (Largxcompxalt), Para Rede De 600 Mm, Exclusos Tampao E Chamine</v>
      </c>
      <c r="D6" s="358"/>
      <c r="E6" s="358"/>
      <c r="F6" s="358"/>
      <c r="G6" s="359" t="s">
        <v>123</v>
      </c>
      <c r="H6" s="360"/>
    </row>
    <row r="7" spans="1:8" s="31" customFormat="1" ht="40.5" customHeight="1" thickTop="1">
      <c r="A7" s="364" t="str">
        <f>RESUMO!C10</f>
        <v>INFRAESTRUTURA</v>
      </c>
      <c r="B7" s="365"/>
      <c r="C7" s="365"/>
      <c r="D7" s="365"/>
      <c r="E7" s="365"/>
      <c r="F7" s="365"/>
      <c r="G7" s="365"/>
      <c r="H7" s="366"/>
    </row>
    <row r="8" spans="1:8" s="31" customFormat="1" ht="19.5" customHeight="1">
      <c r="A8" s="367" t="s">
        <v>82</v>
      </c>
      <c r="B8" s="368"/>
      <c r="C8" s="368"/>
      <c r="D8" s="368"/>
      <c r="E8" s="368"/>
      <c r="F8" s="368"/>
      <c r="G8" s="368"/>
      <c r="H8" s="369"/>
    </row>
    <row r="9" spans="1:8" s="31" customFormat="1" ht="19.5" customHeight="1">
      <c r="A9" s="68" t="s">
        <v>22</v>
      </c>
      <c r="B9" s="69" t="s">
        <v>107</v>
      </c>
      <c r="C9" s="70" t="s">
        <v>23</v>
      </c>
      <c r="D9" s="69" t="s">
        <v>24</v>
      </c>
      <c r="E9" s="70" t="s">
        <v>51</v>
      </c>
      <c r="F9" s="71" t="s">
        <v>25</v>
      </c>
      <c r="G9" s="370" t="s">
        <v>26</v>
      </c>
      <c r="H9" s="371"/>
    </row>
    <row r="10" spans="1:8" s="31" customFormat="1" ht="19.5" customHeight="1">
      <c r="A10" s="82">
        <v>1</v>
      </c>
      <c r="B10" s="72">
        <v>88309</v>
      </c>
      <c r="C10" s="59" t="s">
        <v>113</v>
      </c>
      <c r="D10" s="35" t="s">
        <v>101</v>
      </c>
      <c r="E10" s="65">
        <v>0.2128</v>
      </c>
      <c r="F10" s="36">
        <v>21.31</v>
      </c>
      <c r="G10" s="37"/>
      <c r="H10" s="38">
        <f>ROUND(E10*F10,2)</f>
        <v>4.53</v>
      </c>
    </row>
    <row r="11" spans="1:8" s="31" customFormat="1" ht="19.5" customHeight="1" thickBot="1">
      <c r="A11" s="82">
        <v>2</v>
      </c>
      <c r="B11" s="72">
        <v>88316</v>
      </c>
      <c r="C11" s="59" t="s">
        <v>86</v>
      </c>
      <c r="D11" s="35" t="s">
        <v>101</v>
      </c>
      <c r="E11" s="65">
        <v>0.4255</v>
      </c>
      <c r="F11" s="36">
        <v>17.09</v>
      </c>
      <c r="G11" s="37"/>
      <c r="H11" s="38">
        <f>ROUND(E11*F11,2)</f>
        <v>7.27</v>
      </c>
    </row>
    <row r="12" spans="1:8" s="31" customFormat="1" ht="19.5" customHeight="1" thickBot="1">
      <c r="A12" s="83"/>
      <c r="B12" s="40"/>
      <c r="C12" s="37"/>
      <c r="D12" s="40"/>
      <c r="E12" s="41" t="s">
        <v>87</v>
      </c>
      <c r="F12" s="42"/>
      <c r="G12" s="43"/>
      <c r="H12" s="44">
        <f>SUM(H10:H11)</f>
        <v>11.8</v>
      </c>
    </row>
    <row r="13" spans="1:8" s="31" customFormat="1" ht="19.5" customHeight="1">
      <c r="A13" s="372" t="s">
        <v>88</v>
      </c>
      <c r="B13" s="373"/>
      <c r="C13" s="373"/>
      <c r="D13" s="373"/>
      <c r="E13" s="373"/>
      <c r="F13" s="373"/>
      <c r="G13" s="373"/>
      <c r="H13" s="374"/>
    </row>
    <row r="14" spans="1:8" s="31" customFormat="1" ht="19.5" customHeight="1">
      <c r="A14" s="68" t="s">
        <v>22</v>
      </c>
      <c r="B14" s="69" t="s">
        <v>107</v>
      </c>
      <c r="C14" s="70" t="s">
        <v>23</v>
      </c>
      <c r="D14" s="69" t="s">
        <v>24</v>
      </c>
      <c r="E14" s="70" t="s">
        <v>51</v>
      </c>
      <c r="F14" s="71" t="s">
        <v>25</v>
      </c>
      <c r="G14" s="361" t="s">
        <v>26</v>
      </c>
      <c r="H14" s="362"/>
    </row>
    <row r="15" spans="1:8" s="31" customFormat="1" ht="19.5" customHeight="1">
      <c r="A15" s="82">
        <v>1</v>
      </c>
      <c r="B15" s="73">
        <v>87313</v>
      </c>
      <c r="C15" s="66" t="s">
        <v>116</v>
      </c>
      <c r="D15" s="53" t="s">
        <v>94</v>
      </c>
      <c r="E15" s="62">
        <v>0.02</v>
      </c>
      <c r="F15" s="63">
        <v>638.11</v>
      </c>
      <c r="G15" s="52"/>
      <c r="H15" s="38">
        <f>ROUND(E15*F15,2)</f>
        <v>12.76</v>
      </c>
    </row>
    <row r="16" spans="1:8" s="31" customFormat="1" ht="19.5" customHeight="1">
      <c r="A16" s="82">
        <v>2</v>
      </c>
      <c r="B16" s="73">
        <v>94969</v>
      </c>
      <c r="C16" s="66" t="s">
        <v>121</v>
      </c>
      <c r="D16" s="53" t="s">
        <v>94</v>
      </c>
      <c r="E16" s="62">
        <v>1.62</v>
      </c>
      <c r="F16" s="63">
        <v>522.68</v>
      </c>
      <c r="G16" s="52"/>
      <c r="H16" s="38">
        <f>ROUND(E16*F16,2)</f>
        <v>846.74</v>
      </c>
    </row>
    <row r="17" spans="1:8" s="31" customFormat="1" ht="19.5" customHeight="1" thickBot="1">
      <c r="A17" s="82">
        <v>3</v>
      </c>
      <c r="B17" s="73">
        <v>101616</v>
      </c>
      <c r="C17" s="66" t="s">
        <v>122</v>
      </c>
      <c r="D17" s="53" t="s">
        <v>118</v>
      </c>
      <c r="E17" s="62">
        <v>2.28</v>
      </c>
      <c r="F17" s="63">
        <v>4.96</v>
      </c>
      <c r="G17" s="52"/>
      <c r="H17" s="38">
        <f>ROUND(E17*F17,2)</f>
        <v>11.31</v>
      </c>
    </row>
    <row r="18" spans="1:8" s="31" customFormat="1" ht="19.5" customHeight="1" thickBot="1">
      <c r="A18" s="83"/>
      <c r="B18" s="40" t="s">
        <v>91</v>
      </c>
      <c r="C18" s="37"/>
      <c r="D18" s="40"/>
      <c r="E18" s="41" t="s">
        <v>92</v>
      </c>
      <c r="F18" s="54"/>
      <c r="G18" s="55"/>
      <c r="H18" s="44">
        <f>SUM(H15:H17)</f>
        <v>870.81</v>
      </c>
    </row>
    <row r="19" spans="1:8" s="31" customFormat="1" ht="19.5" customHeight="1">
      <c r="A19" s="375" t="s">
        <v>93</v>
      </c>
      <c r="B19" s="376"/>
      <c r="C19" s="376"/>
      <c r="D19" s="376"/>
      <c r="E19" s="376"/>
      <c r="F19" s="376"/>
      <c r="G19" s="376"/>
      <c r="H19" s="377"/>
    </row>
    <row r="20" spans="1:8" s="31" customFormat="1" ht="19.5" customHeight="1">
      <c r="A20" s="68" t="s">
        <v>22</v>
      </c>
      <c r="B20" s="69" t="s">
        <v>107</v>
      </c>
      <c r="C20" s="70" t="s">
        <v>23</v>
      </c>
      <c r="D20" s="69" t="s">
        <v>24</v>
      </c>
      <c r="E20" s="70" t="s">
        <v>51</v>
      </c>
      <c r="F20" s="71" t="s">
        <v>25</v>
      </c>
      <c r="G20" s="361" t="s">
        <v>26</v>
      </c>
      <c r="H20" s="362"/>
    </row>
    <row r="21" spans="1:8" s="31" customFormat="1" ht="19.5" customHeight="1">
      <c r="A21" s="82">
        <v>1</v>
      </c>
      <c r="B21" s="73">
        <v>5875</v>
      </c>
      <c r="C21" s="64" t="s">
        <v>114</v>
      </c>
      <c r="D21" s="53" t="s">
        <v>74</v>
      </c>
      <c r="E21" s="67">
        <v>0.1702</v>
      </c>
      <c r="F21" s="63">
        <v>139.58</v>
      </c>
      <c r="G21" s="52"/>
      <c r="H21" s="38">
        <f>ROUND(E21*F21,2)</f>
        <v>23.76</v>
      </c>
    </row>
    <row r="22" spans="1:8" s="31" customFormat="1" ht="19.5" customHeight="1">
      <c r="A22" s="82">
        <v>2</v>
      </c>
      <c r="B22" s="73">
        <v>5877</v>
      </c>
      <c r="C22" s="64" t="s">
        <v>115</v>
      </c>
      <c r="D22" s="53" t="s">
        <v>76</v>
      </c>
      <c r="E22" s="67">
        <v>0.0426</v>
      </c>
      <c r="F22" s="63">
        <v>54.54</v>
      </c>
      <c r="G22" s="52"/>
      <c r="H22" s="38">
        <f>ROUND(E22*F22,2)</f>
        <v>2.32</v>
      </c>
    </row>
    <row r="23" spans="1:8" s="31" customFormat="1" ht="19.5" customHeight="1">
      <c r="A23" s="82">
        <v>3</v>
      </c>
      <c r="B23" s="73">
        <v>92419</v>
      </c>
      <c r="C23" s="64" t="s">
        <v>117</v>
      </c>
      <c r="D23" s="53" t="s">
        <v>118</v>
      </c>
      <c r="E23" s="67">
        <v>12.68</v>
      </c>
      <c r="F23" s="63">
        <v>81.84</v>
      </c>
      <c r="G23" s="52"/>
      <c r="H23" s="38">
        <f>ROUND(E23*F23,2)</f>
        <v>1037.73</v>
      </c>
    </row>
    <row r="24" spans="1:8" s="31" customFormat="1" ht="19.5" customHeight="1" thickBot="1">
      <c r="A24" s="82">
        <v>4</v>
      </c>
      <c r="B24" s="73">
        <v>92915</v>
      </c>
      <c r="C24" s="64" t="s">
        <v>119</v>
      </c>
      <c r="D24" s="53" t="s">
        <v>120</v>
      </c>
      <c r="E24" s="67">
        <v>16.4</v>
      </c>
      <c r="F24" s="63">
        <v>17.71</v>
      </c>
      <c r="G24" s="52"/>
      <c r="H24" s="38">
        <f>ROUND(E24*F24,2)</f>
        <v>290.44</v>
      </c>
    </row>
    <row r="25" spans="1:8" s="31" customFormat="1" ht="19.5" customHeight="1" thickBot="1">
      <c r="A25" s="83"/>
      <c r="B25" s="37" t="s">
        <v>91</v>
      </c>
      <c r="C25" s="37"/>
      <c r="D25" s="40"/>
      <c r="E25" s="41" t="s">
        <v>95</v>
      </c>
      <c r="F25" s="54"/>
      <c r="G25" s="55"/>
      <c r="H25" s="44">
        <f>SUM(H21:H24)</f>
        <v>1354.25</v>
      </c>
    </row>
    <row r="26" spans="1:8" s="31" customFormat="1" ht="19.5" customHeight="1">
      <c r="A26" s="83"/>
      <c r="B26" s="273" t="s">
        <v>96</v>
      </c>
      <c r="C26" s="273"/>
      <c r="D26" s="273"/>
      <c r="E26" s="273"/>
      <c r="F26" s="273"/>
      <c r="G26" s="274"/>
      <c r="H26" s="57">
        <f>SUM(H12+H18+H25)</f>
        <v>2236.86</v>
      </c>
    </row>
    <row r="27" spans="1:8" s="31" customFormat="1" ht="19.5" customHeight="1" thickBot="1">
      <c r="A27" s="84"/>
      <c r="B27" s="363" t="s">
        <v>97</v>
      </c>
      <c r="C27" s="363"/>
      <c r="D27" s="363"/>
      <c r="E27" s="363"/>
      <c r="F27" s="363"/>
      <c r="G27" s="74">
        <v>0.2746</v>
      </c>
      <c r="H27" s="75">
        <f>H26*G27</f>
        <v>614.24</v>
      </c>
    </row>
    <row r="28" spans="1:8" s="31" customFormat="1" ht="19.5" customHeight="1" thickBot="1">
      <c r="A28" s="100"/>
      <c r="B28" s="76" t="s">
        <v>98</v>
      </c>
      <c r="C28" s="76"/>
      <c r="D28" s="77"/>
      <c r="E28" s="76"/>
      <c r="F28" s="76"/>
      <c r="G28" s="78"/>
      <c r="H28" s="79">
        <f>SUM(H26:H27)</f>
        <v>2851.1</v>
      </c>
    </row>
  </sheetData>
  <sheetProtection/>
  <mergeCells count="16">
    <mergeCell ref="G20:H20"/>
    <mergeCell ref="B26:G26"/>
    <mergeCell ref="B27:F27"/>
    <mergeCell ref="A7:H7"/>
    <mergeCell ref="A8:H8"/>
    <mergeCell ref="G9:H9"/>
    <mergeCell ref="A13:H13"/>
    <mergeCell ref="G14:H14"/>
    <mergeCell ref="A19:H19"/>
    <mergeCell ref="B1:H1"/>
    <mergeCell ref="A2:H2"/>
    <mergeCell ref="A3:H3"/>
    <mergeCell ref="A4:H4"/>
    <mergeCell ref="B5:H5"/>
    <mergeCell ref="C6:F6"/>
    <mergeCell ref="G6:H6"/>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User</cp:lastModifiedBy>
  <cp:lastPrinted>2023-03-06T15:24:55Z</cp:lastPrinted>
  <dcterms:created xsi:type="dcterms:W3CDTF">2005-01-22T11:41:57Z</dcterms:created>
  <dcterms:modified xsi:type="dcterms:W3CDTF">2023-04-26T14:33:44Z</dcterms:modified>
  <cp:category/>
  <cp:version/>
  <cp:contentType/>
  <cp:contentStatus/>
</cp:coreProperties>
</file>