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95" tabRatio="779" activeTab="0"/>
  </bookViews>
  <sheets>
    <sheet name="ORÇAMENTO GERAL" sheetId="1" r:id="rId1"/>
    <sheet name="MC VIA" sheetId="2" r:id="rId2"/>
    <sheet name="CRONOGRAMA" sheetId="3" r:id="rId3"/>
    <sheet name="CPU" sheetId="4" r:id="rId4"/>
    <sheet name="ENCARGOS" sheetId="5" r:id="rId5"/>
    <sheet name="BDI" sheetId="6" r:id="rId6"/>
    <sheet name="ORÇAMENTO CN 5" sheetId="7" state="hidden" r:id="rId7"/>
    <sheet name="ORÇAMENTO CN 6" sheetId="8" state="hidden" r:id="rId8"/>
    <sheet name="ORÇAMENTO CN 7" sheetId="9" state="hidden" r:id="rId9"/>
    <sheet name="ORÇAMENTO CN 8" sheetId="10" state="hidden" r:id="rId10"/>
  </sheets>
  <definedNames>
    <definedName name="_xlnm.Print_Area" localSheetId="5">'BDI'!$A$1:$H$53</definedName>
    <definedName name="_xlnm.Print_Area" localSheetId="3">'CPU'!$A$1:$H$37</definedName>
    <definedName name="_xlnm.Print_Area" localSheetId="2">'CRONOGRAMA'!$A$1:$U$30</definedName>
    <definedName name="_xlnm.Print_Area" localSheetId="1">'MC VIA'!$B$1:$N$207</definedName>
    <definedName name="_xlnm.Print_Area" localSheetId="6">'ORÇAMENTO CN 5'!$C$1:$K$27</definedName>
    <definedName name="_xlnm.Print_Area" localSheetId="7">'ORÇAMENTO CN 6'!$C$1:$K$27</definedName>
    <definedName name="_xlnm.Print_Area" localSheetId="8">'ORÇAMENTO CN 7'!$C$1:$K$27</definedName>
    <definedName name="_xlnm.Print_Area" localSheetId="9">'ORÇAMENTO CN 8'!$C$1:$K$27</definedName>
    <definedName name="_xlnm.Print_Area" localSheetId="0">'ORÇAMENTO GERAL'!$C$1:$K$33</definedName>
    <definedName name="_xlnm.Print_Titles" localSheetId="1">'MC VIA'!$1:$10</definedName>
    <definedName name="_xlnm.Print_Titles" localSheetId="6">'ORÇAMENTO CN 5'!$2:$8</definedName>
    <definedName name="_xlnm.Print_Titles" localSheetId="7">'ORÇAMENTO CN 6'!$2:$8</definedName>
    <definedName name="_xlnm.Print_Titles" localSheetId="8">'ORÇAMENTO CN 7'!$2:$8</definedName>
    <definedName name="_xlnm.Print_Titles" localSheetId="9">'ORÇAMENTO CN 8'!$2:$8</definedName>
    <definedName name="_xlnm.Print_Titles" localSheetId="0">'ORÇAMENTO GERAL'!$5:$16</definedName>
  </definedNames>
  <calcPr fullCalcOnLoad="1" fullPrecision="0"/>
</workbook>
</file>

<file path=xl/comments1.xml><?xml version="1.0" encoding="utf-8"?>
<comments xmlns="http://schemas.openxmlformats.org/spreadsheetml/2006/main">
  <authors>
    <author>Jeniffer Nascimento</author>
  </authors>
  <commentList>
    <comment ref="E16" authorId="0">
      <text>
        <r>
          <rPr>
            <b/>
            <sz val="11"/>
            <rFont val="Segoe UI"/>
            <family val="2"/>
          </rPr>
          <t>Jeniffer Nascimento:</t>
        </r>
        <r>
          <rPr>
            <sz val="11"/>
            <rFont val="Segoe UI"/>
            <family val="2"/>
          </rPr>
          <t xml:space="preserve">
Desonerado!</t>
        </r>
      </text>
    </comment>
  </commentList>
</comments>
</file>

<file path=xl/comments10.xml><?xml version="1.0" encoding="utf-8"?>
<comments xmlns="http://schemas.openxmlformats.org/spreadsheetml/2006/main">
  <authors>
    <author>Jeniffer Nascimento</author>
  </authors>
  <commentList>
    <comment ref="E8" authorId="0">
      <text>
        <r>
          <rPr>
            <b/>
            <sz val="11"/>
            <rFont val="Segoe UI"/>
            <family val="2"/>
          </rPr>
          <t>Jeniffer Nascimento:</t>
        </r>
        <r>
          <rPr>
            <sz val="11"/>
            <rFont val="Segoe UI"/>
            <family val="2"/>
          </rPr>
          <t xml:space="preserve">
Desonerado!</t>
        </r>
      </text>
    </comment>
  </commentList>
</comments>
</file>

<file path=xl/comments7.xml><?xml version="1.0" encoding="utf-8"?>
<comments xmlns="http://schemas.openxmlformats.org/spreadsheetml/2006/main">
  <authors>
    <author>Jeniffer Nascimento</author>
  </authors>
  <commentList>
    <comment ref="E8" authorId="0">
      <text>
        <r>
          <rPr>
            <b/>
            <sz val="11"/>
            <rFont val="Segoe UI"/>
            <family val="2"/>
          </rPr>
          <t>Jeniffer Nascimento:</t>
        </r>
        <r>
          <rPr>
            <sz val="11"/>
            <rFont val="Segoe UI"/>
            <family val="2"/>
          </rPr>
          <t xml:space="preserve">
Desonerado!</t>
        </r>
      </text>
    </comment>
  </commentList>
</comments>
</file>

<file path=xl/comments8.xml><?xml version="1.0" encoding="utf-8"?>
<comments xmlns="http://schemas.openxmlformats.org/spreadsheetml/2006/main">
  <authors>
    <author>Jeniffer Nascimento</author>
  </authors>
  <commentList>
    <comment ref="E8" authorId="0">
      <text>
        <r>
          <rPr>
            <b/>
            <sz val="11"/>
            <rFont val="Segoe UI"/>
            <family val="2"/>
          </rPr>
          <t>Jeniffer Nascimento:</t>
        </r>
        <r>
          <rPr>
            <sz val="11"/>
            <rFont val="Segoe UI"/>
            <family val="2"/>
          </rPr>
          <t xml:space="preserve">
Desonerado!</t>
        </r>
      </text>
    </comment>
  </commentList>
</comments>
</file>

<file path=xl/comments9.xml><?xml version="1.0" encoding="utf-8"?>
<comments xmlns="http://schemas.openxmlformats.org/spreadsheetml/2006/main">
  <authors>
    <author>Jeniffer Nascimento</author>
  </authors>
  <commentList>
    <comment ref="E8" authorId="0">
      <text>
        <r>
          <rPr>
            <b/>
            <sz val="11"/>
            <rFont val="Segoe UI"/>
            <family val="2"/>
          </rPr>
          <t>Jeniffer Nascimento:</t>
        </r>
        <r>
          <rPr>
            <sz val="11"/>
            <rFont val="Segoe UI"/>
            <family val="2"/>
          </rPr>
          <t xml:space="preserve">
Desonerado!</t>
        </r>
      </text>
    </comment>
  </commentList>
</comments>
</file>

<file path=xl/sharedStrings.xml><?xml version="1.0" encoding="utf-8"?>
<sst xmlns="http://schemas.openxmlformats.org/spreadsheetml/2006/main" count="1335" uniqueCount="372">
  <si>
    <t>SERVIÇOS PRELIMINARES</t>
  </si>
  <si>
    <t>m²</t>
  </si>
  <si>
    <t>2.1</t>
  </si>
  <si>
    <t>DESCRIÇÃO</t>
  </si>
  <si>
    <t>ITEM</t>
  </si>
  <si>
    <t>TOTAL DO ITEM 2:</t>
  </si>
  <si>
    <t>D</t>
  </si>
  <si>
    <t>TOTAL DO  ITEM 1:</t>
  </si>
  <si>
    <t>3.1</t>
  </si>
  <si>
    <t>LIMPEZA FINAL</t>
  </si>
  <si>
    <t>TOTAL DO ITEM 3:</t>
  </si>
  <si>
    <t>C</t>
  </si>
  <si>
    <t>DEPARTAMENTO DE OBRAS</t>
  </si>
  <si>
    <t>SECRETARIA DE SANEAMENTO E INFRAESTRUTURA</t>
  </si>
  <si>
    <t>PREFEITURA MUNICIPAL DE ANANINDEUA</t>
  </si>
  <si>
    <t>1.1</t>
  </si>
  <si>
    <t>UNIDADE</t>
  </si>
  <si>
    <t>TOTAL</t>
  </si>
  <si>
    <t>MEMÓRIA DE CÁLCULO</t>
  </si>
  <si>
    <t>PLANILHA ORÇAMENTÁRIA</t>
  </si>
  <si>
    <t>PREÇO UNITÁRIO</t>
  </si>
  <si>
    <t>TOTAL DA OBRA COM BDI:</t>
  </si>
  <si>
    <t>94992</t>
  </si>
  <si>
    <t>LARGURA</t>
  </si>
  <si>
    <t>SINAPI</t>
  </si>
  <si>
    <t>CALÇADA</t>
  </si>
  <si>
    <t>A</t>
  </si>
  <si>
    <t>B</t>
  </si>
  <si>
    <t>E</t>
  </si>
  <si>
    <t>CÓDIGO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</si>
  <si>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</si>
  <si>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</si>
  <si>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</si>
  <si>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</si>
  <si>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</si>
  <si>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</si>
  <si>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</si>
  <si>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</si>
  <si>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</si>
  <si>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</si>
  <si>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</si>
  <si>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</si>
  <si>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</si>
  <si>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</si>
  <si>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</si>
  <si>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</si>
  <si>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</si>
  <si>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</si>
  <si>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</si>
  <si>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</si>
  <si>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</si>
  <si>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</si>
  <si>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</si>
  <si>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</si>
  <si>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</si>
  <si>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</si>
  <si>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</si>
  <si>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</si>
  <si>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</si>
  <si>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</si>
  <si>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</si>
  <si>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</si>
  <si>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</si>
  <si>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</si>
  <si>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</si>
  <si>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</si>
  <si>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</si>
  <si>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</si>
  <si>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</si>
  <si>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</si>
  <si>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</si>
  <si>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</si>
  <si>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</si>
  <si>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</si>
  <si>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</si>
  <si>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</si>
  <si>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</si>
  <si>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</si>
  <si>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</si>
  <si>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</si>
  <si>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</si>
  <si>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</si>
  <si>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</si>
  <si>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</si>
  <si>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</si>
  <si>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</si>
  <si>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</si>
  <si>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</si>
  <si>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</si>
  <si>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</si>
  <si>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</si>
  <si>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</si>
  <si>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Total de Reincidência de um Grupo sobre o outro</t>
  </si>
  <si>
    <t>*GRUPO E</t>
  </si>
  <si>
    <t>E1</t>
  </si>
  <si>
    <t>Total dos Encargos Sociais Complementares</t>
  </si>
  <si>
    <t>Fonte: Informação Dias de Chuva - INMET</t>
  </si>
  <si>
    <t>DISCRIMINAÇÃO DOS CUSTOS INDIRETOS</t>
  </si>
  <si>
    <t>PORCENTAGEM (%) ADOTADA</t>
  </si>
  <si>
    <t>VARIÁVEIS ACRESCIDAS DE ACORDO COM DIÁRIO OFICIAL DA UNIÃO DO DIA 20 DE SETEMBRO DE 2011</t>
  </si>
  <si>
    <t>CUSTOS TRIBUTÁRIOS</t>
  </si>
  <si>
    <t>TRIBUTOS FEDERAIS</t>
  </si>
  <si>
    <t>PIS</t>
  </si>
  <si>
    <t>PROGRAMAÇÃO DE INTEGRAÇÃO SOCIAL</t>
  </si>
  <si>
    <t>CONFINS</t>
  </si>
  <si>
    <t>FINANC. DA SEGURIDADE SOCIAL</t>
  </si>
  <si>
    <t>TRIBUTO MUNICIPAL</t>
  </si>
  <si>
    <t>ISS</t>
  </si>
  <si>
    <t>TRECHO</t>
  </si>
  <si>
    <t>SECRETARIA MUNICIPAL DE SANEAMENTO E INFRAESTRUTURA</t>
  </si>
  <si>
    <t>FONTE</t>
  </si>
  <si>
    <t>SEDOP</t>
  </si>
  <si>
    <t>Limpeza geral e entrega da obra</t>
  </si>
  <si>
    <t>270220</t>
  </si>
  <si>
    <t>m³</t>
  </si>
  <si>
    <t>2.2</t>
  </si>
  <si>
    <t>Demolição manual de concreto simples</t>
  </si>
  <si>
    <t>020018</t>
  </si>
  <si>
    <t>PORCENTAGEM (%) ADOTADA PELA MÉDIA DOS QUARTIS</t>
  </si>
  <si>
    <t>CPRB</t>
  </si>
  <si>
    <t>Variável de Desoneração de 4,5%</t>
  </si>
  <si>
    <t>DEMONSTRAÇÃO DOS TRIBUTOS MUNICIPAL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</si>
  <si>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</si>
  <si>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</si>
  <si>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</si>
  <si>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</si>
  <si>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</si>
  <si>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</si>
  <si>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</si>
  <si>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</si>
  <si>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</si>
  <si>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</si>
  <si>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</si>
  <si>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 xml:space="preserve"> &lt; 24,23% (OK)</t>
  </si>
  <si>
    <t>Verificações: com a retirada de 4,5% de CPRB. O valor terá que ser menor que 24,23%</t>
  </si>
  <si>
    <t>5213368</t>
  </si>
  <si>
    <t>Balizador de concreto - areia e brita comerciais - fornecimento e implantação</t>
  </si>
  <si>
    <t>SICRO</t>
  </si>
  <si>
    <t xml:space="preserve">un </t>
  </si>
  <si>
    <t>SERVIÇOS DE PINTURA</t>
  </si>
  <si>
    <t>Placa de obra em lona com plotagem de gráfica</t>
  </si>
  <si>
    <t>DIVERSOS</t>
  </si>
  <si>
    <t>TOTAL DO ITEM 4:</t>
  </si>
  <si>
    <t>102488</t>
  </si>
  <si>
    <t>3.2</t>
  </si>
  <si>
    <t>102491</t>
  </si>
  <si>
    <t>Preparo do piso cimentado para pintura - lixamento e limpeza. Af_05/2021</t>
  </si>
  <si>
    <t>Pintura de piso com tinta acrílica, aplicação manual, 2 demãos, incluso fundo preparador. Af_05/2021</t>
  </si>
  <si>
    <t>4.1</t>
  </si>
  <si>
    <t>EXTENSÃO</t>
  </si>
  <si>
    <t>(M)</t>
  </si>
  <si>
    <t>VIA</t>
  </si>
  <si>
    <t>BAIRRO</t>
  </si>
  <si>
    <t>D = A x B</t>
  </si>
  <si>
    <t>C = A x B x Esp</t>
  </si>
  <si>
    <t>PINTURA</t>
  </si>
  <si>
    <t>E = A x B</t>
  </si>
  <si>
    <t>BALIZADOR</t>
  </si>
  <si>
    <t>F</t>
  </si>
  <si>
    <t>(M²)</t>
  </si>
  <si>
    <t>(UN)</t>
  </si>
  <si>
    <t>CRONOGRAMA FÍSICO-FINANCEIRO</t>
  </si>
  <si>
    <t>DISCRIMINAÇÃO DOS SERVIÇOS</t>
  </si>
  <si>
    <t>PESO %</t>
  </si>
  <si>
    <t>VALOR BDI INCLUSO (R$)</t>
  </si>
  <si>
    <t>MESES</t>
  </si>
  <si>
    <t>%</t>
  </si>
  <si>
    <t>SIMPLES</t>
  </si>
  <si>
    <t>ACUMULADO</t>
  </si>
  <si>
    <t xml:space="preserve">ENCARGOS SOCIAIS SOBRE A MÃO DE OBRA  </t>
  </si>
  <si>
    <t>COM DESONERAÇÃO</t>
  </si>
  <si>
    <t>SEM DESONERAÇÃO</t>
  </si>
  <si>
    <t>TOTAL (A+B+C+D)</t>
  </si>
  <si>
    <t>OBS: Vigência de 10/2020 à 09/2021</t>
  </si>
  <si>
    <t>EXECUÇÃO DA PASSARELA</t>
  </si>
  <si>
    <t>DEMOLIÇÃO (m³)</t>
  </si>
  <si>
    <t>4.2</t>
  </si>
  <si>
    <t>QUANTIDADE</t>
  </si>
  <si>
    <t>PREÇO UNIT. C/ BDI</t>
  </si>
  <si>
    <t>VALOR TOTAL</t>
  </si>
  <si>
    <t>CÓDIGO DESONERADO SINAPI FEV-22 E SEDOP FEV-22</t>
  </si>
  <si>
    <t xml:space="preserve">Execução de passeio (calçada) ou piso de concreto com concreto moldado in loco, feito em obra, acabamento convencional, espessura 10cm, armado. AF_07/2016 </t>
  </si>
  <si>
    <t>EXECUÇÃO DOS SERVIÇOS DE PAVIMENTAÇÃO EM CONCRETO E PINTURA  DAS PASSARELAS, LOCALIZADAS NO BAIRRO DA CIDADE NOVA  8, NO MUNICÍPIO DE ANANINDEUA - PA</t>
  </si>
  <si>
    <t>EXECUÇÃO DOS SERVIÇOS DE PAVIMENTAÇÃO EM CONCRETO E PINTURA  DAS PASSARELAS, LOCALIZADAS NO BAIRRO DA CIDADE NOVA  7 , NO MUNICÍPIO DE ANANINDEUA - PA</t>
  </si>
  <si>
    <t>EXECUÇÃO DOS SERVIÇOS DE PAVIMENTAÇÃO EM CONCRETO E PINTURA  DAS PASSARELAS, LOCALIZADAS NO BAIRRO DA CIDADE NOVA 6, NO MUNICÍPIO DE ANANINDEUA - PA</t>
  </si>
  <si>
    <t>EXECUÇÃO DOS SERVIÇOS DE PAVIMENTAÇÃO EM CONCRETO E PINTURA  DAS PASSARELAS, LOCALIZADAS NO BAIRRO DA CIDADE NOVA 5, NO MUNICÍPIO DE ANANINDEUA - PA</t>
  </si>
  <si>
    <t>OBRA:</t>
  </si>
  <si>
    <t>VALOR:</t>
  </si>
  <si>
    <t>DATA BASE:</t>
  </si>
  <si>
    <t xml:space="preserve">Unidade: </t>
  </si>
  <si>
    <t>und.</t>
  </si>
  <si>
    <t>Item</t>
  </si>
  <si>
    <t>Código</t>
  </si>
  <si>
    <t>Descriminação</t>
  </si>
  <si>
    <t>Unidade</t>
  </si>
  <si>
    <t>Coeficiente</t>
  </si>
  <si>
    <t>Preço Unitário</t>
  </si>
  <si>
    <t>Custo</t>
  </si>
  <si>
    <t>A - Mão-de-obra</t>
  </si>
  <si>
    <t>h</t>
  </si>
  <si>
    <t>A - Custo Total Mão-de-obra:</t>
  </si>
  <si>
    <t>B – Materiais</t>
  </si>
  <si>
    <t>B - Custo Total de Materiais:</t>
  </si>
  <si>
    <t>C – Equipamentos</t>
  </si>
  <si>
    <t>C - Custo Total de Equipamentos:</t>
  </si>
  <si>
    <t>Resumo da Composição do Custo Unitário</t>
  </si>
  <si>
    <t>Descrição</t>
  </si>
  <si>
    <t>Mão de Obra</t>
  </si>
  <si>
    <t>[transportar subtotal A]</t>
  </si>
  <si>
    <t>Equipamentos</t>
  </si>
  <si>
    <t>[transportar subtotal B]</t>
  </si>
  <si>
    <t>Materiais</t>
  </si>
  <si>
    <t>[transportar subtotal C]</t>
  </si>
  <si>
    <t>A+B+C</t>
  </si>
  <si>
    <t>Subtotal:</t>
  </si>
  <si>
    <t>BDI</t>
  </si>
  <si>
    <t>Preço Global:</t>
  </si>
  <si>
    <t>CARPINTEIRO DE FORMAS COM ENCARGOS COMPLEMENTARES</t>
  </si>
  <si>
    <t>PEDREIRO COM ENCARGOS COMPLEMENTARES</t>
  </si>
  <si>
    <t>SERVENTE COM ENCARGOS COMPLEMENTARES</t>
  </si>
  <si>
    <t>CONCRETO FCK = 20MPA, TRAÇO 1:2,7:3 (EM MASSA SECA DE CIMENTO/ AREIA MÉDIA/ BRITA 1) - PREPARO MECÂNICO COM BETONEIRA 400 L. AF_05/2021</t>
  </si>
  <si>
    <t>LONA PLASTICA PESADA PRETA, E = 150 MICRA</t>
  </si>
  <si>
    <t>SARRAFO NAO APARELHADO *2,5 X 10* CM, EM MACARANDUBA, ANGELIM OU EQUIVALENTE DA REGIAO - BRUTA</t>
  </si>
  <si>
    <t>M</t>
  </si>
  <si>
    <t>SARRAFO *2,5 X 7,5* CM EM PINUS, MISTA OU EQUIVALENTE DA REGIAO - BRUTA</t>
  </si>
  <si>
    <t>TELA DE ACO SOLDADA NERVURADA, CA-60, Q-196, (3,11 KG/M2), DIAMETRO DO FIO = 5,0 MM, LARGURA = 2,45 M, ESPACAMENTO DA MALHA = 10 X 10 CM</t>
  </si>
  <si>
    <t xml:space="preserve">Serviço: Execução de passeio (calçada) ou piso de concreto com concreto moldado in loco, feito em obra, acabamento convencional, espessura 10cm, armado. AF_07/2016 </t>
  </si>
  <si>
    <t>CPU - I</t>
  </si>
  <si>
    <t>CPU</t>
  </si>
  <si>
    <t>I</t>
  </si>
  <si>
    <t>we 63</t>
  </si>
  <si>
    <t>we 64</t>
  </si>
  <si>
    <t>we 62</t>
  </si>
  <si>
    <t>we 61</t>
  </si>
  <si>
    <t>we 60</t>
  </si>
  <si>
    <t>we 59</t>
  </si>
  <si>
    <t>we 58</t>
  </si>
  <si>
    <t>we 56</t>
  </si>
  <si>
    <t>we 57</t>
  </si>
  <si>
    <t>we 55</t>
  </si>
  <si>
    <t>we 54</t>
  </si>
  <si>
    <t>we 53</t>
  </si>
  <si>
    <t>we 65</t>
  </si>
  <si>
    <t>WE 57</t>
  </si>
  <si>
    <t>WE 58</t>
  </si>
  <si>
    <t>WE 59</t>
  </si>
  <si>
    <t>WE 60</t>
  </si>
  <si>
    <t>WE 61</t>
  </si>
  <si>
    <t>WE 62</t>
  </si>
  <si>
    <t>WE 63</t>
  </si>
  <si>
    <t>WE 64</t>
  </si>
  <si>
    <t>WE 65</t>
  </si>
  <si>
    <t>we 29</t>
  </si>
  <si>
    <t>we 30</t>
  </si>
  <si>
    <t>we 31</t>
  </si>
  <si>
    <t>we 32</t>
  </si>
  <si>
    <t>we 35</t>
  </si>
  <si>
    <t>we 36</t>
  </si>
  <si>
    <t>we 34</t>
  </si>
  <si>
    <t>we 28</t>
  </si>
  <si>
    <t>we 37</t>
  </si>
  <si>
    <t>we 38</t>
  </si>
  <si>
    <t>we 19</t>
  </si>
  <si>
    <t>we 20</t>
  </si>
  <si>
    <t>we 21</t>
  </si>
  <si>
    <t>we 22</t>
  </si>
  <si>
    <t>we 23</t>
  </si>
  <si>
    <t>WE 36</t>
  </si>
  <si>
    <t>WE 37</t>
  </si>
  <si>
    <t>WE 38</t>
  </si>
  <si>
    <t>ÁREA</t>
  </si>
  <si>
    <t xml:space="preserve"> A x B</t>
  </si>
  <si>
    <t>CIDADE NOVA V</t>
  </si>
  <si>
    <t>we 66</t>
  </si>
  <si>
    <t>we 67</t>
  </si>
  <si>
    <t>we 68</t>
  </si>
  <si>
    <t>we 69</t>
  </si>
  <si>
    <t>we 70</t>
  </si>
  <si>
    <t>we 71</t>
  </si>
  <si>
    <t>we 72</t>
  </si>
  <si>
    <t>WE 84</t>
  </si>
  <si>
    <t>WE 83</t>
  </si>
  <si>
    <t>WE 82</t>
  </si>
  <si>
    <t>WE 81</t>
  </si>
  <si>
    <t>WE 80</t>
  </si>
  <si>
    <t>WE 79</t>
  </si>
  <si>
    <t>WE 78</t>
  </si>
  <si>
    <t>WE 77</t>
  </si>
  <si>
    <t>WE 76</t>
  </si>
  <si>
    <t>WE 75</t>
  </si>
  <si>
    <t>WE 74</t>
  </si>
  <si>
    <t>WE 73</t>
  </si>
  <si>
    <t>WE 72</t>
  </si>
  <si>
    <t>WE 71</t>
  </si>
  <si>
    <t>WE 70</t>
  </si>
  <si>
    <t>WE 69</t>
  </si>
  <si>
    <t>WE 68</t>
  </si>
  <si>
    <t>WE 67</t>
  </si>
  <si>
    <t>WE 66</t>
  </si>
  <si>
    <t>WE 85</t>
  </si>
  <si>
    <t>WE 88</t>
  </si>
  <si>
    <t>WE 87</t>
  </si>
  <si>
    <t>WE 86</t>
  </si>
  <si>
    <t>we 73</t>
  </si>
  <si>
    <t>we 74</t>
  </si>
  <si>
    <t>we 75</t>
  </si>
  <si>
    <t>we 76</t>
  </si>
  <si>
    <t>we 77</t>
  </si>
  <si>
    <t>we 80</t>
  </si>
  <si>
    <t>we 81</t>
  </si>
  <si>
    <t>we 82</t>
  </si>
  <si>
    <t>we 83</t>
  </si>
  <si>
    <t>we 84</t>
  </si>
  <si>
    <t>we 85</t>
  </si>
  <si>
    <t>we 86</t>
  </si>
  <si>
    <t>we 87</t>
  </si>
  <si>
    <t>we 88</t>
  </si>
  <si>
    <t>we 89</t>
  </si>
  <si>
    <t>we 90</t>
  </si>
  <si>
    <t>we 91</t>
  </si>
  <si>
    <t>arterial 5B</t>
  </si>
  <si>
    <t>we 78</t>
  </si>
  <si>
    <t>we 79</t>
  </si>
  <si>
    <t>CIDADE NOVA VI</t>
  </si>
  <si>
    <t>CIDADE NOVA VII</t>
  </si>
  <si>
    <t>WE 30 A</t>
  </si>
  <si>
    <t>SEM SAÍDA</t>
  </si>
  <si>
    <t>WE 31 A</t>
  </si>
  <si>
    <t>WE 32 A</t>
  </si>
  <si>
    <t>WE 39 A</t>
  </si>
  <si>
    <t>WE 40 A</t>
  </si>
  <si>
    <t>WE 40</t>
  </si>
  <si>
    <t>WE 41</t>
  </si>
  <si>
    <t>WE 42</t>
  </si>
  <si>
    <t>WE 43</t>
  </si>
  <si>
    <t>WE 44</t>
  </si>
  <si>
    <t>WE 45</t>
  </si>
  <si>
    <t>WE 26</t>
  </si>
  <si>
    <t>WE 27</t>
  </si>
  <si>
    <t>WE 37A</t>
  </si>
  <si>
    <t>WE 38A</t>
  </si>
  <si>
    <t>WE 41A</t>
  </si>
  <si>
    <t>WE 42A</t>
  </si>
  <si>
    <t>CIDADE NOVA VIII</t>
  </si>
  <si>
    <t>G = A x B x 40%</t>
  </si>
  <si>
    <t>SEDOP: FEVEREIRO/2023 ; SINAPI: JANEIRO/2023 ; SICRO: OUTUBRO/2022</t>
  </si>
  <si>
    <t>CÓDIGO DESONERADO</t>
  </si>
  <si>
    <t>EXECUÇÃO DOS SERVIÇOS DE PAVIMENTAÇÃO EM CONCRETO E PINTURA DAS PASSARELAS, LOCALIZADAS NOS BAIRROS DA CIDADE NOVA 5, 6, 7 e 8, NO MUNICÍPIO DE ANANINDEUA - PA</t>
  </si>
  <si>
    <t>DEZ MILHÕES, SEISCENTOS E TRINTA E QUATRO MIL, SEISCENTOS E NOVENTA E SEIS REAIS E VINTE CENTAVOS</t>
  </si>
  <si>
    <t>SECRETARIA MUNICIAL DE SANEAMENTO E INFRAESTRUTURA</t>
  </si>
  <si>
    <t>COMPOSIÇÃO DE TAXA DE BDI</t>
  </si>
  <si>
    <t>ADMINISTRAÇÃO CENTRAL DA OBRA - AC</t>
  </si>
  <si>
    <t>DESPESAS FINANCEIRAS - DF</t>
  </si>
  <si>
    <t>Subtotal</t>
  </si>
  <si>
    <t>RISCO - R</t>
  </si>
  <si>
    <t>SEGURO - S + GARANTIA - G</t>
  </si>
  <si>
    <t>5.1</t>
  </si>
  <si>
    <t>TRIBUTOS FEDERAIS - TF *</t>
  </si>
  <si>
    <t>5.2</t>
  </si>
  <si>
    <t>TRIBUTOS MUNICIPAIS - TM **</t>
  </si>
  <si>
    <t xml:space="preserve"> LUCRO - L</t>
  </si>
  <si>
    <t>DEMONSTRAÇÃO DOS TRIBUTOS FEDERAIS</t>
  </si>
  <si>
    <t>* TF</t>
  </si>
  <si>
    <t>** TM</t>
  </si>
  <si>
    <t>DEMONSTRAÇÕES DAS VARIÁVEIS DA FÓRMULAS ADOTADA PELO TCU</t>
  </si>
  <si>
    <t>(A)</t>
  </si>
  <si>
    <t>(B)</t>
  </si>
  <si>
    <t>(C)</t>
  </si>
  <si>
    <t>I-(CPRB/100)</t>
  </si>
  <si>
    <t>(D)</t>
  </si>
  <si>
    <t>Nº</t>
  </si>
  <si>
    <t>VER PROJETO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</si>
</sst>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_(* #,##0.00_);_(* \(#,##0.00\);_(* \-??_);_(@_)"/>
    <numFmt numFmtId="169" formatCode="_(* #,##0.00_);_(* \(#,##0.00\);_(* \ ??_);_(@_)"/>
    <numFmt numFmtId="170" formatCode="&quot;R$&quot;\ #,##0.00"/>
    <numFmt numFmtId="171" formatCode="dd/mm/yy;@"/>
    <numFmt numFmtId="172" formatCode="0.0000"/>
    <numFmt numFmtId="173" formatCode="_(* #,##0.0000_);_(* \(#,##0.0000\);_(* &quot;-&quot;??_);_(@_)"/>
    <numFmt numFmtId="174" formatCode="[$-416]dddd\,\ d&quot; de &quot;mmmm&quot; de &quot;yyyy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Swis721 Lt BT"/>
      <family val="2"/>
    </font>
    <font>
      <sz val="9"/>
      <name val="Arial"/>
      <family val="2"/>
    </font>
    <font>
      <b/>
      <sz val="11"/>
      <name val="Segoe UI"/>
      <family val="2"/>
    </font>
    <font>
      <sz val="11"/>
      <name val="Segoe UI"/>
      <family val="2"/>
    </font>
    <font>
      <sz val="16"/>
      <name val="Ebrima"/>
      <family val="0"/>
    </font>
    <font>
      <b/>
      <sz val="20"/>
      <name val="Ebrima"/>
      <family val="0"/>
    </font>
    <font>
      <b/>
      <sz val="16"/>
      <name val="Ebrima"/>
      <family val="0"/>
    </font>
    <font>
      <b/>
      <sz val="14"/>
      <name val="Ebrima"/>
      <family val="0"/>
    </font>
    <font>
      <sz val="10"/>
      <name val="Ebrima"/>
      <family val="0"/>
    </font>
    <font>
      <sz val="12"/>
      <name val="Ebrima"/>
      <family val="0"/>
    </font>
    <font>
      <b/>
      <sz val="12"/>
      <color indexed="59"/>
      <name val="Ebrima"/>
      <family val="0"/>
    </font>
    <font>
      <b/>
      <sz val="12"/>
      <name val="Ebrima"/>
      <family val="0"/>
    </font>
    <font>
      <sz val="14"/>
      <name val="Ebrima"/>
      <family val="0"/>
    </font>
    <font>
      <sz val="11"/>
      <name val="Ebrima"/>
      <family val="0"/>
    </font>
    <font>
      <b/>
      <sz val="10"/>
      <name val="Ebrima"/>
      <family val="0"/>
    </font>
    <font>
      <b/>
      <sz val="18"/>
      <name val="Ebrima"/>
      <family val="0"/>
    </font>
    <font>
      <sz val="14"/>
      <color indexed="8"/>
      <name val="Ebrima"/>
      <family val="0"/>
    </font>
    <font>
      <b/>
      <sz val="14"/>
      <color indexed="9"/>
      <name val="Ebrima"/>
      <family val="0"/>
    </font>
    <font>
      <b/>
      <sz val="14"/>
      <color indexed="8"/>
      <name val="Ebrima"/>
      <family val="0"/>
    </font>
    <font>
      <b/>
      <sz val="14"/>
      <color indexed="62"/>
      <name val="Ebri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b/>
      <sz val="14"/>
      <name val="Calibri"/>
      <family val="2"/>
    </font>
    <font>
      <b/>
      <sz val="16"/>
      <color indexed="9"/>
      <name val="Ebrima"/>
      <family val="0"/>
    </font>
    <font>
      <sz val="10"/>
      <color indexed="8"/>
      <name val="Ebrima"/>
      <family val="0"/>
    </font>
    <font>
      <b/>
      <sz val="10"/>
      <color indexed="8"/>
      <name val="Ebrima"/>
      <family val="0"/>
    </font>
    <font>
      <sz val="11"/>
      <color indexed="8"/>
      <name val="Ebrima"/>
      <family val="0"/>
    </font>
    <font>
      <b/>
      <sz val="12"/>
      <color indexed="8"/>
      <name val="Ebrima"/>
      <family val="0"/>
    </font>
    <font>
      <b/>
      <sz val="20"/>
      <name val="Calibri"/>
      <family val="2"/>
    </font>
    <font>
      <sz val="18"/>
      <color indexed="8"/>
      <name val="Cambria Mat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Calibri"/>
      <family val="2"/>
    </font>
    <font>
      <b/>
      <sz val="16"/>
      <color theme="0"/>
      <name val="Ebrima"/>
      <family val="0"/>
    </font>
    <font>
      <sz val="10"/>
      <color theme="1"/>
      <name val="Ebrima"/>
      <family val="0"/>
    </font>
    <font>
      <b/>
      <sz val="10"/>
      <color rgb="FF000000"/>
      <name val="Ebrima"/>
      <family val="0"/>
    </font>
    <font>
      <sz val="11"/>
      <color theme="1"/>
      <name val="Ebrima"/>
      <family val="0"/>
    </font>
    <font>
      <sz val="14"/>
      <color theme="1"/>
      <name val="Ebrima"/>
      <family val="0"/>
    </font>
    <font>
      <b/>
      <sz val="14"/>
      <color theme="1"/>
      <name val="Ebrima"/>
      <family val="0"/>
    </font>
    <font>
      <b/>
      <sz val="10"/>
      <color theme="1"/>
      <name val="Ebrima"/>
      <family val="0"/>
    </font>
    <font>
      <b/>
      <sz val="12"/>
      <color theme="1"/>
      <name val="Ebrima"/>
      <family val="0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CAE7E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AE7EE"/>
        <bgColor indexed="64"/>
      </patternFill>
    </fill>
    <fill>
      <patternFill patternType="solid">
        <fgColor indexed="1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 style="double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0" fillId="0" borderId="0" applyFill="0" applyBorder="0" applyAlignment="0" applyProtection="0"/>
    <xf numFmtId="0" fontId="61" fillId="21" borderId="5" applyNumberFormat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67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</cellStyleXfs>
  <cellXfs count="565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2" fontId="41" fillId="0" borderId="11" xfId="0" applyNumberFormat="1" applyFont="1" applyFill="1" applyBorder="1" applyAlignment="1">
      <alignment horizontal="center" vertical="center" wrapText="1"/>
    </xf>
    <xf numFmtId="167" fontId="41" fillId="0" borderId="11" xfId="84" applyFont="1" applyFill="1" applyBorder="1" applyAlignment="1">
      <alignment horizontal="center" vertical="center" wrapText="1"/>
    </xf>
    <xf numFmtId="166" fontId="41" fillId="0" borderId="11" xfId="47" applyFont="1" applyFill="1" applyBorder="1" applyAlignment="1">
      <alignment vertical="center"/>
    </xf>
    <xf numFmtId="166" fontId="41" fillId="0" borderId="11" xfId="47" applyFont="1" applyFill="1" applyBorder="1" applyAlignment="1">
      <alignment horizontal="right" vertical="center"/>
    </xf>
    <xf numFmtId="166" fontId="41" fillId="0" borderId="12" xfId="47" applyFont="1" applyFill="1" applyBorder="1" applyAlignment="1">
      <alignment vertical="center"/>
    </xf>
    <xf numFmtId="49" fontId="41" fillId="0" borderId="11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1" fillId="33" borderId="13" xfId="0" applyFont="1" applyFill="1" applyBorder="1" applyAlignment="1">
      <alignment horizontal="center" vertical="center"/>
    </xf>
    <xf numFmtId="4" fontId="41" fillId="0" borderId="11" xfId="0" applyNumberFormat="1" applyFont="1" applyFill="1" applyBorder="1" applyAlignment="1">
      <alignment vertical="center" wrapText="1"/>
    </xf>
    <xf numFmtId="166" fontId="41" fillId="0" borderId="11" xfId="47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horizontal="right" vertical="center"/>
    </xf>
    <xf numFmtId="0" fontId="42" fillId="0" borderId="15" xfId="0" applyFont="1" applyBorder="1" applyAlignment="1">
      <alignment vertical="center"/>
    </xf>
    <xf numFmtId="167" fontId="42" fillId="0" borderId="14" xfId="0" applyNumberFormat="1" applyFont="1" applyFill="1" applyBorder="1" applyAlignment="1">
      <alignment vertical="center"/>
    </xf>
    <xf numFmtId="167" fontId="42" fillId="0" borderId="15" xfId="0" applyNumberFormat="1" applyFont="1" applyFill="1" applyBorder="1" applyAlignment="1">
      <alignment vertical="center"/>
    </xf>
    <xf numFmtId="167" fontId="42" fillId="0" borderId="16" xfId="0" applyNumberFormat="1" applyFont="1" applyFill="1" applyBorder="1" applyAlignment="1">
      <alignment vertical="center"/>
    </xf>
    <xf numFmtId="166" fontId="41" fillId="0" borderId="0" xfId="47" applyFont="1" applyAlignment="1">
      <alignment/>
    </xf>
    <xf numFmtId="0" fontId="42" fillId="34" borderId="17" xfId="0" applyFont="1" applyFill="1" applyBorder="1" applyAlignment="1">
      <alignment horizontal="left" vertical="center" wrapText="1"/>
    </xf>
    <xf numFmtId="9" fontId="42" fillId="34" borderId="17" xfId="0" applyNumberFormat="1" applyFont="1" applyFill="1" applyBorder="1" applyAlignment="1">
      <alignment horizontal="left" vertical="center" wrapText="1"/>
    </xf>
    <xf numFmtId="9" fontId="69" fillId="34" borderId="17" xfId="0" applyNumberFormat="1" applyFont="1" applyFill="1" applyBorder="1" applyAlignment="1">
      <alignment horizontal="left" vertical="center" wrapText="1"/>
    </xf>
    <xf numFmtId="166" fontId="42" fillId="8" borderId="18" xfId="47" applyFont="1" applyFill="1" applyBorder="1" applyAlignment="1">
      <alignment vertical="center"/>
    </xf>
    <xf numFmtId="0" fontId="41" fillId="0" borderId="19" xfId="0" applyFont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0" borderId="11" xfId="0" applyNumberFormat="1" applyFont="1" applyFill="1" applyBorder="1" applyAlignment="1">
      <alignment horizontal="center" vertical="center" wrapText="1"/>
    </xf>
    <xf numFmtId="0" fontId="41" fillId="34" borderId="20" xfId="0" applyFont="1" applyFill="1" applyBorder="1" applyAlignment="1">
      <alignment/>
    </xf>
    <xf numFmtId="0" fontId="41" fillId="34" borderId="21" xfId="0" applyFont="1" applyFill="1" applyBorder="1" applyAlignment="1">
      <alignment/>
    </xf>
    <xf numFmtId="0" fontId="41" fillId="34" borderId="22" xfId="0" applyFont="1" applyFill="1" applyBorder="1" applyAlignment="1">
      <alignment/>
    </xf>
    <xf numFmtId="0" fontId="42" fillId="34" borderId="23" xfId="0" applyFont="1" applyFill="1" applyBorder="1" applyAlignment="1">
      <alignment horizontal="left" vertical="center" wrapText="1"/>
    </xf>
    <xf numFmtId="0" fontId="42" fillId="34" borderId="24" xfId="0" applyFont="1" applyFill="1" applyBorder="1" applyAlignment="1">
      <alignment horizontal="left" vertical="center" wrapText="1"/>
    </xf>
    <xf numFmtId="0" fontId="41" fillId="0" borderId="25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/>
    </xf>
    <xf numFmtId="166" fontId="42" fillId="35" borderId="12" xfId="47" applyFont="1" applyFill="1" applyBorder="1" applyAlignment="1">
      <alignment horizontal="right" vertical="center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/>
    </xf>
    <xf numFmtId="0" fontId="42" fillId="35" borderId="25" xfId="0" applyFont="1" applyFill="1" applyBorder="1" applyAlignment="1">
      <alignment horizontal="center" vertical="center" wrapText="1"/>
    </xf>
    <xf numFmtId="0" fontId="42" fillId="35" borderId="19" xfId="0" applyFont="1" applyFill="1" applyBorder="1" applyAlignment="1">
      <alignment horizontal="center" vertical="center" wrapText="1"/>
    </xf>
    <xf numFmtId="0" fontId="42" fillId="35" borderId="19" xfId="0" applyFont="1" applyFill="1" applyBorder="1" applyAlignment="1">
      <alignment horizontal="center" vertical="center"/>
    </xf>
    <xf numFmtId="0" fontId="42" fillId="35" borderId="11" xfId="0" applyFont="1" applyFill="1" applyBorder="1" applyAlignment="1">
      <alignment horizontal="center" vertical="center"/>
    </xf>
    <xf numFmtId="10" fontId="44" fillId="35" borderId="11" xfId="65" applyNumberFormat="1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2" fillId="35" borderId="26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34" borderId="17" xfId="0" applyFont="1" applyFill="1" applyBorder="1" applyAlignment="1">
      <alignment horizontal="left" vertical="center" wrapText="1"/>
    </xf>
    <xf numFmtId="9" fontId="10" fillId="34" borderId="17" xfId="0" applyNumberFormat="1" applyFont="1" applyFill="1" applyBorder="1" applyAlignment="1">
      <alignment horizontal="left" vertical="center" wrapText="1"/>
    </xf>
    <xf numFmtId="9" fontId="70" fillId="34" borderId="17" xfId="0" applyNumberFormat="1" applyFont="1" applyFill="1" applyBorder="1" applyAlignment="1">
      <alignment horizontal="left" vertical="center" wrapText="1"/>
    </xf>
    <xf numFmtId="10" fontId="11" fillId="35" borderId="11" xfId="65" applyNumberFormat="1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167" fontId="8" fillId="0" borderId="11" xfId="84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166" fontId="8" fillId="0" borderId="11" xfId="47" applyFont="1" applyFill="1" applyBorder="1" applyAlignment="1">
      <alignment vertical="center"/>
    </xf>
    <xf numFmtId="166" fontId="8" fillId="0" borderId="11" xfId="47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10" fillId="35" borderId="2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vertical="center" wrapText="1"/>
    </xf>
    <xf numFmtId="166" fontId="8" fillId="0" borderId="11" xfId="47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horizontal="right" vertical="center"/>
    </xf>
    <xf numFmtId="167" fontId="10" fillId="0" borderId="14" xfId="0" applyNumberFormat="1" applyFont="1" applyFill="1" applyBorder="1" applyAlignment="1">
      <alignment vertical="center"/>
    </xf>
    <xf numFmtId="167" fontId="10" fillId="0" borderId="15" xfId="0" applyNumberFormat="1" applyFont="1" applyFill="1" applyBorder="1" applyAlignment="1">
      <alignment vertical="center"/>
    </xf>
    <xf numFmtId="167" fontId="10" fillId="0" borderId="16" xfId="0" applyNumberFormat="1" applyFont="1" applyFill="1" applyBorder="1" applyAlignment="1">
      <alignment vertical="center"/>
    </xf>
    <xf numFmtId="166" fontId="8" fillId="0" borderId="0" xfId="47" applyFont="1" applyAlignment="1">
      <alignment/>
    </xf>
    <xf numFmtId="0" fontId="12" fillId="0" borderId="0" xfId="0" applyFont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/>
    </xf>
    <xf numFmtId="4" fontId="13" fillId="0" borderId="31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center"/>
    </xf>
    <xf numFmtId="4" fontId="13" fillId="0" borderId="32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67" fontId="11" fillId="0" borderId="33" xfId="0" applyNumberFormat="1" applyFont="1" applyBorder="1" applyAlignment="1">
      <alignment horizontal="center" vertical="center"/>
    </xf>
    <xf numFmtId="0" fontId="71" fillId="0" borderId="0" xfId="0" applyFont="1" applyAlignment="1">
      <alignment/>
    </xf>
    <xf numFmtId="0" fontId="17" fillId="34" borderId="0" xfId="0" applyFont="1" applyFill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Border="1" applyAlignment="1">
      <alignment/>
    </xf>
    <xf numFmtId="0" fontId="12" fillId="0" borderId="0" xfId="0" applyFont="1" applyAlignment="1">
      <alignment vertical="center"/>
    </xf>
    <xf numFmtId="10" fontId="12" fillId="0" borderId="10" xfId="67" applyNumberFormat="1" applyFont="1" applyFill="1" applyBorder="1" applyAlignment="1" applyProtection="1">
      <alignment horizontal="right" vertical="center"/>
      <protection/>
    </xf>
    <xf numFmtId="10" fontId="71" fillId="0" borderId="0" xfId="0" applyNumberFormat="1" applyFont="1" applyAlignment="1">
      <alignment/>
    </xf>
    <xf numFmtId="169" fontId="12" fillId="0" borderId="12" xfId="75" applyNumberFormat="1" applyFont="1" applyFill="1" applyBorder="1" applyAlignment="1" applyProtection="1">
      <alignment horizontal="right" vertical="center"/>
      <protection/>
    </xf>
    <xf numFmtId="169" fontId="12" fillId="36" borderId="10" xfId="75" applyNumberFormat="1" applyFont="1" applyFill="1" applyBorder="1" applyAlignment="1" applyProtection="1">
      <alignment horizontal="right" vertical="center"/>
      <protection/>
    </xf>
    <xf numFmtId="169" fontId="12" fillId="36" borderId="12" xfId="75" applyNumberFormat="1" applyFont="1" applyFill="1" applyBorder="1" applyAlignment="1" applyProtection="1">
      <alignment horizontal="right" vertical="center"/>
      <protection/>
    </xf>
    <xf numFmtId="10" fontId="12" fillId="36" borderId="19" xfId="66" applyNumberFormat="1" applyFont="1" applyFill="1" applyBorder="1" applyAlignment="1" applyProtection="1">
      <alignment horizontal="right" vertical="center"/>
      <protection/>
    </xf>
    <xf numFmtId="169" fontId="12" fillId="36" borderId="19" xfId="75" applyNumberFormat="1" applyFont="1" applyFill="1" applyBorder="1" applyAlignment="1" applyProtection="1">
      <alignment horizontal="right" vertical="center"/>
      <protection/>
    </xf>
    <xf numFmtId="10" fontId="12" fillId="0" borderId="19" xfId="66" applyNumberFormat="1" applyFont="1" applyFill="1" applyBorder="1" applyAlignment="1" applyProtection="1">
      <alignment horizontal="right" vertical="center"/>
      <protection/>
    </xf>
    <xf numFmtId="10" fontId="18" fillId="0" borderId="10" xfId="67" applyNumberFormat="1" applyFont="1" applyFill="1" applyBorder="1" applyAlignment="1" applyProtection="1">
      <alignment horizontal="center" vertical="center"/>
      <protection/>
    </xf>
    <xf numFmtId="10" fontId="18" fillId="0" borderId="34" xfId="67" applyNumberFormat="1" applyFont="1" applyFill="1" applyBorder="1" applyAlignment="1" applyProtection="1">
      <alignment horizontal="center" vertical="center"/>
      <protection/>
    </xf>
    <xf numFmtId="168" fontId="18" fillId="0" borderId="18" xfId="75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 vertical="center"/>
    </xf>
    <xf numFmtId="0" fontId="17" fillId="34" borderId="36" xfId="0" applyFont="1" applyFill="1" applyBorder="1" applyAlignment="1">
      <alignment horizontal="center" vertical="center"/>
    </xf>
    <xf numFmtId="49" fontId="18" fillId="34" borderId="17" xfId="0" applyNumberFormat="1" applyFont="1" applyFill="1" applyBorder="1" applyAlignment="1">
      <alignment horizontal="left" vertical="center"/>
    </xf>
    <xf numFmtId="0" fontId="18" fillId="2" borderId="30" xfId="0" applyFont="1" applyFill="1" applyBorder="1" applyAlignment="1">
      <alignment horizontal="center" vertical="center"/>
    </xf>
    <xf numFmtId="49" fontId="18" fillId="34" borderId="24" xfId="0" applyNumberFormat="1" applyFont="1" applyFill="1" applyBorder="1" applyAlignment="1">
      <alignment horizontal="left" vertical="center"/>
    </xf>
    <xf numFmtId="0" fontId="18" fillId="2" borderId="37" xfId="0" applyFont="1" applyFill="1" applyBorder="1" applyAlignment="1">
      <alignment horizontal="center" vertical="center"/>
    </xf>
    <xf numFmtId="10" fontId="12" fillId="0" borderId="38" xfId="67" applyNumberFormat="1" applyFont="1" applyFill="1" applyBorder="1" applyAlignment="1" applyProtection="1">
      <alignment horizontal="right" vertical="center"/>
      <protection/>
    </xf>
    <xf numFmtId="10" fontId="18" fillId="0" borderId="38" xfId="67" applyNumberFormat="1" applyFont="1" applyFill="1" applyBorder="1" applyAlignment="1" applyProtection="1">
      <alignment horizontal="center" vertical="center"/>
      <protection/>
    </xf>
    <xf numFmtId="10" fontId="18" fillId="0" borderId="39" xfId="67" applyNumberFormat="1" applyFont="1" applyFill="1" applyBorder="1" applyAlignment="1" applyProtection="1">
      <alignment horizontal="center" vertical="center"/>
      <protection/>
    </xf>
    <xf numFmtId="169" fontId="12" fillId="0" borderId="19" xfId="75" applyNumberFormat="1" applyFont="1" applyFill="1" applyBorder="1" applyAlignment="1" applyProtection="1">
      <alignment horizontal="right" vertical="center"/>
      <protection/>
    </xf>
    <xf numFmtId="0" fontId="71" fillId="34" borderId="20" xfId="0" applyFont="1" applyFill="1" applyBorder="1" applyAlignment="1">
      <alignment/>
    </xf>
    <xf numFmtId="0" fontId="71" fillId="34" borderId="21" xfId="0" applyFont="1" applyFill="1" applyBorder="1" applyAlignment="1">
      <alignment/>
    </xf>
    <xf numFmtId="0" fontId="71" fillId="34" borderId="22" xfId="0" applyFont="1" applyFill="1" applyBorder="1" applyAlignment="1">
      <alignment/>
    </xf>
    <xf numFmtId="0" fontId="71" fillId="34" borderId="35" xfId="0" applyFont="1" applyFill="1" applyBorder="1" applyAlignment="1">
      <alignment/>
    </xf>
    <xf numFmtId="0" fontId="71" fillId="34" borderId="0" xfId="0" applyFont="1" applyFill="1" applyBorder="1" applyAlignment="1">
      <alignment/>
    </xf>
    <xf numFmtId="0" fontId="71" fillId="34" borderId="36" xfId="0" applyFont="1" applyFill="1" applyBorder="1" applyAlignment="1">
      <alignment/>
    </xf>
    <xf numFmtId="0" fontId="71" fillId="34" borderId="35" xfId="0" applyFont="1" applyFill="1" applyBorder="1" applyAlignment="1">
      <alignment horizontal="center" vertical="center"/>
    </xf>
    <xf numFmtId="0" fontId="71" fillId="34" borderId="0" xfId="0" applyFont="1" applyFill="1" applyBorder="1" applyAlignment="1">
      <alignment horizontal="center" vertical="center"/>
    </xf>
    <xf numFmtId="0" fontId="71" fillId="34" borderId="36" xfId="0" applyFont="1" applyFill="1" applyBorder="1" applyAlignment="1">
      <alignment horizontal="center" vertical="center"/>
    </xf>
    <xf numFmtId="167" fontId="18" fillId="0" borderId="35" xfId="60" applyNumberFormat="1" applyFont="1" applyFill="1" applyBorder="1" applyAlignment="1">
      <alignment horizontal="center" vertical="center" wrapText="1"/>
      <protection/>
    </xf>
    <xf numFmtId="167" fontId="18" fillId="37" borderId="40" xfId="60" applyNumberFormat="1" applyFont="1" applyFill="1" applyBorder="1" applyAlignment="1">
      <alignment horizontal="center" vertical="center" wrapText="1"/>
      <protection/>
    </xf>
    <xf numFmtId="167" fontId="18" fillId="37" borderId="41" xfId="60" applyNumberFormat="1" applyFont="1" applyFill="1" applyBorder="1" applyAlignment="1">
      <alignment horizontal="center" vertical="center" wrapText="1"/>
      <protection/>
    </xf>
    <xf numFmtId="0" fontId="18" fillId="37" borderId="42" xfId="0" applyFont="1" applyFill="1" applyBorder="1" applyAlignment="1" quotePrefix="1">
      <alignment horizontal="center" vertical="center"/>
    </xf>
    <xf numFmtId="167" fontId="12" fillId="38" borderId="10" xfId="60" applyNumberFormat="1" applyFont="1" applyFill="1" applyBorder="1" applyAlignment="1">
      <alignment horizontal="center" vertical="center"/>
      <protection/>
    </xf>
    <xf numFmtId="167" fontId="12" fillId="38" borderId="11" xfId="60" applyNumberFormat="1" applyFont="1" applyFill="1" applyBorder="1" applyAlignment="1">
      <alignment horizontal="center" vertical="center"/>
      <protection/>
    </xf>
    <xf numFmtId="0" fontId="12" fillId="38" borderId="11" xfId="60" applyFont="1" applyFill="1" applyBorder="1" applyAlignment="1">
      <alignment horizontal="center" vertical="center"/>
      <protection/>
    </xf>
    <xf numFmtId="0" fontId="71" fillId="38" borderId="11" xfId="60" applyFont="1" applyFill="1" applyBorder="1" applyAlignment="1">
      <alignment horizontal="center" vertical="center"/>
      <protection/>
    </xf>
    <xf numFmtId="167" fontId="12" fillId="38" borderId="12" xfId="60" applyNumberFormat="1" applyFont="1" applyFill="1" applyBorder="1" applyAlignment="1">
      <alignment horizontal="center" vertical="center"/>
      <protection/>
    </xf>
    <xf numFmtId="0" fontId="12" fillId="0" borderId="10" xfId="60" applyNumberFormat="1" applyFont="1" applyFill="1" applyBorder="1" applyAlignment="1">
      <alignment horizontal="center" vertical="center"/>
      <protection/>
    </xf>
    <xf numFmtId="49" fontId="12" fillId="0" borderId="11" xfId="60" applyNumberFormat="1" applyFont="1" applyFill="1" applyBorder="1" applyAlignment="1">
      <alignment horizontal="center" vertical="center"/>
      <protection/>
    </xf>
    <xf numFmtId="167" fontId="12" fillId="0" borderId="11" xfId="60" applyNumberFormat="1" applyFont="1" applyFill="1" applyBorder="1" applyAlignment="1">
      <alignment horizontal="center" vertical="center"/>
      <protection/>
    </xf>
    <xf numFmtId="172" fontId="12" fillId="0" borderId="11" xfId="60" applyNumberFormat="1" applyFont="1" applyFill="1" applyBorder="1" applyAlignment="1">
      <alignment horizontal="center" vertical="center"/>
      <protection/>
    </xf>
    <xf numFmtId="167" fontId="71" fillId="0" borderId="11" xfId="74" applyNumberFormat="1" applyFont="1" applyFill="1" applyBorder="1" applyAlignment="1">
      <alignment horizontal="center" vertical="center"/>
    </xf>
    <xf numFmtId="167" fontId="71" fillId="0" borderId="12" xfId="74" applyNumberFormat="1" applyFont="1" applyFill="1" applyBorder="1" applyAlignment="1">
      <alignment horizontal="center" vertical="center"/>
    </xf>
    <xf numFmtId="0" fontId="12" fillId="0" borderId="11" xfId="60" applyNumberFormat="1" applyFont="1" applyFill="1" applyBorder="1" applyAlignment="1" quotePrefix="1">
      <alignment horizontal="center" vertical="center"/>
      <protection/>
    </xf>
    <xf numFmtId="0" fontId="12" fillId="0" borderId="11" xfId="60" applyFont="1" applyFill="1" applyBorder="1" applyAlignment="1">
      <alignment horizontal="center" vertical="center"/>
      <protection/>
    </xf>
    <xf numFmtId="167" fontId="18" fillId="0" borderId="12" xfId="60" applyNumberFormat="1" applyFont="1" applyFill="1" applyBorder="1" applyAlignment="1">
      <alignment vertical="center"/>
      <protection/>
    </xf>
    <xf numFmtId="167" fontId="12" fillId="0" borderId="10" xfId="60" applyNumberFormat="1" applyFont="1" applyFill="1" applyBorder="1" applyAlignment="1">
      <alignment horizontal="center" vertical="center"/>
      <protection/>
    </xf>
    <xf numFmtId="0" fontId="71" fillId="0" borderId="11" xfId="60" applyFont="1" applyFill="1" applyBorder="1" applyAlignment="1">
      <alignment horizontal="center" vertical="center"/>
      <protection/>
    </xf>
    <xf numFmtId="167" fontId="12" fillId="0" borderId="12" xfId="60" applyNumberFormat="1" applyFont="1" applyFill="1" applyBorder="1" applyAlignment="1">
      <alignment horizontal="center" vertical="center"/>
      <protection/>
    </xf>
    <xf numFmtId="0" fontId="12" fillId="0" borderId="11" xfId="60" applyNumberFormat="1" applyFont="1" applyFill="1" applyBorder="1" applyAlignment="1">
      <alignment horizontal="center" vertical="center"/>
      <protection/>
    </xf>
    <xf numFmtId="167" fontId="18" fillId="0" borderId="12" xfId="60" applyNumberFormat="1" applyFont="1" applyFill="1" applyBorder="1" applyAlignment="1">
      <alignment horizontal="center" vertical="center"/>
      <protection/>
    </xf>
    <xf numFmtId="173" fontId="12" fillId="0" borderId="11" xfId="60" applyNumberFormat="1" applyFont="1" applyFill="1" applyBorder="1" applyAlignment="1">
      <alignment horizontal="center" vertical="center"/>
      <protection/>
    </xf>
    <xf numFmtId="167" fontId="12" fillId="0" borderId="25" xfId="58" applyNumberFormat="1" applyFont="1" applyFill="1" applyBorder="1" applyAlignment="1">
      <alignment vertical="center"/>
      <protection/>
    </xf>
    <xf numFmtId="167" fontId="12" fillId="0" borderId="26" xfId="58" applyNumberFormat="1" applyFont="1" applyFill="1" applyBorder="1" applyAlignment="1">
      <alignment vertical="center"/>
      <protection/>
    </xf>
    <xf numFmtId="10" fontId="12" fillId="0" borderId="11" xfId="65" applyNumberFormat="1" applyFont="1" applyFill="1" applyBorder="1" applyAlignment="1">
      <alignment vertical="center"/>
    </xf>
    <xf numFmtId="167" fontId="12" fillId="0" borderId="12" xfId="58" applyNumberFormat="1" applyFont="1" applyFill="1" applyBorder="1" applyAlignment="1">
      <alignment horizontal="center" vertical="center"/>
      <protection/>
    </xf>
    <xf numFmtId="167" fontId="12" fillId="8" borderId="34" xfId="60" applyNumberFormat="1" applyFont="1" applyFill="1" applyBorder="1" applyAlignment="1" quotePrefix="1">
      <alignment horizontal="center" vertical="center"/>
      <protection/>
    </xf>
    <xf numFmtId="167" fontId="12" fillId="8" borderId="29" xfId="60" applyNumberFormat="1" applyFont="1" applyFill="1" applyBorder="1" applyAlignment="1" quotePrefix="1">
      <alignment horizontal="center" vertical="center"/>
      <protection/>
    </xf>
    <xf numFmtId="167" fontId="18" fillId="8" borderId="18" xfId="61" applyNumberFormat="1" applyFont="1" applyFill="1" applyBorder="1" applyAlignment="1">
      <alignment horizontal="center" vertical="center"/>
      <protection/>
    </xf>
    <xf numFmtId="167" fontId="12" fillId="0" borderId="35" xfId="60" applyNumberFormat="1" applyFont="1" applyFill="1" applyBorder="1" applyAlignment="1" quotePrefix="1">
      <alignment horizontal="center" vertical="center"/>
      <protection/>
    </xf>
    <xf numFmtId="167" fontId="12" fillId="0" borderId="0" xfId="60" applyNumberFormat="1" applyFont="1" applyFill="1" applyBorder="1" applyAlignment="1" quotePrefix="1">
      <alignment horizontal="center" vertical="center"/>
      <protection/>
    </xf>
    <xf numFmtId="167" fontId="18" fillId="0" borderId="0" xfId="60" applyNumberFormat="1" applyFont="1" applyFill="1" applyBorder="1" applyAlignment="1">
      <alignment horizontal="left" vertical="center"/>
      <protection/>
    </xf>
    <xf numFmtId="167" fontId="18" fillId="0" borderId="36" xfId="61" applyNumberFormat="1" applyFont="1" applyFill="1" applyBorder="1" applyAlignment="1">
      <alignment horizontal="center" vertical="center"/>
      <protection/>
    </xf>
    <xf numFmtId="0" fontId="12" fillId="0" borderId="11" xfId="60" applyNumberFormat="1" applyFont="1" applyFill="1" applyBorder="1" applyAlignment="1" quotePrefix="1">
      <alignment horizontal="center" vertical="center" wrapText="1"/>
      <protection/>
    </xf>
    <xf numFmtId="0" fontId="72" fillId="39" borderId="43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12" fillId="19" borderId="0" xfId="0" applyFont="1" applyFill="1" applyAlignment="1">
      <alignment horizontal="center" vertical="center"/>
    </xf>
    <xf numFmtId="0" fontId="12" fillId="14" borderId="0" xfId="0" applyFont="1" applyFill="1" applyAlignment="1">
      <alignment horizontal="center" vertical="center"/>
    </xf>
    <xf numFmtId="0" fontId="13" fillId="17" borderId="31" xfId="0" applyFont="1" applyFill="1" applyBorder="1" applyAlignment="1">
      <alignment horizontal="center" vertical="center" wrapText="1"/>
    </xf>
    <xf numFmtId="0" fontId="13" fillId="16" borderId="31" xfId="0" applyFont="1" applyFill="1" applyBorder="1" applyAlignment="1">
      <alignment horizontal="center" vertical="center" wrapText="1"/>
    </xf>
    <xf numFmtId="0" fontId="12" fillId="16" borderId="0" xfId="0" applyFont="1" applyFill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16" borderId="11" xfId="0" applyFont="1" applyFill="1" applyBorder="1" applyAlignment="1">
      <alignment horizontal="center" vertical="center" wrapText="1"/>
    </xf>
    <xf numFmtId="0" fontId="13" fillId="19" borderId="11" xfId="0" applyFont="1" applyFill="1" applyBorder="1" applyAlignment="1">
      <alignment horizontal="center" vertical="center" wrapText="1"/>
    </xf>
    <xf numFmtId="0" fontId="13" fillId="14" borderId="11" xfId="0" applyFont="1" applyFill="1" applyBorder="1" applyAlignment="1">
      <alignment horizontal="center" vertical="center" wrapText="1"/>
    </xf>
    <xf numFmtId="0" fontId="13" fillId="17" borderId="11" xfId="0" applyFont="1" applyFill="1" applyBorder="1" applyAlignment="1">
      <alignment horizontal="center" vertical="center" wrapText="1"/>
    </xf>
    <xf numFmtId="171" fontId="17" fillId="34" borderId="23" xfId="63" applyNumberFormat="1" applyFont="1" applyFill="1" applyBorder="1" applyAlignment="1" applyProtection="1">
      <alignment horizontal="center" vertical="center"/>
      <protection locked="0"/>
    </xf>
    <xf numFmtId="0" fontId="12" fillId="0" borderId="0" xfId="57" applyFont="1">
      <alignment/>
      <protection/>
    </xf>
    <xf numFmtId="0" fontId="19" fillId="0" borderId="0" xfId="0" applyFont="1" applyAlignment="1" applyProtection="1">
      <alignment horizontal="center" vertical="center"/>
      <protection locked="0"/>
    </xf>
    <xf numFmtId="0" fontId="19" fillId="34" borderId="35" xfId="0" applyFont="1" applyFill="1" applyBorder="1" applyAlignment="1" applyProtection="1">
      <alignment vertical="center"/>
      <protection locked="0"/>
    </xf>
    <xf numFmtId="0" fontId="19" fillId="34" borderId="0" xfId="0" applyFont="1" applyFill="1" applyBorder="1" applyAlignment="1" applyProtection="1">
      <alignment vertical="center"/>
      <protection locked="0"/>
    </xf>
    <xf numFmtId="0" fontId="19" fillId="34" borderId="36" xfId="0" applyFon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2" fontId="17" fillId="0" borderId="0" xfId="63" applyNumberFormat="1" applyFont="1" applyAlignment="1" applyProtection="1">
      <alignment horizontal="left" vertical="center" wrapText="1"/>
      <protection locked="0"/>
    </xf>
    <xf numFmtId="0" fontId="73" fillId="0" borderId="0" xfId="0" applyFont="1" applyAlignment="1">
      <alignment/>
    </xf>
    <xf numFmtId="2" fontId="17" fillId="0" borderId="0" xfId="63" applyNumberFormat="1" applyFont="1" applyAlignment="1" applyProtection="1">
      <alignment horizontal="left" vertical="center"/>
      <protection locked="0"/>
    </xf>
    <xf numFmtId="0" fontId="11" fillId="0" borderId="35" xfId="57" applyFont="1" applyBorder="1" applyAlignment="1">
      <alignment horizontal="center" vertical="center"/>
      <protection/>
    </xf>
    <xf numFmtId="170" fontId="1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21" fillId="40" borderId="41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/>
    </xf>
    <xf numFmtId="0" fontId="12" fillId="0" borderId="0" xfId="57" applyFont="1" applyAlignment="1">
      <alignment vertical="center"/>
      <protection/>
    </xf>
    <xf numFmtId="2" fontId="20" fillId="38" borderId="12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/>
    </xf>
    <xf numFmtId="2" fontId="20" fillId="0" borderId="18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23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/>
    </xf>
    <xf numFmtId="0" fontId="16" fillId="0" borderId="0" xfId="0" applyFont="1" applyAlignment="1">
      <alignment/>
    </xf>
    <xf numFmtId="0" fontId="16" fillId="0" borderId="36" xfId="0" applyFont="1" applyBorder="1" applyAlignment="1">
      <alignment/>
    </xf>
    <xf numFmtId="10" fontId="16" fillId="0" borderId="0" xfId="67" applyNumberFormat="1" applyFont="1" applyBorder="1" applyAlignment="1">
      <alignment/>
    </xf>
    <xf numFmtId="10" fontId="16" fillId="0" borderId="36" xfId="67" applyNumberFormat="1" applyFont="1" applyBorder="1" applyAlignment="1">
      <alignment/>
    </xf>
    <xf numFmtId="10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10" fontId="11" fillId="0" borderId="36" xfId="0" applyNumberFormat="1" applyFont="1" applyBorder="1" applyAlignment="1">
      <alignment/>
    </xf>
    <xf numFmtId="0" fontId="16" fillId="0" borderId="0" xfId="0" applyFont="1" applyAlignment="1" quotePrefix="1">
      <alignment/>
    </xf>
    <xf numFmtId="0" fontId="16" fillId="0" borderId="0" xfId="0" applyFont="1" applyAlignment="1" quotePrefix="1">
      <alignment horizontal="right"/>
    </xf>
    <xf numFmtId="0" fontId="11" fillId="8" borderId="13" xfId="0" applyFont="1" applyFill="1" applyBorder="1" applyAlignment="1">
      <alignment horizontal="right" vertical="center"/>
    </xf>
    <xf numFmtId="0" fontId="11" fillId="8" borderId="26" xfId="0" applyFont="1" applyFill="1" applyBorder="1" applyAlignment="1">
      <alignment vertical="center"/>
    </xf>
    <xf numFmtId="10" fontId="11" fillId="8" borderId="1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10" fontId="11" fillId="0" borderId="45" xfId="0" applyNumberFormat="1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6" fillId="0" borderId="36" xfId="0" applyFont="1" applyBorder="1" applyAlignment="1">
      <alignment horizontal="right" vertical="center"/>
    </xf>
    <xf numFmtId="0" fontId="16" fillId="33" borderId="46" xfId="57" applyFont="1" applyFill="1" applyBorder="1">
      <alignment/>
      <protection/>
    </xf>
    <xf numFmtId="0" fontId="16" fillId="33" borderId="47" xfId="57" applyFont="1" applyFill="1" applyBorder="1">
      <alignment/>
      <protection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/>
    </xf>
    <xf numFmtId="0" fontId="75" fillId="35" borderId="11" xfId="0" applyFont="1" applyFill="1" applyBorder="1" applyAlignment="1">
      <alignment horizontal="center" vertical="center"/>
    </xf>
    <xf numFmtId="0" fontId="75" fillId="35" borderId="12" xfId="0" applyFont="1" applyFill="1" applyBorder="1" applyAlignment="1">
      <alignment horizontal="center" vertical="center"/>
    </xf>
    <xf numFmtId="0" fontId="74" fillId="0" borderId="0" xfId="0" applyFont="1" applyBorder="1" applyAlignment="1">
      <alignment vertical="center"/>
    </xf>
    <xf numFmtId="0" fontId="74" fillId="0" borderId="36" xfId="0" applyFont="1" applyBorder="1" applyAlignment="1">
      <alignment vertical="center"/>
    </xf>
    <xf numFmtId="0" fontId="74" fillId="0" borderId="10" xfId="0" applyFont="1" applyBorder="1" applyAlignment="1">
      <alignment horizontal="center" vertical="center"/>
    </xf>
    <xf numFmtId="0" fontId="74" fillId="0" borderId="11" xfId="0" applyFont="1" applyBorder="1" applyAlignment="1">
      <alignment vertical="center"/>
    </xf>
    <xf numFmtId="43" fontId="74" fillId="0" borderId="11" xfId="85" applyFont="1" applyBorder="1" applyAlignment="1">
      <alignment vertical="center"/>
    </xf>
    <xf numFmtId="43" fontId="74" fillId="0" borderId="12" xfId="85" applyFont="1" applyBorder="1" applyAlignment="1">
      <alignment vertical="center"/>
    </xf>
    <xf numFmtId="0" fontId="75" fillId="0" borderId="10" xfId="0" applyFont="1" applyBorder="1" applyAlignment="1">
      <alignment horizontal="center" vertical="center"/>
    </xf>
    <xf numFmtId="0" fontId="75" fillId="0" borderId="11" xfId="0" applyFont="1" applyBorder="1" applyAlignment="1">
      <alignment vertical="center"/>
    </xf>
    <xf numFmtId="167" fontId="75" fillId="0" borderId="11" xfId="0" applyNumberFormat="1" applyFont="1" applyBorder="1" applyAlignment="1">
      <alignment vertical="center"/>
    </xf>
    <xf numFmtId="167" fontId="75" fillId="0" borderId="12" xfId="0" applyNumberFormat="1" applyFont="1" applyBorder="1" applyAlignment="1">
      <alignment vertical="center"/>
    </xf>
    <xf numFmtId="0" fontId="74" fillId="0" borderId="11" xfId="0" applyFont="1" applyBorder="1" applyAlignment="1">
      <alignment vertical="center" wrapText="1"/>
    </xf>
    <xf numFmtId="167" fontId="74" fillId="0" borderId="11" xfId="0" applyNumberFormat="1" applyFont="1" applyBorder="1" applyAlignment="1">
      <alignment vertical="center"/>
    </xf>
    <xf numFmtId="167" fontId="74" fillId="0" borderId="12" xfId="0" applyNumberFormat="1" applyFont="1" applyBorder="1" applyAlignment="1">
      <alignment vertical="center"/>
    </xf>
    <xf numFmtId="0" fontId="75" fillId="0" borderId="34" xfId="0" applyFont="1" applyBorder="1" applyAlignment="1">
      <alignment horizontal="center" vertical="center"/>
    </xf>
    <xf numFmtId="0" fontId="75" fillId="0" borderId="29" xfId="0" applyFont="1" applyBorder="1" applyAlignment="1">
      <alignment vertical="center"/>
    </xf>
    <xf numFmtId="167" fontId="75" fillId="0" borderId="29" xfId="0" applyNumberFormat="1" applyFont="1" applyBorder="1" applyAlignment="1">
      <alignment vertical="center"/>
    </xf>
    <xf numFmtId="167" fontId="75" fillId="0" borderId="18" xfId="0" applyNumberFormat="1" applyFont="1" applyBorder="1" applyAlignment="1">
      <alignment vertical="center"/>
    </xf>
    <xf numFmtId="0" fontId="74" fillId="0" borderId="12" xfId="0" applyFont="1" applyBorder="1" applyAlignment="1">
      <alignment vertical="center"/>
    </xf>
    <xf numFmtId="167" fontId="75" fillId="38" borderId="29" xfId="0" applyNumberFormat="1" applyFont="1" applyFill="1" applyBorder="1" applyAlignment="1">
      <alignment vertical="center"/>
    </xf>
    <xf numFmtId="167" fontId="75" fillId="38" borderId="18" xfId="0" applyNumberFormat="1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0" fillId="35" borderId="2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5" borderId="26" xfId="0" applyFont="1" applyFill="1" applyBorder="1" applyAlignment="1">
      <alignment horizontal="right" vertical="center" wrapText="1"/>
    </xf>
    <xf numFmtId="0" fontId="10" fillId="35" borderId="26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10" fillId="35" borderId="26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left" vertical="center" wrapText="1"/>
    </xf>
    <xf numFmtId="0" fontId="11" fillId="35" borderId="48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49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35" borderId="26" xfId="0" applyFont="1" applyFill="1" applyBorder="1" applyAlignment="1">
      <alignment horizontal="right" vertical="center"/>
    </xf>
    <xf numFmtId="0" fontId="10" fillId="35" borderId="19" xfId="0" applyFont="1" applyFill="1" applyBorder="1" applyAlignment="1">
      <alignment horizontal="right" vertical="center"/>
    </xf>
    <xf numFmtId="0" fontId="10" fillId="35" borderId="19" xfId="0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167" fontId="10" fillId="8" borderId="23" xfId="60" applyNumberFormat="1" applyFont="1" applyFill="1" applyBorder="1" applyAlignment="1">
      <alignment horizontal="center" vertical="center" wrapText="1"/>
      <protection/>
    </xf>
    <xf numFmtId="167" fontId="10" fillId="8" borderId="17" xfId="60" applyNumberFormat="1" applyFont="1" applyFill="1" applyBorder="1" applyAlignment="1">
      <alignment horizontal="center" vertical="center" wrapText="1"/>
      <protection/>
    </xf>
    <xf numFmtId="167" fontId="10" fillId="8" borderId="24" xfId="60" applyNumberFormat="1" applyFont="1" applyFill="1" applyBorder="1" applyAlignment="1">
      <alignment horizontal="center" vertical="center" wrapText="1"/>
      <protection/>
    </xf>
    <xf numFmtId="0" fontId="14" fillId="0" borderId="5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justify" vertical="center" wrapText="1"/>
    </xf>
    <xf numFmtId="10" fontId="18" fillId="0" borderId="11" xfId="67" applyNumberFormat="1" applyFont="1" applyFill="1" applyBorder="1" applyAlignment="1" applyProtection="1">
      <alignment horizontal="center" vertical="center"/>
      <protection/>
    </xf>
    <xf numFmtId="168" fontId="18" fillId="0" borderId="12" xfId="75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15" fillId="34" borderId="35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36" xfId="0" applyFont="1" applyFill="1" applyBorder="1" applyAlignment="1">
      <alignment horizontal="center" vertical="center"/>
    </xf>
    <xf numFmtId="0" fontId="17" fillId="34" borderId="35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7" fillId="34" borderId="36" xfId="0" applyFont="1" applyFill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9" fontId="18" fillId="34" borderId="23" xfId="0" applyNumberFormat="1" applyFont="1" applyFill="1" applyBorder="1" applyAlignment="1">
      <alignment horizontal="left" vertical="center"/>
    </xf>
    <xf numFmtId="49" fontId="18" fillId="34" borderId="17" xfId="0" applyNumberFormat="1" applyFont="1" applyFill="1" applyBorder="1" applyAlignment="1">
      <alignment horizontal="left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71" fillId="34" borderId="20" xfId="0" applyFont="1" applyFill="1" applyBorder="1" applyAlignment="1">
      <alignment horizontal="center"/>
    </xf>
    <xf numFmtId="0" fontId="71" fillId="34" borderId="21" xfId="0" applyFont="1" applyFill="1" applyBorder="1" applyAlignment="1">
      <alignment horizontal="center"/>
    </xf>
    <xf numFmtId="0" fontId="71" fillId="34" borderId="22" xfId="0" applyFont="1" applyFill="1" applyBorder="1" applyAlignment="1">
      <alignment horizontal="center"/>
    </xf>
    <xf numFmtId="0" fontId="71" fillId="34" borderId="35" xfId="0" applyFont="1" applyFill="1" applyBorder="1" applyAlignment="1">
      <alignment horizontal="center"/>
    </xf>
    <xf numFmtId="0" fontId="71" fillId="34" borderId="0" xfId="0" applyFont="1" applyFill="1" applyBorder="1" applyAlignment="1">
      <alignment horizontal="center"/>
    </xf>
    <xf numFmtId="0" fontId="71" fillId="34" borderId="36" xfId="0" applyFont="1" applyFill="1" applyBorder="1" applyAlignment="1">
      <alignment horizontal="center"/>
    </xf>
    <xf numFmtId="0" fontId="18" fillId="2" borderId="61" xfId="0" applyFont="1" applyFill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0" fontId="18" fillId="2" borderId="63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10" fontId="18" fillId="0" borderId="48" xfId="67" applyNumberFormat="1" applyFont="1" applyFill="1" applyBorder="1" applyAlignment="1" applyProtection="1">
      <alignment horizontal="center" vertical="center"/>
      <protection/>
    </xf>
    <xf numFmtId="10" fontId="18" fillId="0" borderId="40" xfId="67" applyNumberFormat="1" applyFont="1" applyFill="1" applyBorder="1" applyAlignment="1" applyProtection="1">
      <alignment horizontal="center" vertical="center"/>
      <protection/>
    </xf>
    <xf numFmtId="10" fontId="18" fillId="0" borderId="56" xfId="67" applyNumberFormat="1" applyFont="1" applyFill="1" applyBorder="1" applyAlignment="1" applyProtection="1">
      <alignment horizontal="center" vertical="center"/>
      <protection/>
    </xf>
    <xf numFmtId="168" fontId="18" fillId="0" borderId="64" xfId="75" applyFont="1" applyFill="1" applyBorder="1" applyAlignment="1" applyProtection="1">
      <alignment horizontal="center" vertical="center"/>
      <protection/>
    </xf>
    <xf numFmtId="168" fontId="18" fillId="0" borderId="41" xfId="75" applyFont="1" applyFill="1" applyBorder="1" applyAlignment="1" applyProtection="1">
      <alignment horizontal="center" vertical="center"/>
      <protection/>
    </xf>
    <xf numFmtId="168" fontId="18" fillId="0" borderId="65" xfId="75" applyFont="1" applyFill="1" applyBorder="1" applyAlignment="1" applyProtection="1">
      <alignment horizontal="center" vertical="center"/>
      <protection/>
    </xf>
    <xf numFmtId="0" fontId="18" fillId="0" borderId="6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49" fontId="11" fillId="8" borderId="69" xfId="0" applyNumberFormat="1" applyFont="1" applyFill="1" applyBorder="1" applyAlignment="1">
      <alignment horizontal="center" vertical="center"/>
    </xf>
    <xf numFmtId="49" fontId="11" fillId="8" borderId="70" xfId="0" applyNumberFormat="1" applyFont="1" applyFill="1" applyBorder="1" applyAlignment="1">
      <alignment horizontal="center" vertical="center"/>
    </xf>
    <xf numFmtId="49" fontId="11" fillId="8" borderId="71" xfId="0" applyNumberFormat="1" applyFont="1" applyFill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76" fillId="34" borderId="35" xfId="0" applyFont="1" applyFill="1" applyBorder="1" applyAlignment="1">
      <alignment horizontal="center"/>
    </xf>
    <xf numFmtId="0" fontId="76" fillId="34" borderId="0" xfId="0" applyFont="1" applyFill="1" applyBorder="1" applyAlignment="1">
      <alignment horizontal="center"/>
    </xf>
    <xf numFmtId="0" fontId="76" fillId="34" borderId="36" xfId="0" applyFont="1" applyFill="1" applyBorder="1" applyAlignment="1">
      <alignment horizontal="center"/>
    </xf>
    <xf numFmtId="0" fontId="71" fillId="34" borderId="35" xfId="0" applyFont="1" applyFill="1" applyBorder="1" applyAlignment="1">
      <alignment horizontal="center" vertical="center"/>
    </xf>
    <xf numFmtId="0" fontId="71" fillId="34" borderId="0" xfId="0" applyFont="1" applyFill="1" applyBorder="1" applyAlignment="1">
      <alignment horizontal="center" vertical="center"/>
    </xf>
    <xf numFmtId="0" fontId="71" fillId="34" borderId="36" xfId="0" applyFont="1" applyFill="1" applyBorder="1" applyAlignment="1">
      <alignment horizontal="center" vertical="center"/>
    </xf>
    <xf numFmtId="167" fontId="12" fillId="0" borderId="72" xfId="60" applyNumberFormat="1" applyFont="1" applyFill="1" applyBorder="1" applyAlignment="1">
      <alignment horizontal="center" vertical="center" wrapText="1"/>
      <protection/>
    </xf>
    <xf numFmtId="167" fontId="12" fillId="0" borderId="0" xfId="60" applyNumberFormat="1" applyFont="1" applyFill="1" applyBorder="1" applyAlignment="1">
      <alignment horizontal="center" vertical="center" wrapText="1"/>
      <protection/>
    </xf>
    <xf numFmtId="167" fontId="12" fillId="0" borderId="36" xfId="60" applyNumberFormat="1" applyFont="1" applyFill="1" applyBorder="1" applyAlignment="1">
      <alignment horizontal="center" vertical="center" wrapText="1"/>
      <protection/>
    </xf>
    <xf numFmtId="0" fontId="76" fillId="34" borderId="23" xfId="0" applyFont="1" applyFill="1" applyBorder="1" applyAlignment="1">
      <alignment horizontal="center" vertical="center"/>
    </xf>
    <xf numFmtId="0" fontId="76" fillId="34" borderId="17" xfId="0" applyFont="1" applyFill="1" applyBorder="1" applyAlignment="1">
      <alignment horizontal="center" vertical="center"/>
    </xf>
    <xf numFmtId="0" fontId="76" fillId="34" borderId="24" xfId="0" applyFont="1" applyFill="1" applyBorder="1" applyAlignment="1">
      <alignment horizontal="center" vertical="center"/>
    </xf>
    <xf numFmtId="167" fontId="18" fillId="37" borderId="73" xfId="60" applyNumberFormat="1" applyFont="1" applyFill="1" applyBorder="1" applyAlignment="1">
      <alignment horizontal="center" vertical="center" wrapText="1"/>
      <protection/>
    </xf>
    <xf numFmtId="167" fontId="18" fillId="37" borderId="23" xfId="60" applyNumberFormat="1" applyFont="1" applyFill="1" applyBorder="1" applyAlignment="1">
      <alignment horizontal="center" vertical="center" wrapText="1"/>
      <protection/>
    </xf>
    <xf numFmtId="167" fontId="18" fillId="37" borderId="74" xfId="60" applyNumberFormat="1" applyFont="1" applyFill="1" applyBorder="1" applyAlignment="1">
      <alignment horizontal="left" vertical="center" wrapText="1"/>
      <protection/>
    </xf>
    <xf numFmtId="167" fontId="18" fillId="37" borderId="75" xfId="60" applyNumberFormat="1" applyFont="1" applyFill="1" applyBorder="1" applyAlignment="1">
      <alignment horizontal="left" vertical="center" wrapText="1"/>
      <protection/>
    </xf>
    <xf numFmtId="167" fontId="18" fillId="37" borderId="43" xfId="60" applyNumberFormat="1" applyFont="1" applyFill="1" applyBorder="1" applyAlignment="1">
      <alignment horizontal="left" vertical="center" wrapText="1"/>
      <protection/>
    </xf>
    <xf numFmtId="167" fontId="18" fillId="37" borderId="17" xfId="60" applyNumberFormat="1" applyFont="1" applyFill="1" applyBorder="1" applyAlignment="1">
      <alignment horizontal="left" vertical="center" wrapText="1"/>
      <protection/>
    </xf>
    <xf numFmtId="167" fontId="18" fillId="0" borderId="76" xfId="60" applyNumberFormat="1" applyFont="1" applyFill="1" applyBorder="1" applyAlignment="1">
      <alignment horizontal="center" vertical="center" wrapText="1"/>
      <protection/>
    </xf>
    <xf numFmtId="167" fontId="18" fillId="0" borderId="77" xfId="60" applyNumberFormat="1" applyFont="1" applyFill="1" applyBorder="1" applyAlignment="1">
      <alignment horizontal="center" vertical="center" wrapText="1"/>
      <protection/>
    </xf>
    <xf numFmtId="167" fontId="18" fillId="0" borderId="78" xfId="60" applyNumberFormat="1" applyFont="1" applyFill="1" applyBorder="1" applyAlignment="1">
      <alignment horizontal="center" vertical="center" wrapText="1"/>
      <protection/>
    </xf>
    <xf numFmtId="0" fontId="12" fillId="38" borderId="25" xfId="60" applyFont="1" applyFill="1" applyBorder="1" applyAlignment="1">
      <alignment horizontal="center" vertical="center"/>
      <protection/>
    </xf>
    <xf numFmtId="0" fontId="12" fillId="38" borderId="19" xfId="60" applyFont="1" applyFill="1" applyBorder="1" applyAlignment="1">
      <alignment horizontal="center" vertical="center"/>
      <protection/>
    </xf>
    <xf numFmtId="0" fontId="18" fillId="0" borderId="13" xfId="54" applyFont="1" applyFill="1" applyBorder="1" applyAlignment="1">
      <alignment horizontal="center" vertical="center"/>
      <protection/>
    </xf>
    <xf numFmtId="0" fontId="18" fillId="0" borderId="26" xfId="54" applyFont="1" applyFill="1" applyBorder="1" applyAlignment="1">
      <alignment horizontal="center" vertical="center"/>
      <protection/>
    </xf>
    <xf numFmtId="0" fontId="18" fillId="0" borderId="45" xfId="54" applyFont="1" applyFill="1" applyBorder="1" applyAlignment="1">
      <alignment horizontal="center" vertical="center"/>
      <protection/>
    </xf>
    <xf numFmtId="0" fontId="12" fillId="0" borderId="25" xfId="60" applyFont="1" applyFill="1" applyBorder="1" applyAlignment="1">
      <alignment horizontal="center" vertical="center" wrapText="1"/>
      <protection/>
    </xf>
    <xf numFmtId="0" fontId="12" fillId="0" borderId="19" xfId="60" applyFont="1" applyFill="1" applyBorder="1" applyAlignment="1">
      <alignment horizontal="center" vertical="center" wrapText="1"/>
      <protection/>
    </xf>
    <xf numFmtId="167" fontId="18" fillId="0" borderId="10" xfId="60" applyNumberFormat="1" applyFont="1" applyFill="1" applyBorder="1" applyAlignment="1">
      <alignment horizontal="right" vertical="center"/>
      <protection/>
    </xf>
    <xf numFmtId="167" fontId="18" fillId="0" borderId="11" xfId="60" applyNumberFormat="1" applyFont="1" applyFill="1" applyBorder="1" applyAlignment="1">
      <alignment horizontal="right" vertical="center"/>
      <protection/>
    </xf>
    <xf numFmtId="0" fontId="18" fillId="0" borderId="79" xfId="54" applyFont="1" applyFill="1" applyBorder="1" applyAlignment="1">
      <alignment horizontal="center" vertical="center"/>
      <protection/>
    </xf>
    <xf numFmtId="0" fontId="18" fillId="0" borderId="15" xfId="54" applyFont="1" applyFill="1" applyBorder="1" applyAlignment="1">
      <alignment horizontal="center" vertical="center"/>
      <protection/>
    </xf>
    <xf numFmtId="0" fontId="18" fillId="0" borderId="80" xfId="54" applyFont="1" applyFill="1" applyBorder="1" applyAlignment="1">
      <alignment horizontal="center" vertical="center"/>
      <protection/>
    </xf>
    <xf numFmtId="0" fontId="12" fillId="0" borderId="25" xfId="60" applyFont="1" applyFill="1" applyBorder="1" applyAlignment="1">
      <alignment horizontal="center" vertical="center"/>
      <protection/>
    </xf>
    <xf numFmtId="0" fontId="12" fillId="0" borderId="19" xfId="60" applyFont="1" applyFill="1" applyBorder="1" applyAlignment="1">
      <alignment horizontal="center" vertical="center"/>
      <protection/>
    </xf>
    <xf numFmtId="167" fontId="18" fillId="0" borderId="13" xfId="60" applyNumberFormat="1" applyFont="1" applyFill="1" applyBorder="1" applyAlignment="1">
      <alignment horizontal="right" vertical="center"/>
      <protection/>
    </xf>
    <xf numFmtId="167" fontId="18" fillId="0" borderId="26" xfId="60" applyNumberFormat="1" applyFont="1" applyFill="1" applyBorder="1" applyAlignment="1">
      <alignment horizontal="right" vertical="center"/>
      <protection/>
    </xf>
    <xf numFmtId="167" fontId="18" fillId="0" borderId="19" xfId="60" applyNumberFormat="1" applyFont="1" applyFill="1" applyBorder="1" applyAlignment="1">
      <alignment horizontal="right" vertical="center"/>
      <protection/>
    </xf>
    <xf numFmtId="167" fontId="18" fillId="0" borderId="10" xfId="60" applyNumberFormat="1" applyFont="1" applyFill="1" applyBorder="1" applyAlignment="1">
      <alignment horizontal="center" vertical="center"/>
      <protection/>
    </xf>
    <xf numFmtId="167" fontId="18" fillId="0" borderId="11" xfId="60" applyNumberFormat="1" applyFont="1" applyFill="1" applyBorder="1" applyAlignment="1">
      <alignment horizontal="center" vertical="center"/>
      <protection/>
    </xf>
    <xf numFmtId="167" fontId="18" fillId="0" borderId="12" xfId="60" applyNumberFormat="1" applyFont="1" applyFill="1" applyBorder="1" applyAlignment="1">
      <alignment horizontal="center" vertical="center"/>
      <protection/>
    </xf>
    <xf numFmtId="167" fontId="12" fillId="0" borderId="25" xfId="60" applyNumberFormat="1" applyFont="1" applyFill="1" applyBorder="1" applyAlignment="1">
      <alignment horizontal="center" vertical="center"/>
      <protection/>
    </xf>
    <xf numFmtId="167" fontId="12" fillId="0" borderId="19" xfId="60" applyNumberFormat="1" applyFont="1" applyFill="1" applyBorder="1" applyAlignment="1">
      <alignment horizontal="center" vertical="center"/>
      <protection/>
    </xf>
    <xf numFmtId="167" fontId="12" fillId="0" borderId="11" xfId="60" applyNumberFormat="1" applyFont="1" applyFill="1" applyBorder="1" applyAlignment="1">
      <alignment horizontal="left" vertical="center"/>
      <protection/>
    </xf>
    <xf numFmtId="167" fontId="18" fillId="0" borderId="11" xfId="60" applyNumberFormat="1" applyFont="1" applyFill="1" applyBorder="1" applyAlignment="1">
      <alignment horizontal="left" vertical="center"/>
      <protection/>
    </xf>
    <xf numFmtId="167" fontId="12" fillId="8" borderId="81" xfId="60" applyNumberFormat="1" applyFont="1" applyFill="1" applyBorder="1" applyAlignment="1" quotePrefix="1">
      <alignment horizontal="center" vertical="center"/>
      <protection/>
    </xf>
    <xf numFmtId="167" fontId="12" fillId="8" borderId="82" xfId="60" applyNumberFormat="1" applyFont="1" applyFill="1" applyBorder="1" applyAlignment="1" quotePrefix="1">
      <alignment horizontal="center" vertical="center"/>
      <protection/>
    </xf>
    <xf numFmtId="167" fontId="18" fillId="8" borderId="29" xfId="60" applyNumberFormat="1" applyFont="1" applyFill="1" applyBorder="1" applyAlignment="1">
      <alignment horizontal="left" vertical="center"/>
      <protection/>
    </xf>
    <xf numFmtId="0" fontId="77" fillId="34" borderId="20" xfId="0" applyFont="1" applyFill="1" applyBorder="1" applyAlignment="1">
      <alignment horizontal="center" vertical="center"/>
    </xf>
    <xf numFmtId="0" fontId="77" fillId="34" borderId="21" xfId="0" applyFont="1" applyFill="1" applyBorder="1" applyAlignment="1">
      <alignment horizontal="center" vertical="center"/>
    </xf>
    <xf numFmtId="0" fontId="77" fillId="34" borderId="22" xfId="0" applyFont="1" applyFill="1" applyBorder="1" applyAlignment="1">
      <alignment horizontal="center" vertical="center"/>
    </xf>
    <xf numFmtId="0" fontId="75" fillId="34" borderId="35" xfId="0" applyFont="1" applyFill="1" applyBorder="1" applyAlignment="1">
      <alignment horizontal="center" vertical="center"/>
    </xf>
    <xf numFmtId="0" fontId="75" fillId="34" borderId="0" xfId="0" applyFont="1" applyFill="1" applyBorder="1" applyAlignment="1">
      <alignment horizontal="center" vertical="center"/>
    </xf>
    <xf numFmtId="0" fontId="75" fillId="34" borderId="36" xfId="0" applyFont="1" applyFill="1" applyBorder="1" applyAlignment="1">
      <alignment horizontal="center" vertical="center"/>
    </xf>
    <xf numFmtId="0" fontId="74" fillId="34" borderId="35" xfId="0" applyFont="1" applyFill="1" applyBorder="1" applyAlignment="1">
      <alignment horizontal="center" vertical="center"/>
    </xf>
    <xf numFmtId="0" fontId="74" fillId="34" borderId="0" xfId="0" applyFont="1" applyFill="1" applyBorder="1" applyAlignment="1">
      <alignment horizontal="center" vertical="center"/>
    </xf>
    <xf numFmtId="0" fontId="74" fillId="34" borderId="36" xfId="0" applyFont="1" applyFill="1" applyBorder="1" applyAlignment="1">
      <alignment horizontal="center" vertical="center"/>
    </xf>
    <xf numFmtId="0" fontId="77" fillId="34" borderId="23" xfId="0" applyFont="1" applyFill="1" applyBorder="1" applyAlignment="1">
      <alignment horizontal="center" vertical="center"/>
    </xf>
    <xf numFmtId="0" fontId="77" fillId="34" borderId="17" xfId="0" applyFont="1" applyFill="1" applyBorder="1" applyAlignment="1">
      <alignment horizontal="center" vertical="center"/>
    </xf>
    <xf numFmtId="0" fontId="77" fillId="34" borderId="24" xfId="0" applyFont="1" applyFill="1" applyBorder="1" applyAlignment="1">
      <alignment horizontal="center" vertical="center"/>
    </xf>
    <xf numFmtId="0" fontId="75" fillId="14" borderId="83" xfId="0" applyFont="1" applyFill="1" applyBorder="1" applyAlignment="1">
      <alignment horizontal="center" vertical="center"/>
    </xf>
    <xf numFmtId="0" fontId="75" fillId="14" borderId="84" xfId="0" applyFont="1" applyFill="1" applyBorder="1" applyAlignment="1">
      <alignment horizontal="center" vertical="center"/>
    </xf>
    <xf numFmtId="0" fontId="75" fillId="14" borderId="42" xfId="0" applyFont="1" applyFill="1" applyBorder="1" applyAlignment="1">
      <alignment horizontal="center" vertical="center"/>
    </xf>
    <xf numFmtId="0" fontId="74" fillId="0" borderId="76" xfId="0" applyFont="1" applyFill="1" applyBorder="1" applyAlignment="1">
      <alignment horizontal="center" vertical="center" wrapText="1"/>
    </xf>
    <xf numFmtId="0" fontId="74" fillId="0" borderId="77" xfId="0" applyFont="1" applyFill="1" applyBorder="1" applyAlignment="1">
      <alignment horizontal="center" vertical="center" wrapText="1"/>
    </xf>
    <xf numFmtId="0" fontId="74" fillId="0" borderId="78" xfId="0" applyFont="1" applyFill="1" applyBorder="1" applyAlignment="1">
      <alignment horizontal="center" vertical="center" wrapText="1"/>
    </xf>
    <xf numFmtId="0" fontId="75" fillId="35" borderId="30" xfId="0" applyFont="1" applyFill="1" applyBorder="1" applyAlignment="1">
      <alignment horizontal="center" vertical="center"/>
    </xf>
    <xf numFmtId="0" fontId="75" fillId="35" borderId="10" xfId="0" applyFont="1" applyFill="1" applyBorder="1" applyAlignment="1">
      <alignment horizontal="center" vertical="center"/>
    </xf>
    <xf numFmtId="0" fontId="75" fillId="35" borderId="0" xfId="0" applyFont="1" applyFill="1" applyBorder="1" applyAlignment="1">
      <alignment horizontal="center" vertical="center"/>
    </xf>
    <xf numFmtId="0" fontId="75" fillId="35" borderId="15" xfId="0" applyFont="1" applyFill="1" applyBorder="1" applyAlignment="1">
      <alignment horizontal="center" vertical="center"/>
    </xf>
    <xf numFmtId="0" fontId="75" fillId="35" borderId="14" xfId="0" applyFont="1" applyFill="1" applyBorder="1" applyAlignment="1">
      <alignment horizontal="center" vertical="center"/>
    </xf>
    <xf numFmtId="0" fontId="75" fillId="35" borderId="16" xfId="0" applyFont="1" applyFill="1" applyBorder="1" applyAlignment="1">
      <alignment horizontal="center" vertical="center"/>
    </xf>
    <xf numFmtId="0" fontId="75" fillId="35" borderId="80" xfId="0" applyFont="1" applyFill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5" fillId="0" borderId="79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38" borderId="34" xfId="0" applyFont="1" applyFill="1" applyBorder="1" applyAlignment="1">
      <alignment horizontal="center" vertical="center"/>
    </xf>
    <xf numFmtId="0" fontId="75" fillId="38" borderId="29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center"/>
    </xf>
    <xf numFmtId="0" fontId="19" fillId="34" borderId="20" xfId="0" applyFont="1" applyFill="1" applyBorder="1" applyAlignment="1" applyProtection="1">
      <alignment horizontal="center" vertical="center"/>
      <protection locked="0"/>
    </xf>
    <xf numFmtId="0" fontId="19" fillId="34" borderId="21" xfId="0" applyFont="1" applyFill="1" applyBorder="1" applyAlignment="1" applyProtection="1">
      <alignment horizontal="center" vertical="center"/>
      <protection locked="0"/>
    </xf>
    <xf numFmtId="0" fontId="19" fillId="34" borderId="22" xfId="0" applyFont="1" applyFill="1" applyBorder="1" applyAlignment="1" applyProtection="1">
      <alignment horizontal="center" vertical="center"/>
      <protection locked="0"/>
    </xf>
    <xf numFmtId="2" fontId="10" fillId="34" borderId="35" xfId="63" applyNumberFormat="1" applyFont="1" applyFill="1" applyBorder="1" applyAlignment="1" applyProtection="1">
      <alignment horizontal="center" vertical="center"/>
      <protection locked="0"/>
    </xf>
    <xf numFmtId="2" fontId="10" fillId="34" borderId="0" xfId="63" applyNumberFormat="1" applyFont="1" applyFill="1" applyBorder="1" applyAlignment="1" applyProtection="1">
      <alignment horizontal="center" vertical="center"/>
      <protection locked="0"/>
    </xf>
    <xf numFmtId="2" fontId="10" fillId="34" borderId="36" xfId="63" applyNumberFormat="1" applyFont="1" applyFill="1" applyBorder="1" applyAlignment="1" applyProtection="1">
      <alignment horizontal="center" vertical="center"/>
      <protection locked="0"/>
    </xf>
    <xf numFmtId="2" fontId="16" fillId="34" borderId="35" xfId="63" applyNumberFormat="1" applyFont="1" applyFill="1" applyBorder="1" applyAlignment="1" applyProtection="1">
      <alignment horizontal="center" vertical="center"/>
      <protection locked="0"/>
    </xf>
    <xf numFmtId="2" fontId="16" fillId="34" borderId="0" xfId="63" applyNumberFormat="1" applyFont="1" applyFill="1" applyBorder="1" applyAlignment="1" applyProtection="1">
      <alignment horizontal="center" vertical="center"/>
      <protection locked="0"/>
    </xf>
    <xf numFmtId="2" fontId="16" fillId="34" borderId="36" xfId="63" applyNumberFormat="1" applyFont="1" applyFill="1" applyBorder="1" applyAlignment="1" applyProtection="1">
      <alignment horizontal="center" vertical="center"/>
      <protection locked="0"/>
    </xf>
    <xf numFmtId="0" fontId="11" fillId="0" borderId="35" xfId="62" applyFont="1" applyFill="1" applyBorder="1" applyAlignment="1">
      <alignment horizontal="center" vertical="center" wrapText="1"/>
      <protection/>
    </xf>
    <xf numFmtId="0" fontId="11" fillId="0" borderId="0" xfId="62" applyFont="1" applyFill="1" applyBorder="1" applyAlignment="1">
      <alignment horizontal="center" vertical="center" wrapText="1"/>
      <protection/>
    </xf>
    <xf numFmtId="0" fontId="11" fillId="0" borderId="36" xfId="62" applyFont="1" applyFill="1" applyBorder="1" applyAlignment="1">
      <alignment horizontal="center" vertical="center" wrapText="1"/>
      <protection/>
    </xf>
    <xf numFmtId="0" fontId="16" fillId="0" borderId="72" xfId="62" applyFont="1" applyFill="1" applyBorder="1" applyAlignment="1">
      <alignment horizontal="center" vertical="center" wrapText="1"/>
      <protection/>
    </xf>
    <xf numFmtId="0" fontId="16" fillId="0" borderId="0" xfId="62" applyFont="1" applyFill="1" applyBorder="1" applyAlignment="1">
      <alignment horizontal="center" vertical="center" wrapText="1"/>
      <protection/>
    </xf>
    <xf numFmtId="0" fontId="16" fillId="0" borderId="36" xfId="62" applyFont="1" applyFill="1" applyBorder="1" applyAlignment="1">
      <alignment horizontal="center" vertical="center" wrapText="1"/>
      <protection/>
    </xf>
    <xf numFmtId="0" fontId="17" fillId="34" borderId="17" xfId="63" applyFont="1" applyFill="1" applyBorder="1" applyAlignment="1" applyProtection="1">
      <alignment horizontal="center" vertical="center"/>
      <protection locked="0"/>
    </xf>
    <xf numFmtId="170" fontId="17" fillId="34" borderId="17" xfId="0" applyNumberFormat="1" applyFont="1" applyFill="1" applyBorder="1" applyAlignment="1" applyProtection="1">
      <alignment horizontal="center" vertical="center"/>
      <protection locked="0"/>
    </xf>
    <xf numFmtId="170" fontId="17" fillId="34" borderId="24" xfId="0" applyNumberFormat="1" applyFont="1" applyFill="1" applyBorder="1" applyAlignment="1" applyProtection="1">
      <alignment horizontal="center" vertical="center"/>
      <protection locked="0"/>
    </xf>
    <xf numFmtId="0" fontId="11" fillId="37" borderId="69" xfId="62" applyFont="1" applyFill="1" applyBorder="1" applyAlignment="1">
      <alignment horizontal="center" vertical="center" wrapText="1"/>
      <protection/>
    </xf>
    <xf numFmtId="0" fontId="11" fillId="37" borderId="70" xfId="62" applyFont="1" applyFill="1" applyBorder="1" applyAlignment="1">
      <alignment horizontal="center" vertical="center" wrapText="1"/>
      <protection/>
    </xf>
    <xf numFmtId="0" fontId="11" fillId="37" borderId="71" xfId="62" applyFont="1" applyFill="1" applyBorder="1" applyAlignment="1">
      <alignment horizontal="center" vertical="center" wrapText="1"/>
      <protection/>
    </xf>
    <xf numFmtId="0" fontId="11" fillId="0" borderId="76" xfId="62" applyFont="1" applyFill="1" applyBorder="1" applyAlignment="1">
      <alignment horizontal="center" vertical="center" wrapText="1"/>
      <protection/>
    </xf>
    <xf numFmtId="0" fontId="11" fillId="0" borderId="77" xfId="62" applyFont="1" applyFill="1" applyBorder="1" applyAlignment="1">
      <alignment horizontal="center" vertical="center" wrapText="1"/>
      <protection/>
    </xf>
    <xf numFmtId="0" fontId="11" fillId="0" borderId="78" xfId="62" applyFont="1" applyFill="1" applyBorder="1" applyAlignment="1">
      <alignment horizontal="center" vertical="center" wrapText="1"/>
      <protection/>
    </xf>
    <xf numFmtId="0" fontId="20" fillId="0" borderId="85" xfId="0" applyFont="1" applyBorder="1" applyAlignment="1">
      <alignment horizontal="center" vertical="center" wrapText="1"/>
    </xf>
    <xf numFmtId="0" fontId="20" fillId="0" borderId="86" xfId="0" applyFont="1" applyBorder="1" applyAlignment="1">
      <alignment horizontal="center" vertical="center" wrapText="1"/>
    </xf>
    <xf numFmtId="0" fontId="20" fillId="0" borderId="87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38" borderId="13" xfId="0" applyFont="1" applyFill="1" applyBorder="1" applyAlignment="1">
      <alignment horizontal="right" vertical="center"/>
    </xf>
    <xf numFmtId="0" fontId="20" fillId="38" borderId="26" xfId="0" applyFont="1" applyFill="1" applyBorder="1" applyAlignment="1">
      <alignment horizontal="right" vertical="center"/>
    </xf>
    <xf numFmtId="0" fontId="20" fillId="38" borderId="19" xfId="0" applyFont="1" applyFill="1" applyBorder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0" fillId="0" borderId="81" xfId="0" applyFont="1" applyFill="1" applyBorder="1" applyAlignment="1">
      <alignment horizontal="left" vertical="center"/>
    </xf>
    <xf numFmtId="0" fontId="20" fillId="0" borderId="88" xfId="0" applyFont="1" applyFill="1" applyBorder="1" applyAlignment="1">
      <alignment horizontal="left" vertical="center"/>
    </xf>
    <xf numFmtId="0" fontId="20" fillId="0" borderId="82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1" fillId="37" borderId="35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1" fillId="37" borderId="36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36" xfId="0" applyFont="1" applyBorder="1" applyAlignment="1">
      <alignment horizontal="left" wrapText="1"/>
    </xf>
    <xf numFmtId="0" fontId="16" fillId="0" borderId="47" xfId="0" applyFont="1" applyBorder="1" applyAlignment="1">
      <alignment horizontal="left" wrapText="1"/>
    </xf>
    <xf numFmtId="0" fontId="16" fillId="0" borderId="89" xfId="0" applyFont="1" applyBorder="1" applyAlignment="1">
      <alignment horizontal="left" wrapText="1"/>
    </xf>
    <xf numFmtId="0" fontId="50" fillId="34" borderId="35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50" fillId="34" borderId="36" xfId="0" applyFont="1" applyFill="1" applyBorder="1" applyAlignment="1">
      <alignment horizontal="center" vertical="center" wrapText="1"/>
    </xf>
    <xf numFmtId="0" fontId="41" fillId="34" borderId="35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center" wrapText="1"/>
    </xf>
    <xf numFmtId="0" fontId="41" fillId="34" borderId="36" xfId="0" applyFont="1" applyFill="1" applyBorder="1" applyAlignment="1">
      <alignment horizontal="center" vertical="center" wrapText="1"/>
    </xf>
    <xf numFmtId="0" fontId="42" fillId="8" borderId="23" xfId="0" applyFont="1" applyFill="1" applyBorder="1" applyAlignment="1">
      <alignment horizontal="center" vertical="center" wrapText="1"/>
    </xf>
    <xf numFmtId="0" fontId="42" fillId="8" borderId="17" xfId="0" applyFont="1" applyFill="1" applyBorder="1" applyAlignment="1">
      <alignment horizontal="center" vertical="center" wrapText="1"/>
    </xf>
    <xf numFmtId="0" fontId="42" fillId="8" borderId="24" xfId="0" applyFont="1" applyFill="1" applyBorder="1" applyAlignment="1">
      <alignment horizontal="center" vertical="center" wrapText="1"/>
    </xf>
    <xf numFmtId="0" fontId="42" fillId="8" borderId="79" xfId="0" applyFont="1" applyFill="1" applyBorder="1" applyAlignment="1">
      <alignment horizontal="center" vertical="center" wrapText="1"/>
    </xf>
    <xf numFmtId="0" fontId="42" fillId="8" borderId="15" xfId="0" applyFont="1" applyFill="1" applyBorder="1" applyAlignment="1">
      <alignment horizontal="center" vertical="center" wrapText="1"/>
    </xf>
    <xf numFmtId="0" fontId="42" fillId="8" borderId="80" xfId="0" applyFont="1" applyFill="1" applyBorder="1" applyAlignment="1">
      <alignment horizontal="center" vertical="center" wrapText="1"/>
    </xf>
    <xf numFmtId="0" fontId="44" fillId="35" borderId="66" xfId="0" applyFont="1" applyFill="1" applyBorder="1" applyAlignment="1">
      <alignment horizontal="center" vertical="center" wrapText="1"/>
    </xf>
    <xf numFmtId="0" fontId="44" fillId="35" borderId="30" xfId="0" applyFont="1" applyFill="1" applyBorder="1" applyAlignment="1">
      <alignment horizontal="center" vertical="center" wrapText="1"/>
    </xf>
    <xf numFmtId="0" fontId="44" fillId="35" borderId="49" xfId="0" applyFont="1" applyFill="1" applyBorder="1" applyAlignment="1">
      <alignment horizontal="center" vertical="center" wrapText="1"/>
    </xf>
    <xf numFmtId="0" fontId="44" fillId="35" borderId="31" xfId="0" applyFont="1" applyFill="1" applyBorder="1" applyAlignment="1">
      <alignment horizontal="center" vertical="center" wrapText="1"/>
    </xf>
    <xf numFmtId="0" fontId="44" fillId="35" borderId="48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2" fillId="35" borderId="26" xfId="0" applyFont="1" applyFill="1" applyBorder="1" applyAlignment="1">
      <alignment horizontal="center" vertical="center"/>
    </xf>
    <xf numFmtId="0" fontId="42" fillId="35" borderId="45" xfId="0" applyFont="1" applyFill="1" applyBorder="1" applyAlignment="1">
      <alignment horizontal="center" vertical="center"/>
    </xf>
    <xf numFmtId="0" fontId="42" fillId="35" borderId="13" xfId="0" applyFont="1" applyFill="1" applyBorder="1" applyAlignment="1">
      <alignment horizontal="right" vertical="center"/>
    </xf>
    <xf numFmtId="0" fontId="42" fillId="35" borderId="26" xfId="0" applyFont="1" applyFill="1" applyBorder="1" applyAlignment="1">
      <alignment horizontal="right" vertical="center"/>
    </xf>
    <xf numFmtId="0" fontId="42" fillId="35" borderId="19" xfId="0" applyFont="1" applyFill="1" applyBorder="1" applyAlignment="1">
      <alignment horizontal="right" vertical="center"/>
    </xf>
    <xf numFmtId="0" fontId="42" fillId="35" borderId="26" xfId="0" applyFont="1" applyFill="1" applyBorder="1" applyAlignment="1">
      <alignment horizontal="center" vertical="center" wrapText="1"/>
    </xf>
    <xf numFmtId="0" fontId="42" fillId="35" borderId="45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2" fillId="35" borderId="13" xfId="0" applyFont="1" applyFill="1" applyBorder="1" applyAlignment="1">
      <alignment horizontal="right" vertical="center" wrapText="1"/>
    </xf>
    <xf numFmtId="0" fontId="42" fillId="35" borderId="26" xfId="0" applyFont="1" applyFill="1" applyBorder="1" applyAlignment="1">
      <alignment horizontal="right" vertical="center" wrapText="1"/>
    </xf>
    <xf numFmtId="0" fontId="42" fillId="35" borderId="19" xfId="0" applyFont="1" applyFill="1" applyBorder="1" applyAlignment="1">
      <alignment horizontal="right" vertical="center" wrapText="1"/>
    </xf>
    <xf numFmtId="0" fontId="42" fillId="8" borderId="44" xfId="0" applyFont="1" applyFill="1" applyBorder="1" applyAlignment="1">
      <alignment horizontal="right" vertical="center"/>
    </xf>
    <xf numFmtId="0" fontId="42" fillId="8" borderId="88" xfId="0" applyFont="1" applyFill="1" applyBorder="1" applyAlignment="1">
      <alignment horizontal="right" vertical="center"/>
    </xf>
    <xf numFmtId="0" fontId="42" fillId="8" borderId="82" xfId="0" applyFont="1" applyFill="1" applyBorder="1" applyAlignment="1">
      <alignment horizontal="right" vertical="center"/>
    </xf>
    <xf numFmtId="0" fontId="8" fillId="34" borderId="48" xfId="0" applyFont="1" applyFill="1" applyBorder="1" applyAlignment="1">
      <alignment/>
    </xf>
    <xf numFmtId="0" fontId="8" fillId="34" borderId="86" xfId="0" applyFont="1" applyFill="1" applyBorder="1" applyAlignment="1">
      <alignment/>
    </xf>
    <xf numFmtId="0" fontId="8" fillId="34" borderId="87" xfId="0" applyFont="1" applyFill="1" applyBorder="1" applyAlignment="1">
      <alignment/>
    </xf>
    <xf numFmtId="0" fontId="9" fillId="34" borderId="40" xfId="0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center" vertical="center" wrapText="1"/>
    </xf>
    <xf numFmtId="0" fontId="8" fillId="34" borderId="55" xfId="0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center" vertical="center" wrapText="1"/>
    </xf>
    <xf numFmtId="0" fontId="8" fillId="34" borderId="55" xfId="0" applyFont="1" applyFill="1" applyBorder="1" applyAlignment="1">
      <alignment horizontal="center" vertical="center" wrapText="1"/>
    </xf>
    <xf numFmtId="0" fontId="10" fillId="34" borderId="40" xfId="0" applyFont="1" applyFill="1" applyBorder="1" applyAlignment="1">
      <alignment horizontal="center" vertical="center" wrapText="1"/>
    </xf>
    <xf numFmtId="0" fontId="10" fillId="34" borderId="40" xfId="0" applyFont="1" applyFill="1" applyBorder="1" applyAlignment="1">
      <alignment horizontal="center" vertical="center" wrapText="1"/>
    </xf>
    <xf numFmtId="0" fontId="8" fillId="34" borderId="55" xfId="0" applyFont="1" applyFill="1" applyBorder="1" applyAlignment="1">
      <alignment horizontal="left" vertical="center" wrapText="1"/>
    </xf>
    <xf numFmtId="0" fontId="10" fillId="34" borderId="43" xfId="0" applyFont="1" applyFill="1" applyBorder="1" applyAlignment="1">
      <alignment horizontal="left" vertical="center" wrapText="1"/>
    </xf>
    <xf numFmtId="0" fontId="10" fillId="34" borderId="90" xfId="0" applyFont="1" applyFill="1" applyBorder="1" applyAlignment="1">
      <alignment horizontal="left" vertical="center" wrapText="1"/>
    </xf>
    <xf numFmtId="0" fontId="10" fillId="8" borderId="43" xfId="0" applyFont="1" applyFill="1" applyBorder="1" applyAlignment="1">
      <alignment horizontal="center" vertical="center" wrapText="1"/>
    </xf>
    <xf numFmtId="0" fontId="10" fillId="8" borderId="9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35" borderId="25" xfId="0" applyFont="1" applyFill="1" applyBorder="1" applyAlignment="1">
      <alignment horizontal="right" vertical="center"/>
    </xf>
    <xf numFmtId="166" fontId="10" fillId="35" borderId="11" xfId="47" applyFont="1" applyFill="1" applyBorder="1" applyAlignment="1">
      <alignment horizontal="right" vertical="center"/>
    </xf>
    <xf numFmtId="0" fontId="10" fillId="35" borderId="19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right" vertical="center"/>
    </xf>
    <xf numFmtId="0" fontId="10" fillId="8" borderId="26" xfId="0" applyFont="1" applyFill="1" applyBorder="1" applyAlignment="1">
      <alignment horizontal="right" vertical="center"/>
    </xf>
    <xf numFmtId="0" fontId="10" fillId="8" borderId="19" xfId="0" applyFont="1" applyFill="1" applyBorder="1" applyAlignment="1">
      <alignment horizontal="right" vertical="center"/>
    </xf>
    <xf numFmtId="166" fontId="10" fillId="8" borderId="11" xfId="47" applyFont="1" applyFill="1" applyBorder="1" applyAlignment="1">
      <alignment vertical="center"/>
    </xf>
  </cellXfs>
  <cellStyles count="7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2" xfId="51"/>
    <cellStyle name="Normal 2" xfId="52"/>
    <cellStyle name="Normal 2 2" xfId="53"/>
    <cellStyle name="Normal 2 2 2" xfId="54"/>
    <cellStyle name="Normal 2 3" xfId="55"/>
    <cellStyle name="Normal 3" xfId="56"/>
    <cellStyle name="Normal 4" xfId="57"/>
    <cellStyle name="Normal 5" xfId="58"/>
    <cellStyle name="Normal 5 2" xfId="59"/>
    <cellStyle name="Normal 6" xfId="60"/>
    <cellStyle name="Normal 7" xfId="61"/>
    <cellStyle name="Normal_F-06-09" xfId="62"/>
    <cellStyle name="Normal_Plan1" xfId="63"/>
    <cellStyle name="Nota" xfId="64"/>
    <cellStyle name="Percent" xfId="65"/>
    <cellStyle name="Porcentagem 2" xfId="66"/>
    <cellStyle name="Porcentagem 4" xfId="67"/>
    <cellStyle name="Saída" xfId="68"/>
    <cellStyle name="Comma [0]" xfId="69"/>
    <cellStyle name="Separador de milhares 2 2" xfId="70"/>
    <cellStyle name="Separador de milhares 2 2 5" xfId="71"/>
    <cellStyle name="Separador de milhares 2 2 6" xfId="72"/>
    <cellStyle name="Separador de milhares 3" xfId="73"/>
    <cellStyle name="Separador de milhares 4" xfId="74"/>
    <cellStyle name="Separador de milhares_Projeto Completo Água - Água  Boa(alterado)" xfId="75"/>
    <cellStyle name="Texto de Aviso" xfId="76"/>
    <cellStyle name="Texto Explicativo" xfId="77"/>
    <cellStyle name="Título" xfId="78"/>
    <cellStyle name="Título 1" xfId="79"/>
    <cellStyle name="Título 2" xfId="80"/>
    <cellStyle name="Título 3" xfId="81"/>
    <cellStyle name="Título 4" xfId="82"/>
    <cellStyle name="Total" xfId="83"/>
    <cellStyle name="Comma" xfId="84"/>
    <cellStyle name="Vírgula 12" xfId="85"/>
    <cellStyle name="Vírgula 2" xfId="86"/>
    <cellStyle name="Vírgula 5" xfId="87"/>
  </cellStyles>
  <dxfs count="734"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rgb="FFFFFFFF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4714875</xdr:colOff>
      <xdr:row>0</xdr:row>
      <xdr:rowOff>142875</xdr:rowOff>
    </xdr:from>
    <xdr:to>
      <xdr:col>5</xdr:col>
      <xdr:colOff>6591300</xdr:colOff>
      <xdr:row>3</xdr:row>
      <xdr:rowOff>257175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142875"/>
          <a:ext cx="18764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619125</xdr:colOff>
      <xdr:row>0</xdr:row>
      <xdr:rowOff>66675</xdr:rowOff>
    </xdr:from>
    <xdr:to>
      <xdr:col>5</xdr:col>
      <xdr:colOff>19050</xdr:colOff>
      <xdr:row>4</xdr:row>
      <xdr:rowOff>190500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6675"/>
          <a:ext cx="2781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238125</xdr:rowOff>
    </xdr:from>
    <xdr:to>
      <xdr:col>3</xdr:col>
      <xdr:colOff>704850</xdr:colOff>
      <xdr:row>4</xdr:row>
      <xdr:rowOff>85725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238125"/>
          <a:ext cx="23622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0</xdr:row>
      <xdr:rowOff>85725</xdr:rowOff>
    </xdr:from>
    <xdr:to>
      <xdr:col>11</xdr:col>
      <xdr:colOff>38100</xdr:colOff>
      <xdr:row>3</xdr:row>
      <xdr:rowOff>142875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85725"/>
          <a:ext cx="1543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123825</xdr:rowOff>
    </xdr:from>
    <xdr:to>
      <xdr:col>3</xdr:col>
      <xdr:colOff>1609725</xdr:colOff>
      <xdr:row>1</xdr:row>
      <xdr:rowOff>457200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23825"/>
          <a:ext cx="1304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1</xdr:row>
      <xdr:rowOff>0</xdr:rowOff>
    </xdr:from>
    <xdr:to>
      <xdr:col>1</xdr:col>
      <xdr:colOff>1495425</xdr:colOff>
      <xdr:row>4</xdr:row>
      <xdr:rowOff>190500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47650"/>
          <a:ext cx="1857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0</xdr:row>
      <xdr:rowOff>161925</xdr:rowOff>
    </xdr:from>
    <xdr:to>
      <xdr:col>5</xdr:col>
      <xdr:colOff>9525</xdr:colOff>
      <xdr:row>1</xdr:row>
      <xdr:rowOff>800100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61925"/>
          <a:ext cx="1647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46</xdr:row>
      <xdr:rowOff>161925</xdr:rowOff>
    </xdr:from>
    <xdr:ext cx="1571625" cy="1790700"/>
    <xdr:sp>
      <xdr:nvSpPr>
        <xdr:cNvPr id="2" name="CaixaDeTexto 2"/>
        <xdr:cNvSpPr txBox="1">
          <a:spLocks noChangeArrowheads="1"/>
        </xdr:cNvSpPr>
      </xdr:nvSpPr>
      <xdr:spPr>
        <a:xfrm>
          <a:off x="1457325" y="15249525"/>
          <a:ext cx="157162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B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C)/(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-1)</a:t>
          </a:r>
        </a:p>
      </xdr:txBody>
    </xdr:sp>
    <xdr:clientData/>
  </xdr:oneCellAnchor>
  <xdr:oneCellAnchor>
    <xdr:from>
      <xdr:col>6</xdr:col>
      <xdr:colOff>685800</xdr:colOff>
      <xdr:row>46</xdr:row>
      <xdr:rowOff>161925</xdr:rowOff>
    </xdr:from>
    <xdr:ext cx="1571625" cy="1790700"/>
    <xdr:sp>
      <xdr:nvSpPr>
        <xdr:cNvPr id="3" name="CaixaDeTexto 3"/>
        <xdr:cNvSpPr txBox="1">
          <a:spLocks noChangeArrowheads="1"/>
        </xdr:cNvSpPr>
      </xdr:nvSpPr>
      <xdr:spPr>
        <a:xfrm>
          <a:off x="7362825" y="15249525"/>
          <a:ext cx="157162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B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C)/(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-1)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619125</xdr:colOff>
      <xdr:row>0</xdr:row>
      <xdr:rowOff>66675</xdr:rowOff>
    </xdr:from>
    <xdr:to>
      <xdr:col>5</xdr:col>
      <xdr:colOff>19050</xdr:colOff>
      <xdr:row>4</xdr:row>
      <xdr:rowOff>190500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6675"/>
          <a:ext cx="2781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619125</xdr:colOff>
      <xdr:row>0</xdr:row>
      <xdr:rowOff>66675</xdr:rowOff>
    </xdr:from>
    <xdr:to>
      <xdr:col>5</xdr:col>
      <xdr:colOff>19050</xdr:colOff>
      <xdr:row>4</xdr:row>
      <xdr:rowOff>190500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6675"/>
          <a:ext cx="2781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619125</xdr:colOff>
      <xdr:row>0</xdr:row>
      <xdr:rowOff>66675</xdr:rowOff>
    </xdr:from>
    <xdr:to>
      <xdr:col>5</xdr:col>
      <xdr:colOff>19050</xdr:colOff>
      <xdr:row>4</xdr:row>
      <xdr:rowOff>190500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6675"/>
          <a:ext cx="2781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view="pageBreakPreview" zoomScale="60" zoomScaleNormal="60" zoomScalePageLayoutView="0" workbookViewId="0" topLeftCell="C1">
      <selection activeCell="E1" sqref="C1:K33"/>
    </sheetView>
  </sheetViews>
  <sheetFormatPr defaultColWidth="9.140625" defaultRowHeight="12.75"/>
  <cols>
    <col min="1" max="2" width="4.421875" style="47" hidden="1" customWidth="1"/>
    <col min="3" max="3" width="18.00390625" style="47" bestFit="1" customWidth="1"/>
    <col min="4" max="4" width="12.7109375" style="47" customWidth="1"/>
    <col min="5" max="5" width="25.28125" style="47" customWidth="1"/>
    <col min="6" max="6" width="123.57421875" style="47" customWidth="1"/>
    <col min="7" max="7" width="19.00390625" style="47" bestFit="1" customWidth="1"/>
    <col min="8" max="8" width="13.8515625" style="47" customWidth="1"/>
    <col min="9" max="9" width="27.7109375" style="47" bestFit="1" customWidth="1"/>
    <col min="10" max="10" width="20.28125" style="47" customWidth="1"/>
    <col min="11" max="11" width="28.7109375" style="47" bestFit="1" customWidth="1"/>
    <col min="12" max="12" width="11.7109375" style="47" bestFit="1" customWidth="1"/>
    <col min="13" max="13" width="9.140625" style="47" customWidth="1"/>
    <col min="14" max="14" width="29.8515625" style="47" bestFit="1" customWidth="1"/>
    <col min="15" max="16384" width="9.140625" style="47" customWidth="1"/>
  </cols>
  <sheetData>
    <row r="1" spans="3:11" ht="25.5">
      <c r="C1" s="535"/>
      <c r="D1" s="536"/>
      <c r="E1" s="536"/>
      <c r="F1" s="536"/>
      <c r="G1" s="536"/>
      <c r="H1" s="536"/>
      <c r="I1" s="536"/>
      <c r="J1" s="536"/>
      <c r="K1" s="537"/>
    </row>
    <row r="2" spans="3:11" ht="26.25" customHeight="1">
      <c r="C2" s="538"/>
      <c r="D2" s="289"/>
      <c r="E2" s="289"/>
      <c r="F2" s="289"/>
      <c r="G2" s="289"/>
      <c r="H2" s="289"/>
      <c r="I2" s="289"/>
      <c r="J2" s="289"/>
      <c r="K2" s="539"/>
    </row>
    <row r="3" spans="3:11" ht="25.5">
      <c r="C3" s="540"/>
      <c r="D3" s="276"/>
      <c r="E3" s="276"/>
      <c r="F3" s="276"/>
      <c r="G3" s="276"/>
      <c r="H3" s="276"/>
      <c r="I3" s="276"/>
      <c r="J3" s="276"/>
      <c r="K3" s="541"/>
    </row>
    <row r="4" spans="3:11" ht="25.5">
      <c r="C4" s="540"/>
      <c r="D4" s="276"/>
      <c r="E4" s="276"/>
      <c r="F4" s="276"/>
      <c r="G4" s="276"/>
      <c r="H4" s="276"/>
      <c r="I4" s="276"/>
      <c r="J4" s="276"/>
      <c r="K4" s="541"/>
    </row>
    <row r="5" spans="3:11" ht="26.25" customHeight="1">
      <c r="C5" s="538" t="s">
        <v>14</v>
      </c>
      <c r="D5" s="289"/>
      <c r="E5" s="289"/>
      <c r="F5" s="289"/>
      <c r="G5" s="289"/>
      <c r="H5" s="289"/>
      <c r="I5" s="289"/>
      <c r="J5" s="289"/>
      <c r="K5" s="539"/>
    </row>
    <row r="6" spans="3:11" ht="25.5">
      <c r="C6" s="540" t="s">
        <v>109</v>
      </c>
      <c r="D6" s="276"/>
      <c r="E6" s="276"/>
      <c r="F6" s="276"/>
      <c r="G6" s="276"/>
      <c r="H6" s="276"/>
      <c r="I6" s="276"/>
      <c r="J6" s="276"/>
      <c r="K6" s="541"/>
    </row>
    <row r="7" spans="3:11" ht="25.5">
      <c r="C7" s="540" t="s">
        <v>12</v>
      </c>
      <c r="D7" s="276"/>
      <c r="E7" s="276"/>
      <c r="F7" s="276"/>
      <c r="G7" s="276"/>
      <c r="H7" s="276"/>
      <c r="I7" s="276"/>
      <c r="J7" s="276"/>
      <c r="K7" s="541"/>
    </row>
    <row r="8" spans="3:11" ht="25.5">
      <c r="C8" s="542"/>
      <c r="D8" s="267"/>
      <c r="E8" s="267"/>
      <c r="F8" s="267"/>
      <c r="G8" s="267"/>
      <c r="H8" s="267"/>
      <c r="I8" s="267"/>
      <c r="J8" s="267"/>
      <c r="K8" s="543"/>
    </row>
    <row r="9" spans="3:11" ht="48" customHeight="1">
      <c r="C9" s="271" t="s">
        <v>186</v>
      </c>
      <c r="D9" s="288" t="s">
        <v>347</v>
      </c>
      <c r="E9" s="288"/>
      <c r="F9" s="288"/>
      <c r="G9" s="288"/>
      <c r="H9" s="288"/>
      <c r="I9" s="288"/>
      <c r="J9" s="288"/>
      <c r="K9" s="288"/>
    </row>
    <row r="10" spans="3:11" ht="24.75" customHeight="1">
      <c r="C10" s="271" t="s">
        <v>187</v>
      </c>
      <c r="D10" s="288" t="str">
        <f>L33</f>
        <v>DEZ MILHÕES, SEISCENTOS E TRINTA E QUATRO MIL, SEISCENTOS E NOVENTA E SEIS REAIS E VINTE CENTAVOS</v>
      </c>
      <c r="E10" s="288"/>
      <c r="F10" s="288"/>
      <c r="G10" s="288"/>
      <c r="H10" s="288"/>
      <c r="I10" s="288"/>
      <c r="J10" s="288"/>
      <c r="K10" s="288"/>
    </row>
    <row r="11" spans="3:11" ht="24.75" customHeight="1">
      <c r="C11" s="544"/>
      <c r="D11" s="267"/>
      <c r="E11" s="267"/>
      <c r="F11" s="267"/>
      <c r="G11" s="267"/>
      <c r="H11" s="267"/>
      <c r="I11" s="267"/>
      <c r="J11" s="267"/>
      <c r="K11" s="543"/>
    </row>
    <row r="12" spans="3:11" ht="24.75" customHeight="1">
      <c r="C12" s="545" t="s">
        <v>188</v>
      </c>
      <c r="D12" s="290"/>
      <c r="E12" s="279" t="s">
        <v>345</v>
      </c>
      <c r="F12" s="279"/>
      <c r="G12" s="279"/>
      <c r="H12" s="279"/>
      <c r="I12" s="279"/>
      <c r="J12" s="279"/>
      <c r="K12" s="546"/>
    </row>
    <row r="13" spans="3:11" ht="21.75" customHeight="1" thickBot="1">
      <c r="C13" s="547"/>
      <c r="D13" s="48"/>
      <c r="E13" s="48"/>
      <c r="F13" s="48"/>
      <c r="G13" s="48"/>
      <c r="H13" s="48"/>
      <c r="I13" s="49"/>
      <c r="J13" s="50" t="e">
        <f>#REF!/100</f>
        <v>#REF!</v>
      </c>
      <c r="K13" s="548"/>
    </row>
    <row r="14" spans="3:11" ht="31.5" customHeight="1" thickBot="1" thickTop="1">
      <c r="C14" s="549" t="s">
        <v>19</v>
      </c>
      <c r="D14" s="277"/>
      <c r="E14" s="277"/>
      <c r="F14" s="277"/>
      <c r="G14" s="277"/>
      <c r="H14" s="277"/>
      <c r="I14" s="277"/>
      <c r="J14" s="277"/>
      <c r="K14" s="550"/>
    </row>
    <row r="15" spans="3:11" ht="26.25" thickTop="1">
      <c r="C15" s="551"/>
      <c r="D15" s="275"/>
      <c r="E15" s="275"/>
      <c r="F15" s="275"/>
      <c r="G15" s="275"/>
      <c r="H15" s="275"/>
      <c r="I15" s="275"/>
      <c r="J15" s="275"/>
      <c r="K15" s="552"/>
    </row>
    <row r="16" spans="3:11" ht="67.5" customHeight="1">
      <c r="C16" s="282" t="s">
        <v>4</v>
      </c>
      <c r="D16" s="282" t="s">
        <v>110</v>
      </c>
      <c r="E16" s="282" t="s">
        <v>346</v>
      </c>
      <c r="F16" s="280" t="s">
        <v>3</v>
      </c>
      <c r="G16" s="274" t="s">
        <v>177</v>
      </c>
      <c r="H16" s="274" t="s">
        <v>16</v>
      </c>
      <c r="I16" s="274" t="s">
        <v>20</v>
      </c>
      <c r="J16" s="268" t="s">
        <v>178</v>
      </c>
      <c r="K16" s="274" t="s">
        <v>179</v>
      </c>
    </row>
    <row r="17" spans="3:11" ht="25.5">
      <c r="C17" s="283"/>
      <c r="D17" s="283"/>
      <c r="E17" s="283"/>
      <c r="F17" s="281"/>
      <c r="G17" s="274"/>
      <c r="H17" s="274"/>
      <c r="I17" s="274"/>
      <c r="J17" s="51">
        <v>0.2746</v>
      </c>
      <c r="K17" s="274"/>
    </row>
    <row r="18" spans="3:11" ht="30" customHeight="1">
      <c r="C18" s="53">
        <v>1</v>
      </c>
      <c r="D18" s="52"/>
      <c r="E18" s="52"/>
      <c r="F18" s="53" t="s">
        <v>0</v>
      </c>
      <c r="G18" s="278"/>
      <c r="H18" s="278"/>
      <c r="I18" s="278"/>
      <c r="J18" s="278"/>
      <c r="K18" s="553"/>
    </row>
    <row r="19" spans="3:11" ht="39.75" customHeight="1">
      <c r="C19" s="554" t="s">
        <v>15</v>
      </c>
      <c r="D19" s="54" t="s">
        <v>111</v>
      </c>
      <c r="E19" s="55">
        <v>11340</v>
      </c>
      <c r="F19" s="56" t="s">
        <v>140</v>
      </c>
      <c r="G19" s="57">
        <v>6</v>
      </c>
      <c r="H19" s="58" t="s">
        <v>1</v>
      </c>
      <c r="I19" s="59">
        <v>174.28</v>
      </c>
      <c r="J19" s="60">
        <f>(I19*(1+$J$17))</f>
        <v>222.14</v>
      </c>
      <c r="K19" s="59">
        <f>G19*J19</f>
        <v>1332.84</v>
      </c>
    </row>
    <row r="20" spans="3:11" ht="30" customHeight="1">
      <c r="C20" s="555" t="s">
        <v>7</v>
      </c>
      <c r="D20" s="285"/>
      <c r="E20" s="285"/>
      <c r="F20" s="285"/>
      <c r="G20" s="285"/>
      <c r="H20" s="285"/>
      <c r="I20" s="285"/>
      <c r="J20" s="286"/>
      <c r="K20" s="556">
        <f>SUM(K19:K19)</f>
        <v>1332.84</v>
      </c>
    </row>
    <row r="21" spans="1:11" ht="30" customHeight="1">
      <c r="A21" s="61"/>
      <c r="B21" s="61"/>
      <c r="C21" s="53">
        <v>2</v>
      </c>
      <c r="D21" s="269"/>
      <c r="E21" s="269"/>
      <c r="F21" s="62" t="s">
        <v>174</v>
      </c>
      <c r="G21" s="273"/>
      <c r="H21" s="273"/>
      <c r="I21" s="273"/>
      <c r="J21" s="273"/>
      <c r="K21" s="557"/>
    </row>
    <row r="22" spans="1:11" ht="39.75" customHeight="1">
      <c r="A22" s="61"/>
      <c r="B22" s="61"/>
      <c r="C22" s="558" t="s">
        <v>2</v>
      </c>
      <c r="D22" s="63" t="s">
        <v>111</v>
      </c>
      <c r="E22" s="64" t="s">
        <v>117</v>
      </c>
      <c r="F22" s="65" t="s">
        <v>116</v>
      </c>
      <c r="G22" s="66">
        <f>'MC VIA'!J205</f>
        <v>2288.6</v>
      </c>
      <c r="H22" s="58" t="s">
        <v>114</v>
      </c>
      <c r="I22" s="67">
        <v>271.25</v>
      </c>
      <c r="J22" s="60">
        <f>(I22*(1+$J$17))</f>
        <v>345.74</v>
      </c>
      <c r="K22" s="59">
        <f>G22*J22</f>
        <v>791260.56</v>
      </c>
    </row>
    <row r="23" spans="1:11" ht="58.5" customHeight="1">
      <c r="A23" s="61"/>
      <c r="B23" s="61"/>
      <c r="C23" s="558" t="s">
        <v>115</v>
      </c>
      <c r="D23" s="63" t="s">
        <v>228</v>
      </c>
      <c r="E23" s="64" t="s">
        <v>229</v>
      </c>
      <c r="F23" s="65" t="s">
        <v>181</v>
      </c>
      <c r="G23" s="66">
        <f>'MC VIA'!K205</f>
        <v>45770.6</v>
      </c>
      <c r="H23" s="58" t="s">
        <v>1</v>
      </c>
      <c r="I23" s="67">
        <f>CPU!H35</f>
        <v>142.23</v>
      </c>
      <c r="J23" s="60">
        <f>(I23*(1+$J$17))</f>
        <v>181.29</v>
      </c>
      <c r="K23" s="59">
        <f>G23*J23</f>
        <v>8297752.07</v>
      </c>
    </row>
    <row r="24" spans="1:11" ht="30" customHeight="1">
      <c r="A24" s="61"/>
      <c r="B24" s="61"/>
      <c r="C24" s="559" t="s">
        <v>5</v>
      </c>
      <c r="D24" s="272"/>
      <c r="E24" s="272"/>
      <c r="F24" s="272"/>
      <c r="G24" s="272"/>
      <c r="H24" s="272"/>
      <c r="I24" s="272"/>
      <c r="J24" s="272"/>
      <c r="K24" s="556">
        <f>SUM(K22:K23)</f>
        <v>9089012.63</v>
      </c>
    </row>
    <row r="25" spans="1:11" ht="30" customHeight="1">
      <c r="A25" s="61"/>
      <c r="B25" s="61"/>
      <c r="C25" s="53">
        <v>3</v>
      </c>
      <c r="D25" s="269"/>
      <c r="E25" s="269"/>
      <c r="F25" s="62" t="s">
        <v>139</v>
      </c>
      <c r="G25" s="273"/>
      <c r="H25" s="273"/>
      <c r="I25" s="273"/>
      <c r="J25" s="273"/>
      <c r="K25" s="557"/>
    </row>
    <row r="26" spans="1:11" ht="39.75" customHeight="1">
      <c r="A26" s="61"/>
      <c r="B26" s="61"/>
      <c r="C26" s="558" t="s">
        <v>8</v>
      </c>
      <c r="D26" s="63" t="s">
        <v>24</v>
      </c>
      <c r="E26" s="64" t="s">
        <v>143</v>
      </c>
      <c r="F26" s="65" t="s">
        <v>146</v>
      </c>
      <c r="G26" s="66">
        <f>'MC VIA'!L205</f>
        <v>45770.6</v>
      </c>
      <c r="H26" s="58" t="s">
        <v>1</v>
      </c>
      <c r="I26" s="67">
        <v>3.14</v>
      </c>
      <c r="J26" s="60">
        <f>(I26*(1+$J$17))</f>
        <v>4</v>
      </c>
      <c r="K26" s="59">
        <f>G26*J26</f>
        <v>183082.4</v>
      </c>
    </row>
    <row r="27" spans="1:11" ht="52.5" customHeight="1">
      <c r="A27" s="61"/>
      <c r="B27" s="61"/>
      <c r="C27" s="558" t="s">
        <v>144</v>
      </c>
      <c r="D27" s="63" t="s">
        <v>24</v>
      </c>
      <c r="E27" s="64" t="s">
        <v>145</v>
      </c>
      <c r="F27" s="65" t="s">
        <v>147</v>
      </c>
      <c r="G27" s="66">
        <f>'MC VIA'!L205</f>
        <v>45770.6</v>
      </c>
      <c r="H27" s="58" t="s">
        <v>1</v>
      </c>
      <c r="I27" s="67">
        <v>19.9</v>
      </c>
      <c r="J27" s="60">
        <f>(I27*(1+$J$17))</f>
        <v>25.36</v>
      </c>
      <c r="K27" s="59">
        <f>G27*J27</f>
        <v>1160742.42</v>
      </c>
    </row>
    <row r="28" spans="1:11" ht="30" customHeight="1">
      <c r="A28" s="61"/>
      <c r="B28" s="61"/>
      <c r="C28" s="559" t="s">
        <v>10</v>
      </c>
      <c r="D28" s="272"/>
      <c r="E28" s="272"/>
      <c r="F28" s="272"/>
      <c r="G28" s="272"/>
      <c r="H28" s="272"/>
      <c r="I28" s="272"/>
      <c r="J28" s="272"/>
      <c r="K28" s="556">
        <f>SUM(K26:K27)</f>
        <v>1343824.82</v>
      </c>
    </row>
    <row r="29" spans="3:11" ht="30" customHeight="1">
      <c r="C29" s="69">
        <v>4</v>
      </c>
      <c r="D29" s="68"/>
      <c r="E29" s="68"/>
      <c r="F29" s="69" t="s">
        <v>141</v>
      </c>
      <c r="G29" s="273"/>
      <c r="H29" s="273"/>
      <c r="I29" s="273"/>
      <c r="J29" s="273"/>
      <c r="K29" s="557"/>
    </row>
    <row r="30" spans="3:11" s="70" customFormat="1" ht="39.75" customHeight="1">
      <c r="C30" s="560" t="s">
        <v>148</v>
      </c>
      <c r="D30" s="54" t="s">
        <v>137</v>
      </c>
      <c r="E30" s="64" t="s">
        <v>135</v>
      </c>
      <c r="F30" s="65" t="s">
        <v>136</v>
      </c>
      <c r="G30" s="66">
        <f>'MC VIA'!M205</f>
        <v>1164</v>
      </c>
      <c r="H30" s="58" t="s">
        <v>138</v>
      </c>
      <c r="I30" s="67">
        <v>18.42</v>
      </c>
      <c r="J30" s="60">
        <f>(I30*(1+$J$17))</f>
        <v>23.48</v>
      </c>
      <c r="K30" s="59">
        <f>G30*J30</f>
        <v>27330.72</v>
      </c>
    </row>
    <row r="31" spans="3:11" s="70" customFormat="1" ht="39.75" customHeight="1">
      <c r="C31" s="560" t="s">
        <v>176</v>
      </c>
      <c r="D31" s="54" t="s">
        <v>111</v>
      </c>
      <c r="E31" s="64" t="s">
        <v>113</v>
      </c>
      <c r="F31" s="65" t="s">
        <v>112</v>
      </c>
      <c r="G31" s="66">
        <f>'MC VIA'!N205</f>
        <v>18308.16</v>
      </c>
      <c r="H31" s="58" t="s">
        <v>1</v>
      </c>
      <c r="I31" s="67">
        <v>7.42</v>
      </c>
      <c r="J31" s="60">
        <f>(I31*(1+$J$17))</f>
        <v>9.46</v>
      </c>
      <c r="K31" s="59">
        <f>G31*J31</f>
        <v>173195.19</v>
      </c>
    </row>
    <row r="32" spans="3:11" ht="30" customHeight="1">
      <c r="C32" s="559" t="s">
        <v>142</v>
      </c>
      <c r="D32" s="272"/>
      <c r="E32" s="272"/>
      <c r="F32" s="272"/>
      <c r="G32" s="272"/>
      <c r="H32" s="272"/>
      <c r="I32" s="272"/>
      <c r="J32" s="287"/>
      <c r="K32" s="556">
        <f>SUM(K30:K31)</f>
        <v>200525.91</v>
      </c>
    </row>
    <row r="33" spans="3:12" ht="39.75" customHeight="1">
      <c r="C33" s="561" t="s">
        <v>21</v>
      </c>
      <c r="D33" s="562"/>
      <c r="E33" s="562"/>
      <c r="F33" s="562"/>
      <c r="G33" s="562"/>
      <c r="H33" s="562"/>
      <c r="I33" s="562"/>
      <c r="J33" s="563"/>
      <c r="K33" s="564">
        <f>SUM(K20,K24,K28,K32)</f>
        <v>10634696.2</v>
      </c>
      <c r="L33" s="47" t="s">
        <v>348</v>
      </c>
    </row>
    <row r="34" spans="3:11" ht="19.5" customHeight="1" hidden="1">
      <c r="C34" s="71"/>
      <c r="D34" s="72"/>
      <c r="E34" s="73"/>
      <c r="F34" s="72"/>
      <c r="G34" s="74"/>
      <c r="H34" s="75"/>
      <c r="I34" s="75"/>
      <c r="J34" s="75"/>
      <c r="K34" s="76"/>
    </row>
    <row r="35" ht="25.5">
      <c r="N35" s="77"/>
    </row>
    <row r="43" spans="7:9" ht="25.5">
      <c r="G43" s="284"/>
      <c r="H43" s="284"/>
      <c r="I43" s="284"/>
    </row>
  </sheetData>
  <sheetProtection/>
  <mergeCells count="30">
    <mergeCell ref="C2:K2"/>
    <mergeCell ref="C3:K3"/>
    <mergeCell ref="C4:K4"/>
    <mergeCell ref="D9:K9"/>
    <mergeCell ref="C12:D12"/>
    <mergeCell ref="C5:K5"/>
    <mergeCell ref="G43:I43"/>
    <mergeCell ref="C33:J33"/>
    <mergeCell ref="C20:J20"/>
    <mergeCell ref="C32:J32"/>
    <mergeCell ref="G25:K25"/>
    <mergeCell ref="D10:K10"/>
    <mergeCell ref="C7:K7"/>
    <mergeCell ref="C6:K6"/>
    <mergeCell ref="C14:K14"/>
    <mergeCell ref="G18:K18"/>
    <mergeCell ref="I16:I17"/>
    <mergeCell ref="E12:K12"/>
    <mergeCell ref="K16:K17"/>
    <mergeCell ref="F16:F17"/>
    <mergeCell ref="H16:H17"/>
    <mergeCell ref="C16:C17"/>
    <mergeCell ref="C24:J24"/>
    <mergeCell ref="G21:K21"/>
    <mergeCell ref="G29:K29"/>
    <mergeCell ref="C28:J28"/>
    <mergeCell ref="G16:G17"/>
    <mergeCell ref="C15:K15"/>
    <mergeCell ref="D16:D17"/>
    <mergeCell ref="E16:E17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5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Normal="60" zoomScalePageLayoutView="0" workbookViewId="0" topLeftCell="C10">
      <selection activeCell="A11" sqref="A11:H11"/>
    </sheetView>
  </sheetViews>
  <sheetFormatPr defaultColWidth="9.140625" defaultRowHeight="12.75"/>
  <cols>
    <col min="1" max="2" width="4.421875" style="1" hidden="1" customWidth="1"/>
    <col min="3" max="4" width="12.7109375" style="1" customWidth="1"/>
    <col min="5" max="5" width="25.28125" style="1" customWidth="1"/>
    <col min="6" max="6" width="123.57421875" style="1" customWidth="1"/>
    <col min="7" max="7" width="16.57421875" style="1" customWidth="1"/>
    <col min="8" max="8" width="13.8515625" style="1" customWidth="1"/>
    <col min="9" max="9" width="27.7109375" style="1" bestFit="1" customWidth="1"/>
    <col min="10" max="10" width="20.28125" style="1" customWidth="1"/>
    <col min="11" max="11" width="26.8515625" style="1" customWidth="1"/>
    <col min="12" max="12" width="11.7109375" style="1" bestFit="1" customWidth="1"/>
    <col min="13" max="13" width="9.140625" style="1" customWidth="1"/>
    <col min="14" max="14" width="29.8515625" style="1" bestFit="1" customWidth="1"/>
    <col min="15" max="16384" width="9.140625" style="1" customWidth="1"/>
  </cols>
  <sheetData>
    <row r="1" spans="3:11" ht="21">
      <c r="C1" s="29"/>
      <c r="D1" s="30"/>
      <c r="E1" s="30"/>
      <c r="F1" s="30"/>
      <c r="G1" s="30"/>
      <c r="H1" s="30"/>
      <c r="I1" s="30"/>
      <c r="J1" s="30"/>
      <c r="K1" s="31"/>
    </row>
    <row r="2" spans="3:11" ht="26.25" customHeight="1">
      <c r="C2" s="501" t="s">
        <v>14</v>
      </c>
      <c r="D2" s="502"/>
      <c r="E2" s="502"/>
      <c r="F2" s="502"/>
      <c r="G2" s="502"/>
      <c r="H2" s="502"/>
      <c r="I2" s="502"/>
      <c r="J2" s="502"/>
      <c r="K2" s="503"/>
    </row>
    <row r="3" spans="3:11" ht="21">
      <c r="C3" s="504" t="s">
        <v>109</v>
      </c>
      <c r="D3" s="505"/>
      <c r="E3" s="505"/>
      <c r="F3" s="505"/>
      <c r="G3" s="505"/>
      <c r="H3" s="505"/>
      <c r="I3" s="505"/>
      <c r="J3" s="505"/>
      <c r="K3" s="506"/>
    </row>
    <row r="4" spans="3:11" ht="21">
      <c r="C4" s="504" t="s">
        <v>12</v>
      </c>
      <c r="D4" s="505"/>
      <c r="E4" s="505"/>
      <c r="F4" s="505"/>
      <c r="G4" s="505"/>
      <c r="H4" s="505"/>
      <c r="I4" s="505"/>
      <c r="J4" s="505"/>
      <c r="K4" s="506"/>
    </row>
    <row r="5" spans="3:11" ht="21.75" customHeight="1" thickBot="1">
      <c r="C5" s="32"/>
      <c r="D5" s="22"/>
      <c r="E5" s="22"/>
      <c r="F5" s="22"/>
      <c r="G5" s="22"/>
      <c r="H5" s="22"/>
      <c r="I5" s="23"/>
      <c r="J5" s="24" t="e">
        <f>#REF!/100</f>
        <v>#REF!</v>
      </c>
      <c r="K5" s="33"/>
    </row>
    <row r="6" spans="3:11" ht="31.5" customHeight="1" thickBot="1" thickTop="1">
      <c r="C6" s="507" t="s">
        <v>19</v>
      </c>
      <c r="D6" s="508"/>
      <c r="E6" s="508"/>
      <c r="F6" s="508"/>
      <c r="G6" s="508"/>
      <c r="H6" s="508"/>
      <c r="I6" s="508"/>
      <c r="J6" s="508"/>
      <c r="K6" s="509"/>
    </row>
    <row r="7" spans="3:11" ht="42" customHeight="1" thickTop="1">
      <c r="C7" s="510" t="s">
        <v>182</v>
      </c>
      <c r="D7" s="511"/>
      <c r="E7" s="511"/>
      <c r="F7" s="511"/>
      <c r="G7" s="511"/>
      <c r="H7" s="511"/>
      <c r="I7" s="511"/>
      <c r="J7" s="511"/>
      <c r="K7" s="512"/>
    </row>
    <row r="8" spans="3:11" ht="67.5" customHeight="1">
      <c r="C8" s="513" t="s">
        <v>4</v>
      </c>
      <c r="D8" s="515" t="s">
        <v>110</v>
      </c>
      <c r="E8" s="515" t="s">
        <v>180</v>
      </c>
      <c r="F8" s="517" t="s">
        <v>3</v>
      </c>
      <c r="G8" s="519" t="s">
        <v>177</v>
      </c>
      <c r="H8" s="519" t="s">
        <v>16</v>
      </c>
      <c r="I8" s="519" t="s">
        <v>20</v>
      </c>
      <c r="J8" s="45" t="s">
        <v>178</v>
      </c>
      <c r="K8" s="520" t="s">
        <v>179</v>
      </c>
    </row>
    <row r="9" spans="3:11" ht="21">
      <c r="C9" s="514"/>
      <c r="D9" s="516"/>
      <c r="E9" s="516"/>
      <c r="F9" s="518"/>
      <c r="G9" s="519"/>
      <c r="H9" s="519"/>
      <c r="I9" s="519"/>
      <c r="J9" s="44">
        <v>0.2746</v>
      </c>
      <c r="K9" s="520"/>
    </row>
    <row r="10" spans="3:11" ht="30" customHeight="1">
      <c r="C10" s="39">
        <v>1</v>
      </c>
      <c r="D10" s="42"/>
      <c r="E10" s="42"/>
      <c r="F10" s="43" t="s">
        <v>0</v>
      </c>
      <c r="G10" s="521"/>
      <c r="H10" s="521"/>
      <c r="I10" s="521"/>
      <c r="J10" s="521"/>
      <c r="K10" s="522"/>
    </row>
    <row r="11" spans="3:11" ht="39.75" customHeight="1">
      <c r="C11" s="2" t="s">
        <v>15</v>
      </c>
      <c r="D11" s="26" t="s">
        <v>111</v>
      </c>
      <c r="E11" s="28">
        <v>11340</v>
      </c>
      <c r="F11" s="35" t="s">
        <v>140</v>
      </c>
      <c r="G11" s="4">
        <v>1.5</v>
      </c>
      <c r="H11" s="3" t="s">
        <v>1</v>
      </c>
      <c r="I11" s="5">
        <v>159.52</v>
      </c>
      <c r="J11" s="6">
        <f>ROUND(I11*(1+$J$9),2)</f>
        <v>203.32</v>
      </c>
      <c r="K11" s="7">
        <f>ROUND(J11*G11,2)</f>
        <v>304.98</v>
      </c>
    </row>
    <row r="12" spans="3:11" ht="30" customHeight="1">
      <c r="C12" s="523" t="s">
        <v>7</v>
      </c>
      <c r="D12" s="524"/>
      <c r="E12" s="524"/>
      <c r="F12" s="524"/>
      <c r="G12" s="524"/>
      <c r="H12" s="524"/>
      <c r="I12" s="524"/>
      <c r="J12" s="525"/>
      <c r="K12" s="36">
        <f>SUM(K11:K11)</f>
        <v>304.98</v>
      </c>
    </row>
    <row r="13" spans="1:11" ht="30" customHeight="1">
      <c r="A13" s="10"/>
      <c r="B13" s="10"/>
      <c r="C13" s="39">
        <v>2</v>
      </c>
      <c r="D13" s="46"/>
      <c r="E13" s="46"/>
      <c r="F13" s="40" t="s">
        <v>174</v>
      </c>
      <c r="G13" s="526"/>
      <c r="H13" s="526"/>
      <c r="I13" s="526"/>
      <c r="J13" s="526"/>
      <c r="K13" s="527"/>
    </row>
    <row r="14" spans="1:11" ht="39.75" customHeight="1">
      <c r="A14" s="10"/>
      <c r="B14" s="10"/>
      <c r="C14" s="11" t="s">
        <v>2</v>
      </c>
      <c r="D14" s="27" t="s">
        <v>111</v>
      </c>
      <c r="E14" s="8" t="s">
        <v>117</v>
      </c>
      <c r="F14" s="34" t="s">
        <v>116</v>
      </c>
      <c r="G14" s="12">
        <f>G15*0.1*0.5</f>
        <v>136.88</v>
      </c>
      <c r="H14" s="3" t="s">
        <v>114</v>
      </c>
      <c r="I14" s="13">
        <v>262.78</v>
      </c>
      <c r="J14" s="6">
        <f>ROUND(I14*(1+$J$9),2)</f>
        <v>334.94</v>
      </c>
      <c r="K14" s="7">
        <f>ROUND(J14*G14,2)</f>
        <v>45846.59</v>
      </c>
    </row>
    <row r="15" spans="1:11" ht="39.75" customHeight="1">
      <c r="A15" s="10"/>
      <c r="B15" s="10"/>
      <c r="C15" s="11" t="s">
        <v>115</v>
      </c>
      <c r="D15" s="27" t="s">
        <v>24</v>
      </c>
      <c r="E15" s="8" t="s">
        <v>22</v>
      </c>
      <c r="F15" s="34" t="s">
        <v>181</v>
      </c>
      <c r="G15" s="12">
        <v>2737.59</v>
      </c>
      <c r="H15" s="3" t="s">
        <v>1</v>
      </c>
      <c r="I15" s="13">
        <v>128.94</v>
      </c>
      <c r="J15" s="6">
        <f>ROUND(I15*(1+$J$9),2)</f>
        <v>164.35</v>
      </c>
      <c r="K15" s="7">
        <f>ROUND(J15*G15,2)</f>
        <v>449922.92</v>
      </c>
    </row>
    <row r="16" spans="1:11" ht="30" customHeight="1">
      <c r="A16" s="10"/>
      <c r="B16" s="10"/>
      <c r="C16" s="529" t="s">
        <v>5</v>
      </c>
      <c r="D16" s="530"/>
      <c r="E16" s="530"/>
      <c r="F16" s="530"/>
      <c r="G16" s="530"/>
      <c r="H16" s="530"/>
      <c r="I16" s="530"/>
      <c r="J16" s="530"/>
      <c r="K16" s="36">
        <f>SUM(K14:K15)</f>
        <v>495769.51</v>
      </c>
    </row>
    <row r="17" spans="1:11" ht="30" customHeight="1">
      <c r="A17" s="10"/>
      <c r="B17" s="10"/>
      <c r="C17" s="39">
        <v>3</v>
      </c>
      <c r="D17" s="46"/>
      <c r="E17" s="46"/>
      <c r="F17" s="40" t="s">
        <v>139</v>
      </c>
      <c r="G17" s="526"/>
      <c r="H17" s="526"/>
      <c r="I17" s="526"/>
      <c r="J17" s="526"/>
      <c r="K17" s="527"/>
    </row>
    <row r="18" spans="1:11" ht="39.75" customHeight="1">
      <c r="A18" s="10"/>
      <c r="B18" s="10"/>
      <c r="C18" s="11" t="s">
        <v>8</v>
      </c>
      <c r="D18" s="27" t="s">
        <v>24</v>
      </c>
      <c r="E18" s="8" t="s">
        <v>143</v>
      </c>
      <c r="F18" s="34" t="s">
        <v>146</v>
      </c>
      <c r="G18" s="12">
        <v>2737.59</v>
      </c>
      <c r="H18" s="3" t="s">
        <v>1</v>
      </c>
      <c r="I18" s="13">
        <v>3.13</v>
      </c>
      <c r="J18" s="6">
        <f>ROUND(I18*(1+$J$9),2)</f>
        <v>3.99</v>
      </c>
      <c r="K18" s="7">
        <f>ROUND(J18*G18,2)</f>
        <v>10922.98</v>
      </c>
    </row>
    <row r="19" spans="1:11" ht="39.75" customHeight="1">
      <c r="A19" s="10"/>
      <c r="B19" s="10"/>
      <c r="C19" s="11" t="s">
        <v>144</v>
      </c>
      <c r="D19" s="27" t="s">
        <v>24</v>
      </c>
      <c r="E19" s="8" t="s">
        <v>145</v>
      </c>
      <c r="F19" s="34" t="s">
        <v>147</v>
      </c>
      <c r="G19" s="12">
        <v>2737.59</v>
      </c>
      <c r="H19" s="3" t="s">
        <v>1</v>
      </c>
      <c r="I19" s="13">
        <v>18.78</v>
      </c>
      <c r="J19" s="6">
        <f>ROUND(I19*(1+$J$9),2)</f>
        <v>23.94</v>
      </c>
      <c r="K19" s="7">
        <f>ROUND(J19*G19,2)</f>
        <v>65537.9</v>
      </c>
    </row>
    <row r="20" spans="1:11" ht="30" customHeight="1">
      <c r="A20" s="10"/>
      <c r="B20" s="10"/>
      <c r="C20" s="529" t="s">
        <v>10</v>
      </c>
      <c r="D20" s="530"/>
      <c r="E20" s="530"/>
      <c r="F20" s="530"/>
      <c r="G20" s="530"/>
      <c r="H20" s="530"/>
      <c r="I20" s="530"/>
      <c r="J20" s="530"/>
      <c r="K20" s="36">
        <f>SUM(K18:K19)</f>
        <v>76460.88</v>
      </c>
    </row>
    <row r="21" spans="3:11" ht="30" customHeight="1">
      <c r="C21" s="37">
        <v>4</v>
      </c>
      <c r="D21" s="41"/>
      <c r="E21" s="41"/>
      <c r="F21" s="38" t="s">
        <v>141</v>
      </c>
      <c r="G21" s="526"/>
      <c r="H21" s="526"/>
      <c r="I21" s="526"/>
      <c r="J21" s="526"/>
      <c r="K21" s="527"/>
    </row>
    <row r="22" spans="3:11" s="14" customFormat="1" ht="39.75" customHeight="1">
      <c r="C22" s="9" t="s">
        <v>148</v>
      </c>
      <c r="D22" s="26" t="s">
        <v>137</v>
      </c>
      <c r="E22" s="8" t="s">
        <v>135</v>
      </c>
      <c r="F22" s="34" t="s">
        <v>136</v>
      </c>
      <c r="G22" s="12">
        <f>20*4</f>
        <v>80</v>
      </c>
      <c r="H22" s="3" t="s">
        <v>138</v>
      </c>
      <c r="I22" s="13">
        <v>18.42</v>
      </c>
      <c r="J22" s="6">
        <f>ROUND(I22*(1+$J$9),2)</f>
        <v>23.48</v>
      </c>
      <c r="K22" s="7">
        <f>ROUND(J22*G22,2)</f>
        <v>1878.4</v>
      </c>
    </row>
    <row r="23" spans="3:11" s="14" customFormat="1" ht="39.75" customHeight="1">
      <c r="C23" s="9" t="s">
        <v>176</v>
      </c>
      <c r="D23" s="26" t="s">
        <v>111</v>
      </c>
      <c r="E23" s="8" t="s">
        <v>113</v>
      </c>
      <c r="F23" s="34" t="s">
        <v>112</v>
      </c>
      <c r="G23" s="12">
        <f>G19*0.5</f>
        <v>1368.8</v>
      </c>
      <c r="H23" s="3" t="s">
        <v>1</v>
      </c>
      <c r="I23" s="13">
        <v>7.18</v>
      </c>
      <c r="J23" s="6">
        <f>ROUND(I23*(1+$J$9),2)</f>
        <v>9.15</v>
      </c>
      <c r="K23" s="7">
        <f>ROUND(J23*G23,2)</f>
        <v>12524.52</v>
      </c>
    </row>
    <row r="24" spans="3:11" ht="30" customHeight="1">
      <c r="C24" s="529" t="s">
        <v>142</v>
      </c>
      <c r="D24" s="530"/>
      <c r="E24" s="530"/>
      <c r="F24" s="530"/>
      <c r="G24" s="530"/>
      <c r="H24" s="530"/>
      <c r="I24" s="530"/>
      <c r="J24" s="531"/>
      <c r="K24" s="36">
        <f>SUM(K22:K23)</f>
        <v>14402.92</v>
      </c>
    </row>
    <row r="25" spans="3:11" ht="39.75" customHeight="1" thickBot="1">
      <c r="C25" s="532" t="s">
        <v>21</v>
      </c>
      <c r="D25" s="533"/>
      <c r="E25" s="533"/>
      <c r="F25" s="533"/>
      <c r="G25" s="533"/>
      <c r="H25" s="533"/>
      <c r="I25" s="533"/>
      <c r="J25" s="534"/>
      <c r="K25" s="25">
        <f>SUM(K12,K16,K20,K24)</f>
        <v>586938.29</v>
      </c>
    </row>
    <row r="26" spans="3:11" ht="19.5" customHeight="1" hidden="1">
      <c r="C26" s="15"/>
      <c r="D26" s="17"/>
      <c r="E26" s="16"/>
      <c r="F26" s="17"/>
      <c r="G26" s="18"/>
      <c r="H26" s="19"/>
      <c r="I26" s="19"/>
      <c r="J26" s="19"/>
      <c r="K26" s="20"/>
    </row>
    <row r="27" ht="21">
      <c r="N27" s="21"/>
    </row>
    <row r="35" spans="7:9" ht="21">
      <c r="G35" s="528"/>
      <c r="H35" s="528"/>
      <c r="I35" s="528"/>
    </row>
  </sheetData>
  <sheetProtection/>
  <mergeCells count="23">
    <mergeCell ref="G35:I35"/>
    <mergeCell ref="C16:J16"/>
    <mergeCell ref="G17:K17"/>
    <mergeCell ref="C20:J20"/>
    <mergeCell ref="G21:K21"/>
    <mergeCell ref="C24:J24"/>
    <mergeCell ref="C25:J25"/>
    <mergeCell ref="H8:H9"/>
    <mergeCell ref="I8:I9"/>
    <mergeCell ref="K8:K9"/>
    <mergeCell ref="G10:K10"/>
    <mergeCell ref="C12:J12"/>
    <mergeCell ref="G13:K13"/>
    <mergeCell ref="C2:K2"/>
    <mergeCell ref="C3:K3"/>
    <mergeCell ref="C4:K4"/>
    <mergeCell ref="C6:K6"/>
    <mergeCell ref="C7:K7"/>
    <mergeCell ref="C8:C9"/>
    <mergeCell ref="D8:D9"/>
    <mergeCell ref="E8:E9"/>
    <mergeCell ref="F8:F9"/>
    <mergeCell ref="G8:G9"/>
  </mergeCells>
  <printOptions horizontalCentered="1"/>
  <pageMargins left="0" right="0" top="0.62" bottom="0" header="0" footer="0"/>
  <pageSetup fitToHeight="1" fitToWidth="1" horizontalDpi="300" verticalDpi="300" orientation="landscape" paperSize="9" scale="5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2"/>
  <sheetViews>
    <sheetView view="pageBreakPreview" zoomScale="70" zoomScaleNormal="40" zoomScaleSheetLayoutView="70" workbookViewId="0" topLeftCell="A25">
      <selection activeCell="F22" sqref="F22"/>
    </sheetView>
  </sheetViews>
  <sheetFormatPr defaultColWidth="11.57421875" defaultRowHeight="12.75"/>
  <cols>
    <col min="1" max="1" width="11.57421875" style="78" customWidth="1"/>
    <col min="2" max="2" width="20.57421875" style="78" customWidth="1"/>
    <col min="3" max="3" width="10.7109375" style="78" customWidth="1"/>
    <col min="4" max="4" width="28.421875" style="78" customWidth="1"/>
    <col min="5" max="5" width="16.421875" style="78" customWidth="1"/>
    <col min="6" max="6" width="15.00390625" style="78" customWidth="1"/>
    <col min="7" max="7" width="15.7109375" style="78" customWidth="1"/>
    <col min="8" max="8" width="14.8515625" style="78" customWidth="1"/>
    <col min="9" max="9" width="16.28125" style="78" customWidth="1"/>
    <col min="10" max="10" width="17.140625" style="78" customWidth="1"/>
    <col min="11" max="11" width="18.140625" style="78" customWidth="1"/>
    <col min="12" max="12" width="20.00390625" style="78" customWidth="1"/>
    <col min="13" max="13" width="15.8515625" style="78" customWidth="1"/>
    <col min="14" max="14" width="22.8515625" style="78" customWidth="1"/>
    <col min="15" max="16384" width="11.57421875" style="78" customWidth="1"/>
  </cols>
  <sheetData>
    <row r="1" spans="2:14" ht="24.75" customHeight="1"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2:14" ht="24.75" customHeight="1">
      <c r="B2" s="294" t="s">
        <v>14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6"/>
    </row>
    <row r="3" spans="2:14" ht="24.75" customHeight="1">
      <c r="B3" s="294" t="s">
        <v>13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6"/>
    </row>
    <row r="4" spans="2:14" ht="24.75" customHeight="1">
      <c r="B4" s="294" t="s">
        <v>12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6"/>
    </row>
    <row r="5" spans="2:14" ht="24.75" customHeight="1" thickBot="1">
      <c r="B5" s="82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</row>
    <row r="6" spans="2:14" ht="24.75" customHeight="1" thickBot="1" thickTop="1">
      <c r="B6" s="303" t="s">
        <v>18</v>
      </c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5"/>
    </row>
    <row r="7" spans="2:14" ht="61.5" customHeight="1" thickBot="1" thickTop="1">
      <c r="B7" s="300" t="str">
        <f>'ORÇAMENTO GERAL'!D9</f>
        <v>EXECUÇÃO DOS SERVIÇOS DE PAVIMENTAÇÃO EM CONCRETO E PINTURA DAS PASSARELAS, LOCALIZADAS NOS BAIRROS DA CIDADE NOVA 5, 6, 7 e 8, NO MUNICÍPIO DE ANANINDEUA - PA</v>
      </c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2"/>
    </row>
    <row r="8" spans="2:14" ht="29.25" customHeight="1">
      <c r="B8" s="306" t="s">
        <v>151</v>
      </c>
      <c r="C8" s="315" t="s">
        <v>370</v>
      </c>
      <c r="D8" s="297" t="s">
        <v>152</v>
      </c>
      <c r="E8" s="309" t="s">
        <v>108</v>
      </c>
      <c r="F8" s="310"/>
      <c r="G8" s="85" t="s">
        <v>149</v>
      </c>
      <c r="H8" s="85" t="s">
        <v>23</v>
      </c>
      <c r="I8" s="85" t="s">
        <v>270</v>
      </c>
      <c r="J8" s="85" t="s">
        <v>175</v>
      </c>
      <c r="K8" s="85" t="s">
        <v>25</v>
      </c>
      <c r="L8" s="85" t="s">
        <v>155</v>
      </c>
      <c r="M8" s="85" t="s">
        <v>157</v>
      </c>
      <c r="N8" s="86" t="s">
        <v>9</v>
      </c>
    </row>
    <row r="9" spans="2:14" ht="19.5" customHeight="1">
      <c r="B9" s="307"/>
      <c r="C9" s="316"/>
      <c r="D9" s="298"/>
      <c r="E9" s="311"/>
      <c r="F9" s="312"/>
      <c r="G9" s="87" t="s">
        <v>150</v>
      </c>
      <c r="H9" s="87" t="s">
        <v>150</v>
      </c>
      <c r="I9" s="87" t="s">
        <v>159</v>
      </c>
      <c r="J9" s="88">
        <v>0.05</v>
      </c>
      <c r="K9" s="87" t="s">
        <v>159</v>
      </c>
      <c r="L9" s="87" t="s">
        <v>159</v>
      </c>
      <c r="M9" s="87" t="s">
        <v>160</v>
      </c>
      <c r="N9" s="89" t="s">
        <v>159</v>
      </c>
    </row>
    <row r="10" spans="2:14" ht="19.5" customHeight="1" thickBot="1">
      <c r="B10" s="308"/>
      <c r="C10" s="317"/>
      <c r="D10" s="299"/>
      <c r="E10" s="313"/>
      <c r="F10" s="314"/>
      <c r="G10" s="90" t="s">
        <v>26</v>
      </c>
      <c r="H10" s="90" t="s">
        <v>27</v>
      </c>
      <c r="I10" s="90" t="s">
        <v>271</v>
      </c>
      <c r="J10" s="90" t="s">
        <v>154</v>
      </c>
      <c r="K10" s="90" t="s">
        <v>153</v>
      </c>
      <c r="L10" s="90" t="s">
        <v>156</v>
      </c>
      <c r="M10" s="90" t="s">
        <v>158</v>
      </c>
      <c r="N10" s="91" t="s">
        <v>344</v>
      </c>
    </row>
    <row r="11" spans="1:14" ht="19.5" customHeight="1">
      <c r="A11" s="78">
        <v>1</v>
      </c>
      <c r="B11" s="92" t="s">
        <v>371</v>
      </c>
      <c r="C11" s="99">
        <v>2</v>
      </c>
      <c r="D11" s="184" t="s">
        <v>272</v>
      </c>
      <c r="E11" s="93" t="s">
        <v>230</v>
      </c>
      <c r="F11" s="93" t="s">
        <v>231</v>
      </c>
      <c r="G11" s="94">
        <v>44.35</v>
      </c>
      <c r="H11" s="94">
        <v>2.2</v>
      </c>
      <c r="I11" s="94">
        <f>G11*H11</f>
        <v>97.57</v>
      </c>
      <c r="J11" s="94">
        <f>G11*H11*$J$9</f>
        <v>4.88</v>
      </c>
      <c r="K11" s="95">
        <f>G11*H11</f>
        <v>97.57</v>
      </c>
      <c r="L11" s="96">
        <f>G11*H11</f>
        <v>97.57</v>
      </c>
      <c r="M11" s="96">
        <v>6</v>
      </c>
      <c r="N11" s="97">
        <f>G11*H11*40%</f>
        <v>39.03</v>
      </c>
    </row>
    <row r="12" spans="1:14" ht="19.5" customHeight="1">
      <c r="A12" s="78">
        <v>2</v>
      </c>
      <c r="B12" s="98" t="s">
        <v>371</v>
      </c>
      <c r="C12" s="270">
        <v>3</v>
      </c>
      <c r="D12" s="187" t="s">
        <v>272</v>
      </c>
      <c r="E12" s="177" t="s">
        <v>232</v>
      </c>
      <c r="F12" s="177" t="s">
        <v>230</v>
      </c>
      <c r="G12" s="178">
        <v>44</v>
      </c>
      <c r="H12" s="178">
        <v>8.43</v>
      </c>
      <c r="I12" s="94">
        <f aca="true" t="shared" si="0" ref="I12:I75">G12*H12</f>
        <v>370.92</v>
      </c>
      <c r="J12" s="94">
        <f aca="true" t="shared" si="1" ref="J12:J75">G12*H12*$J$9</f>
        <v>18.55</v>
      </c>
      <c r="K12" s="95">
        <f aca="true" t="shared" si="2" ref="K12:K75">G12*H12</f>
        <v>370.92</v>
      </c>
      <c r="L12" s="96">
        <f aca="true" t="shared" si="3" ref="L12:L75">G12*H12</f>
        <v>370.92</v>
      </c>
      <c r="M12" s="96">
        <v>6</v>
      </c>
      <c r="N12" s="97">
        <f aca="true" t="shared" si="4" ref="N12:N75">G12*H12*40%</f>
        <v>148.37</v>
      </c>
    </row>
    <row r="13" spans="1:14" ht="19.5" customHeight="1">
      <c r="A13" s="78">
        <v>3</v>
      </c>
      <c r="B13" s="98" t="s">
        <v>371</v>
      </c>
      <c r="C13" s="270">
        <v>4</v>
      </c>
      <c r="D13" s="187" t="s">
        <v>272</v>
      </c>
      <c r="E13" s="177" t="s">
        <v>233</v>
      </c>
      <c r="F13" s="177" t="s">
        <v>232</v>
      </c>
      <c r="G13" s="178">
        <v>41.5</v>
      </c>
      <c r="H13" s="178">
        <v>5.1</v>
      </c>
      <c r="I13" s="94">
        <f t="shared" si="0"/>
        <v>211.65</v>
      </c>
      <c r="J13" s="94">
        <f t="shared" si="1"/>
        <v>10.58</v>
      </c>
      <c r="K13" s="95">
        <f t="shared" si="2"/>
        <v>211.65</v>
      </c>
      <c r="L13" s="96">
        <f t="shared" si="3"/>
        <v>211.65</v>
      </c>
      <c r="M13" s="96">
        <v>6</v>
      </c>
      <c r="N13" s="97">
        <f t="shared" si="4"/>
        <v>84.66</v>
      </c>
    </row>
    <row r="14" spans="1:14" ht="19.5" customHeight="1">
      <c r="A14" s="78">
        <v>4</v>
      </c>
      <c r="B14" s="98" t="s">
        <v>371</v>
      </c>
      <c r="C14" s="270">
        <v>5</v>
      </c>
      <c r="D14" s="187" t="s">
        <v>272</v>
      </c>
      <c r="E14" s="176" t="s">
        <v>234</v>
      </c>
      <c r="F14" s="177" t="s">
        <v>233</v>
      </c>
      <c r="G14" s="178">
        <v>44</v>
      </c>
      <c r="H14" s="178">
        <v>5.78</v>
      </c>
      <c r="I14" s="94">
        <f t="shared" si="0"/>
        <v>254.32</v>
      </c>
      <c r="J14" s="94">
        <f t="shared" si="1"/>
        <v>12.72</v>
      </c>
      <c r="K14" s="95">
        <f t="shared" si="2"/>
        <v>254.32</v>
      </c>
      <c r="L14" s="96">
        <f t="shared" si="3"/>
        <v>254.32</v>
      </c>
      <c r="M14" s="96">
        <v>6</v>
      </c>
      <c r="N14" s="97">
        <f t="shared" si="4"/>
        <v>101.73</v>
      </c>
    </row>
    <row r="15" spans="1:14" ht="19.5" customHeight="1">
      <c r="A15" s="78">
        <v>5</v>
      </c>
      <c r="B15" s="98" t="s">
        <v>371</v>
      </c>
      <c r="C15" s="270">
        <v>6</v>
      </c>
      <c r="D15" s="187" t="s">
        <v>272</v>
      </c>
      <c r="E15" s="176" t="s">
        <v>235</v>
      </c>
      <c r="F15" s="177" t="s">
        <v>234</v>
      </c>
      <c r="G15" s="178">
        <v>44</v>
      </c>
      <c r="H15" s="178">
        <v>4.26</v>
      </c>
      <c r="I15" s="94">
        <f t="shared" si="0"/>
        <v>187.44</v>
      </c>
      <c r="J15" s="94">
        <f t="shared" si="1"/>
        <v>9.37</v>
      </c>
      <c r="K15" s="95">
        <f t="shared" si="2"/>
        <v>187.44</v>
      </c>
      <c r="L15" s="96">
        <f t="shared" si="3"/>
        <v>187.44</v>
      </c>
      <c r="M15" s="96">
        <v>6</v>
      </c>
      <c r="N15" s="97">
        <f t="shared" si="4"/>
        <v>74.98</v>
      </c>
    </row>
    <row r="16" spans="1:14" ht="19.5" customHeight="1">
      <c r="A16" s="78">
        <v>6</v>
      </c>
      <c r="B16" s="98" t="s">
        <v>371</v>
      </c>
      <c r="C16" s="270">
        <v>7</v>
      </c>
      <c r="D16" s="187" t="s">
        <v>272</v>
      </c>
      <c r="E16" s="176" t="s">
        <v>236</v>
      </c>
      <c r="F16" s="177" t="s">
        <v>235</v>
      </c>
      <c r="G16" s="178">
        <v>44.3</v>
      </c>
      <c r="H16" s="178">
        <v>6.8</v>
      </c>
      <c r="I16" s="94">
        <f t="shared" si="0"/>
        <v>301.24</v>
      </c>
      <c r="J16" s="94">
        <f t="shared" si="1"/>
        <v>15.06</v>
      </c>
      <c r="K16" s="95">
        <f t="shared" si="2"/>
        <v>301.24</v>
      </c>
      <c r="L16" s="96">
        <f t="shared" si="3"/>
        <v>301.24</v>
      </c>
      <c r="M16" s="96">
        <v>6</v>
      </c>
      <c r="N16" s="97">
        <f t="shared" si="4"/>
        <v>120.5</v>
      </c>
    </row>
    <row r="17" spans="1:14" ht="19.5" customHeight="1">
      <c r="A17" s="78">
        <v>7</v>
      </c>
      <c r="B17" s="98" t="s">
        <v>371</v>
      </c>
      <c r="C17" s="270">
        <v>9</v>
      </c>
      <c r="D17" s="187" t="s">
        <v>272</v>
      </c>
      <c r="E17" s="176" t="s">
        <v>237</v>
      </c>
      <c r="F17" s="177" t="s">
        <v>238</v>
      </c>
      <c r="G17" s="178">
        <v>42</v>
      </c>
      <c r="H17" s="178">
        <v>5.25</v>
      </c>
      <c r="I17" s="94">
        <f t="shared" si="0"/>
        <v>220.5</v>
      </c>
      <c r="J17" s="94">
        <f t="shared" si="1"/>
        <v>11.03</v>
      </c>
      <c r="K17" s="95">
        <f t="shared" si="2"/>
        <v>220.5</v>
      </c>
      <c r="L17" s="96">
        <f t="shared" si="3"/>
        <v>220.5</v>
      </c>
      <c r="M17" s="96">
        <v>6</v>
      </c>
      <c r="N17" s="97">
        <f t="shared" si="4"/>
        <v>88.2</v>
      </c>
    </row>
    <row r="18" spans="1:14" ht="19.5" customHeight="1">
      <c r="A18" s="78">
        <v>8</v>
      </c>
      <c r="B18" s="98" t="s">
        <v>371</v>
      </c>
      <c r="C18" s="270">
        <v>10</v>
      </c>
      <c r="D18" s="187" t="s">
        <v>272</v>
      </c>
      <c r="E18" s="176" t="s">
        <v>239</v>
      </c>
      <c r="F18" s="177" t="s">
        <v>237</v>
      </c>
      <c r="G18" s="178">
        <v>42</v>
      </c>
      <c r="H18" s="178">
        <v>4.5</v>
      </c>
      <c r="I18" s="94">
        <f t="shared" si="0"/>
        <v>189</v>
      </c>
      <c r="J18" s="94">
        <f t="shared" si="1"/>
        <v>9.45</v>
      </c>
      <c r="K18" s="95">
        <f t="shared" si="2"/>
        <v>189</v>
      </c>
      <c r="L18" s="96">
        <f t="shared" si="3"/>
        <v>189</v>
      </c>
      <c r="M18" s="96">
        <v>6</v>
      </c>
      <c r="N18" s="97">
        <f t="shared" si="4"/>
        <v>75.6</v>
      </c>
    </row>
    <row r="19" spans="1:14" ht="19.5" customHeight="1">
      <c r="A19" s="78">
        <v>9</v>
      </c>
      <c r="B19" s="98" t="s">
        <v>371</v>
      </c>
      <c r="C19" s="270">
        <v>11</v>
      </c>
      <c r="D19" s="187" t="s">
        <v>272</v>
      </c>
      <c r="E19" s="177" t="s">
        <v>240</v>
      </c>
      <c r="F19" s="177" t="s">
        <v>239</v>
      </c>
      <c r="G19" s="178">
        <v>40</v>
      </c>
      <c r="H19" s="178">
        <v>4.38</v>
      </c>
      <c r="I19" s="94">
        <f t="shared" si="0"/>
        <v>175.2</v>
      </c>
      <c r="J19" s="94">
        <f t="shared" si="1"/>
        <v>8.76</v>
      </c>
      <c r="K19" s="95">
        <f t="shared" si="2"/>
        <v>175.2</v>
      </c>
      <c r="L19" s="96">
        <f t="shared" si="3"/>
        <v>175.2</v>
      </c>
      <c r="M19" s="96">
        <v>6</v>
      </c>
      <c r="N19" s="97">
        <f t="shared" si="4"/>
        <v>70.08</v>
      </c>
    </row>
    <row r="20" spans="1:14" ht="19.5" customHeight="1">
      <c r="A20" s="78">
        <v>10</v>
      </c>
      <c r="B20" s="98" t="s">
        <v>371</v>
      </c>
      <c r="C20" s="270">
        <v>12</v>
      </c>
      <c r="D20" s="187" t="s">
        <v>272</v>
      </c>
      <c r="E20" s="177" t="s">
        <v>241</v>
      </c>
      <c r="F20" s="177" t="s">
        <v>240</v>
      </c>
      <c r="G20" s="178">
        <v>40</v>
      </c>
      <c r="H20" s="178">
        <v>9.5</v>
      </c>
      <c r="I20" s="94">
        <f t="shared" si="0"/>
        <v>380</v>
      </c>
      <c r="J20" s="94">
        <f t="shared" si="1"/>
        <v>19</v>
      </c>
      <c r="K20" s="95">
        <f t="shared" si="2"/>
        <v>380</v>
      </c>
      <c r="L20" s="96">
        <f t="shared" si="3"/>
        <v>380</v>
      </c>
      <c r="M20" s="96">
        <v>6</v>
      </c>
      <c r="N20" s="97">
        <f t="shared" si="4"/>
        <v>152</v>
      </c>
    </row>
    <row r="21" spans="1:14" ht="19.5" customHeight="1">
      <c r="A21" s="78">
        <v>11</v>
      </c>
      <c r="B21" s="92" t="s">
        <v>371</v>
      </c>
      <c r="C21" s="270">
        <v>13</v>
      </c>
      <c r="D21" s="187" t="s">
        <v>272</v>
      </c>
      <c r="E21" s="176" t="s">
        <v>231</v>
      </c>
      <c r="F21" s="177" t="s">
        <v>242</v>
      </c>
      <c r="G21" s="178">
        <v>43.5</v>
      </c>
      <c r="H21" s="178">
        <v>5.3</v>
      </c>
      <c r="I21" s="94">
        <f t="shared" si="0"/>
        <v>230.55</v>
      </c>
      <c r="J21" s="94">
        <f t="shared" si="1"/>
        <v>11.53</v>
      </c>
      <c r="K21" s="95">
        <f t="shared" si="2"/>
        <v>230.55</v>
      </c>
      <c r="L21" s="96">
        <f t="shared" si="3"/>
        <v>230.55</v>
      </c>
      <c r="M21" s="96">
        <v>6</v>
      </c>
      <c r="N21" s="97">
        <f t="shared" si="4"/>
        <v>92.22</v>
      </c>
    </row>
    <row r="22" spans="1:14" ht="19.5" customHeight="1">
      <c r="A22" s="78">
        <v>12</v>
      </c>
      <c r="B22" s="98" t="s">
        <v>371</v>
      </c>
      <c r="C22" s="270">
        <v>14</v>
      </c>
      <c r="D22" s="187" t="s">
        <v>272</v>
      </c>
      <c r="E22" s="176" t="s">
        <v>230</v>
      </c>
      <c r="F22" s="177" t="s">
        <v>231</v>
      </c>
      <c r="G22" s="178">
        <v>44.35</v>
      </c>
      <c r="H22" s="178">
        <v>5.6</v>
      </c>
      <c r="I22" s="94">
        <f t="shared" si="0"/>
        <v>248.36</v>
      </c>
      <c r="J22" s="94">
        <f t="shared" si="1"/>
        <v>12.42</v>
      </c>
      <c r="K22" s="95">
        <f t="shared" si="2"/>
        <v>248.36</v>
      </c>
      <c r="L22" s="96">
        <f t="shared" si="3"/>
        <v>248.36</v>
      </c>
      <c r="M22" s="96">
        <v>6</v>
      </c>
      <c r="N22" s="97">
        <f t="shared" si="4"/>
        <v>99.34</v>
      </c>
    </row>
    <row r="23" spans="1:14" ht="19.5" customHeight="1">
      <c r="A23" s="78">
        <v>13</v>
      </c>
      <c r="B23" s="98" t="s">
        <v>371</v>
      </c>
      <c r="C23" s="270">
        <v>16</v>
      </c>
      <c r="D23" s="187" t="s">
        <v>272</v>
      </c>
      <c r="E23" s="176" t="s">
        <v>234</v>
      </c>
      <c r="F23" s="177" t="s">
        <v>233</v>
      </c>
      <c r="G23" s="178">
        <v>44</v>
      </c>
      <c r="H23" s="178">
        <v>9.24</v>
      </c>
      <c r="I23" s="94">
        <f t="shared" si="0"/>
        <v>406.56</v>
      </c>
      <c r="J23" s="94">
        <f t="shared" si="1"/>
        <v>20.33</v>
      </c>
      <c r="K23" s="95">
        <f t="shared" si="2"/>
        <v>406.56</v>
      </c>
      <c r="L23" s="96">
        <f t="shared" si="3"/>
        <v>406.56</v>
      </c>
      <c r="M23" s="96">
        <v>6</v>
      </c>
      <c r="N23" s="97">
        <f t="shared" si="4"/>
        <v>162.62</v>
      </c>
    </row>
    <row r="24" spans="1:14" ht="19.5" customHeight="1">
      <c r="A24" s="78">
        <v>14</v>
      </c>
      <c r="B24" s="98" t="s">
        <v>371</v>
      </c>
      <c r="C24" s="270">
        <v>17</v>
      </c>
      <c r="D24" s="187" t="s">
        <v>272</v>
      </c>
      <c r="E24" s="176" t="s">
        <v>235</v>
      </c>
      <c r="F24" s="177" t="s">
        <v>234</v>
      </c>
      <c r="G24" s="178">
        <v>44</v>
      </c>
      <c r="H24" s="178">
        <v>6.4</v>
      </c>
      <c r="I24" s="94">
        <f t="shared" si="0"/>
        <v>281.6</v>
      </c>
      <c r="J24" s="94">
        <f t="shared" si="1"/>
        <v>14.08</v>
      </c>
      <c r="K24" s="95">
        <f t="shared" si="2"/>
        <v>281.6</v>
      </c>
      <c r="L24" s="96">
        <f t="shared" si="3"/>
        <v>281.6</v>
      </c>
      <c r="M24" s="96">
        <v>6</v>
      </c>
      <c r="N24" s="97">
        <f t="shared" si="4"/>
        <v>112.64</v>
      </c>
    </row>
    <row r="25" spans="1:14" ht="19.5" customHeight="1">
      <c r="A25" s="78">
        <v>15</v>
      </c>
      <c r="B25" s="98" t="s">
        <v>371</v>
      </c>
      <c r="C25" s="270">
        <v>18</v>
      </c>
      <c r="D25" s="187" t="s">
        <v>272</v>
      </c>
      <c r="E25" s="176" t="s">
        <v>236</v>
      </c>
      <c r="F25" s="177" t="s">
        <v>235</v>
      </c>
      <c r="G25" s="178">
        <v>44.3</v>
      </c>
      <c r="H25" s="178">
        <v>5.8</v>
      </c>
      <c r="I25" s="94">
        <f t="shared" si="0"/>
        <v>256.94</v>
      </c>
      <c r="J25" s="94">
        <f t="shared" si="1"/>
        <v>12.85</v>
      </c>
      <c r="K25" s="95">
        <f t="shared" si="2"/>
        <v>256.94</v>
      </c>
      <c r="L25" s="96">
        <f t="shared" si="3"/>
        <v>256.94</v>
      </c>
      <c r="M25" s="96">
        <v>6</v>
      </c>
      <c r="N25" s="97">
        <f t="shared" si="4"/>
        <v>102.78</v>
      </c>
    </row>
    <row r="26" spans="1:14" ht="19.5" customHeight="1">
      <c r="A26" s="78">
        <v>16</v>
      </c>
      <c r="B26" s="98" t="s">
        <v>371</v>
      </c>
      <c r="C26" s="270">
        <v>19</v>
      </c>
      <c r="D26" s="187" t="s">
        <v>272</v>
      </c>
      <c r="E26" s="177" t="s">
        <v>238</v>
      </c>
      <c r="F26" s="177" t="s">
        <v>236</v>
      </c>
      <c r="G26" s="178">
        <v>43.4</v>
      </c>
      <c r="H26" s="178">
        <v>4.65</v>
      </c>
      <c r="I26" s="94">
        <f t="shared" si="0"/>
        <v>201.81</v>
      </c>
      <c r="J26" s="94">
        <f t="shared" si="1"/>
        <v>10.09</v>
      </c>
      <c r="K26" s="95">
        <f t="shared" si="2"/>
        <v>201.81</v>
      </c>
      <c r="L26" s="96">
        <f t="shared" si="3"/>
        <v>201.81</v>
      </c>
      <c r="M26" s="96">
        <v>6</v>
      </c>
      <c r="N26" s="97">
        <f t="shared" si="4"/>
        <v>80.72</v>
      </c>
    </row>
    <row r="27" spans="1:14" ht="19.5" customHeight="1">
      <c r="A27" s="78">
        <v>17</v>
      </c>
      <c r="B27" s="98" t="s">
        <v>371</v>
      </c>
      <c r="C27" s="270">
        <v>21</v>
      </c>
      <c r="D27" s="187" t="s">
        <v>272</v>
      </c>
      <c r="E27" s="177" t="s">
        <v>239</v>
      </c>
      <c r="F27" s="177" t="s">
        <v>237</v>
      </c>
      <c r="G27" s="178">
        <v>44</v>
      </c>
      <c r="H27" s="178">
        <v>5</v>
      </c>
      <c r="I27" s="94">
        <f t="shared" si="0"/>
        <v>220</v>
      </c>
      <c r="J27" s="94">
        <f t="shared" si="1"/>
        <v>11</v>
      </c>
      <c r="K27" s="95">
        <f t="shared" si="2"/>
        <v>220</v>
      </c>
      <c r="L27" s="96">
        <f t="shared" si="3"/>
        <v>220</v>
      </c>
      <c r="M27" s="96">
        <v>6</v>
      </c>
      <c r="N27" s="97">
        <f t="shared" si="4"/>
        <v>88</v>
      </c>
    </row>
    <row r="28" spans="1:14" ht="19.5" customHeight="1">
      <c r="A28" s="78">
        <v>18</v>
      </c>
      <c r="B28" s="98" t="s">
        <v>371</v>
      </c>
      <c r="C28" s="270">
        <v>22</v>
      </c>
      <c r="D28" s="187" t="s">
        <v>272</v>
      </c>
      <c r="E28" s="176" t="s">
        <v>240</v>
      </c>
      <c r="F28" s="177" t="s">
        <v>239</v>
      </c>
      <c r="G28" s="178">
        <v>40</v>
      </c>
      <c r="H28" s="178">
        <v>8.15</v>
      </c>
      <c r="I28" s="94">
        <f t="shared" si="0"/>
        <v>326</v>
      </c>
      <c r="J28" s="94">
        <f t="shared" si="1"/>
        <v>16.3</v>
      </c>
      <c r="K28" s="95">
        <f t="shared" si="2"/>
        <v>326</v>
      </c>
      <c r="L28" s="96">
        <f t="shared" si="3"/>
        <v>326</v>
      </c>
      <c r="M28" s="96">
        <v>6</v>
      </c>
      <c r="N28" s="97">
        <f t="shared" si="4"/>
        <v>130.4</v>
      </c>
    </row>
    <row r="29" spans="1:14" ht="19.5" customHeight="1">
      <c r="A29" s="78">
        <v>19</v>
      </c>
      <c r="B29" s="98" t="s">
        <v>371</v>
      </c>
      <c r="C29" s="270">
        <v>23</v>
      </c>
      <c r="D29" s="187" t="s">
        <v>272</v>
      </c>
      <c r="E29" s="176" t="s">
        <v>241</v>
      </c>
      <c r="F29" s="177" t="s">
        <v>240</v>
      </c>
      <c r="G29" s="178">
        <v>40</v>
      </c>
      <c r="H29" s="178">
        <v>7.9</v>
      </c>
      <c r="I29" s="94">
        <f t="shared" si="0"/>
        <v>316</v>
      </c>
      <c r="J29" s="94">
        <f t="shared" si="1"/>
        <v>15.8</v>
      </c>
      <c r="K29" s="95">
        <f t="shared" si="2"/>
        <v>316</v>
      </c>
      <c r="L29" s="96">
        <f t="shared" si="3"/>
        <v>316</v>
      </c>
      <c r="M29" s="96">
        <v>6</v>
      </c>
      <c r="N29" s="97">
        <f t="shared" si="4"/>
        <v>126.4</v>
      </c>
    </row>
    <row r="30" spans="1:14" ht="19.5" customHeight="1">
      <c r="A30" s="78">
        <v>20</v>
      </c>
      <c r="B30" s="98" t="s">
        <v>371</v>
      </c>
      <c r="C30" s="270">
        <v>25</v>
      </c>
      <c r="D30" s="187" t="s">
        <v>272</v>
      </c>
      <c r="E30" s="176" t="s">
        <v>243</v>
      </c>
      <c r="F30" s="177" t="s">
        <v>244</v>
      </c>
      <c r="G30" s="178">
        <v>43.4</v>
      </c>
      <c r="H30" s="178">
        <v>3.9</v>
      </c>
      <c r="I30" s="94">
        <f t="shared" si="0"/>
        <v>169.26</v>
      </c>
      <c r="J30" s="94">
        <f t="shared" si="1"/>
        <v>8.46</v>
      </c>
      <c r="K30" s="95">
        <f t="shared" si="2"/>
        <v>169.26</v>
      </c>
      <c r="L30" s="96">
        <f t="shared" si="3"/>
        <v>169.26</v>
      </c>
      <c r="M30" s="96">
        <v>6</v>
      </c>
      <c r="N30" s="97">
        <f t="shared" si="4"/>
        <v>67.7</v>
      </c>
    </row>
    <row r="31" spans="1:14" ht="19.5" customHeight="1">
      <c r="A31" s="78">
        <v>21</v>
      </c>
      <c r="B31" s="92" t="s">
        <v>371</v>
      </c>
      <c r="C31" s="270">
        <v>26</v>
      </c>
      <c r="D31" s="187" t="s">
        <v>272</v>
      </c>
      <c r="E31" s="176" t="s">
        <v>245</v>
      </c>
      <c r="F31" s="177" t="s">
        <v>246</v>
      </c>
      <c r="G31" s="178">
        <v>44</v>
      </c>
      <c r="H31" s="178">
        <v>4.17</v>
      </c>
      <c r="I31" s="94">
        <f t="shared" si="0"/>
        <v>183.48</v>
      </c>
      <c r="J31" s="94">
        <f t="shared" si="1"/>
        <v>9.17</v>
      </c>
      <c r="K31" s="95">
        <f t="shared" si="2"/>
        <v>183.48</v>
      </c>
      <c r="L31" s="96">
        <f t="shared" si="3"/>
        <v>183.48</v>
      </c>
      <c r="M31" s="96">
        <v>6</v>
      </c>
      <c r="N31" s="97">
        <f t="shared" si="4"/>
        <v>73.39</v>
      </c>
    </row>
    <row r="32" spans="1:14" ht="19.5" customHeight="1">
      <c r="A32" s="78">
        <v>22</v>
      </c>
      <c r="B32" s="98" t="s">
        <v>371</v>
      </c>
      <c r="C32" s="270">
        <v>27</v>
      </c>
      <c r="D32" s="187" t="s">
        <v>272</v>
      </c>
      <c r="E32" s="176" t="s">
        <v>246</v>
      </c>
      <c r="F32" s="177" t="s">
        <v>247</v>
      </c>
      <c r="G32" s="178">
        <v>44</v>
      </c>
      <c r="H32" s="178">
        <v>2.48</v>
      </c>
      <c r="I32" s="94">
        <f t="shared" si="0"/>
        <v>109.12</v>
      </c>
      <c r="J32" s="94">
        <f t="shared" si="1"/>
        <v>5.46</v>
      </c>
      <c r="K32" s="95">
        <f t="shared" si="2"/>
        <v>109.12</v>
      </c>
      <c r="L32" s="96">
        <f t="shared" si="3"/>
        <v>109.12</v>
      </c>
      <c r="M32" s="96">
        <v>6</v>
      </c>
      <c r="N32" s="97">
        <f t="shared" si="4"/>
        <v>43.65</v>
      </c>
    </row>
    <row r="33" spans="1:14" ht="19.5" customHeight="1">
      <c r="A33" s="78">
        <v>23</v>
      </c>
      <c r="B33" s="98" t="s">
        <v>371</v>
      </c>
      <c r="C33" s="270">
        <v>28</v>
      </c>
      <c r="D33" s="187" t="s">
        <v>272</v>
      </c>
      <c r="E33" s="177" t="s">
        <v>247</v>
      </c>
      <c r="F33" s="177" t="s">
        <v>248</v>
      </c>
      <c r="G33" s="178">
        <v>41.5</v>
      </c>
      <c r="H33" s="178">
        <v>4.05</v>
      </c>
      <c r="I33" s="94">
        <f t="shared" si="0"/>
        <v>168.08</v>
      </c>
      <c r="J33" s="94">
        <f t="shared" si="1"/>
        <v>8.4</v>
      </c>
      <c r="K33" s="95">
        <f t="shared" si="2"/>
        <v>168.08</v>
      </c>
      <c r="L33" s="96">
        <f t="shared" si="3"/>
        <v>168.08</v>
      </c>
      <c r="M33" s="96">
        <v>6</v>
      </c>
      <c r="N33" s="97">
        <f t="shared" si="4"/>
        <v>67.23</v>
      </c>
    </row>
    <row r="34" spans="1:14" ht="19.5" customHeight="1">
      <c r="A34" s="78">
        <v>24</v>
      </c>
      <c r="B34" s="98" t="s">
        <v>371</v>
      </c>
      <c r="C34" s="270">
        <v>29</v>
      </c>
      <c r="D34" s="187" t="s">
        <v>272</v>
      </c>
      <c r="E34" s="177" t="s">
        <v>248</v>
      </c>
      <c r="F34" s="177" t="s">
        <v>249</v>
      </c>
      <c r="G34" s="178">
        <v>44</v>
      </c>
      <c r="H34" s="178">
        <v>4.7</v>
      </c>
      <c r="I34" s="94">
        <f t="shared" si="0"/>
        <v>206.8</v>
      </c>
      <c r="J34" s="94">
        <f t="shared" si="1"/>
        <v>10.34</v>
      </c>
      <c r="K34" s="95">
        <f t="shared" si="2"/>
        <v>206.8</v>
      </c>
      <c r="L34" s="96">
        <f t="shared" si="3"/>
        <v>206.8</v>
      </c>
      <c r="M34" s="96">
        <v>6</v>
      </c>
      <c r="N34" s="97">
        <f t="shared" si="4"/>
        <v>82.72</v>
      </c>
    </row>
    <row r="35" spans="1:14" ht="19.5" customHeight="1">
      <c r="A35" s="78">
        <v>25</v>
      </c>
      <c r="B35" s="98" t="s">
        <v>371</v>
      </c>
      <c r="C35" s="270">
        <v>30</v>
      </c>
      <c r="D35" s="187" t="s">
        <v>272</v>
      </c>
      <c r="E35" s="176" t="s">
        <v>249</v>
      </c>
      <c r="F35" s="177" t="s">
        <v>250</v>
      </c>
      <c r="G35" s="178">
        <v>44.05</v>
      </c>
      <c r="H35" s="178">
        <v>2.95</v>
      </c>
      <c r="I35" s="94">
        <f t="shared" si="0"/>
        <v>129.95</v>
      </c>
      <c r="J35" s="94">
        <f t="shared" si="1"/>
        <v>6.5</v>
      </c>
      <c r="K35" s="95">
        <f t="shared" si="2"/>
        <v>129.95</v>
      </c>
      <c r="L35" s="96">
        <f t="shared" si="3"/>
        <v>129.95</v>
      </c>
      <c r="M35" s="96">
        <v>6</v>
      </c>
      <c r="N35" s="97">
        <f t="shared" si="4"/>
        <v>51.98</v>
      </c>
    </row>
    <row r="36" spans="1:14" ht="19.5" customHeight="1">
      <c r="A36" s="78">
        <v>26</v>
      </c>
      <c r="B36" s="98" t="s">
        <v>371</v>
      </c>
      <c r="C36" s="270">
        <v>31</v>
      </c>
      <c r="D36" s="187" t="s">
        <v>272</v>
      </c>
      <c r="E36" s="176" t="s">
        <v>250</v>
      </c>
      <c r="F36" s="177" t="s">
        <v>251</v>
      </c>
      <c r="G36" s="178">
        <v>43.5</v>
      </c>
      <c r="H36" s="178">
        <v>9</v>
      </c>
      <c r="I36" s="94">
        <f t="shared" si="0"/>
        <v>391.5</v>
      </c>
      <c r="J36" s="94">
        <f t="shared" si="1"/>
        <v>19.58</v>
      </c>
      <c r="K36" s="95">
        <f t="shared" si="2"/>
        <v>391.5</v>
      </c>
      <c r="L36" s="96">
        <f t="shared" si="3"/>
        <v>391.5</v>
      </c>
      <c r="M36" s="96">
        <v>6</v>
      </c>
      <c r="N36" s="97">
        <f t="shared" si="4"/>
        <v>156.6</v>
      </c>
    </row>
    <row r="37" spans="1:14" ht="19.5" customHeight="1">
      <c r="A37" s="78">
        <v>27</v>
      </c>
      <c r="B37" s="98" t="s">
        <v>371</v>
      </c>
      <c r="C37" s="270">
        <v>32</v>
      </c>
      <c r="D37" s="187" t="s">
        <v>272</v>
      </c>
      <c r="E37" s="176" t="s">
        <v>231</v>
      </c>
      <c r="F37" s="177" t="s">
        <v>242</v>
      </c>
      <c r="G37" s="178">
        <v>43.5</v>
      </c>
      <c r="H37" s="178">
        <v>6.85</v>
      </c>
      <c r="I37" s="94">
        <f t="shared" si="0"/>
        <v>297.98</v>
      </c>
      <c r="J37" s="94">
        <f t="shared" si="1"/>
        <v>14.9</v>
      </c>
      <c r="K37" s="95">
        <f t="shared" si="2"/>
        <v>297.98</v>
      </c>
      <c r="L37" s="96">
        <f t="shared" si="3"/>
        <v>297.98</v>
      </c>
      <c r="M37" s="96">
        <v>6</v>
      </c>
      <c r="N37" s="97">
        <f t="shared" si="4"/>
        <v>119.19</v>
      </c>
    </row>
    <row r="38" spans="1:14" ht="19.5" customHeight="1">
      <c r="A38" s="78">
        <v>28</v>
      </c>
      <c r="B38" s="98" t="s">
        <v>371</v>
      </c>
      <c r="C38" s="270">
        <v>33</v>
      </c>
      <c r="D38" s="187" t="s">
        <v>272</v>
      </c>
      <c r="E38" s="176" t="s">
        <v>230</v>
      </c>
      <c r="F38" s="177" t="s">
        <v>231</v>
      </c>
      <c r="G38" s="178">
        <v>44.05</v>
      </c>
      <c r="H38" s="178">
        <v>6.4</v>
      </c>
      <c r="I38" s="94">
        <f t="shared" si="0"/>
        <v>281.92</v>
      </c>
      <c r="J38" s="94">
        <f t="shared" si="1"/>
        <v>14.1</v>
      </c>
      <c r="K38" s="95">
        <f t="shared" si="2"/>
        <v>281.92</v>
      </c>
      <c r="L38" s="96">
        <f t="shared" si="3"/>
        <v>281.92</v>
      </c>
      <c r="M38" s="96">
        <v>6</v>
      </c>
      <c r="N38" s="97">
        <f t="shared" si="4"/>
        <v>112.77</v>
      </c>
    </row>
    <row r="39" spans="1:14" ht="19.5" customHeight="1">
      <c r="A39" s="78">
        <v>29</v>
      </c>
      <c r="B39" s="98" t="s">
        <v>371</v>
      </c>
      <c r="C39" s="270">
        <v>34</v>
      </c>
      <c r="D39" s="187" t="s">
        <v>272</v>
      </c>
      <c r="E39" s="176" t="s">
        <v>232</v>
      </c>
      <c r="F39" s="177" t="s">
        <v>230</v>
      </c>
      <c r="G39" s="178">
        <v>44</v>
      </c>
      <c r="H39" s="178">
        <v>4.45</v>
      </c>
      <c r="I39" s="94">
        <f t="shared" si="0"/>
        <v>195.8</v>
      </c>
      <c r="J39" s="94">
        <f t="shared" si="1"/>
        <v>9.79</v>
      </c>
      <c r="K39" s="95">
        <f t="shared" si="2"/>
        <v>195.8</v>
      </c>
      <c r="L39" s="96">
        <f t="shared" si="3"/>
        <v>195.8</v>
      </c>
      <c r="M39" s="96">
        <v>6</v>
      </c>
      <c r="N39" s="97">
        <f t="shared" si="4"/>
        <v>78.32</v>
      </c>
    </row>
    <row r="40" spans="1:14" ht="19.5" customHeight="1">
      <c r="A40" s="78">
        <v>30</v>
      </c>
      <c r="B40" s="98" t="s">
        <v>371</v>
      </c>
      <c r="C40" s="270">
        <v>35</v>
      </c>
      <c r="D40" s="187" t="s">
        <v>272</v>
      </c>
      <c r="E40" s="177" t="s">
        <v>233</v>
      </c>
      <c r="F40" s="177" t="s">
        <v>232</v>
      </c>
      <c r="G40" s="178">
        <v>41.5</v>
      </c>
      <c r="H40" s="178">
        <v>7.78</v>
      </c>
      <c r="I40" s="94">
        <f t="shared" si="0"/>
        <v>322.87</v>
      </c>
      <c r="J40" s="94">
        <f t="shared" si="1"/>
        <v>16.14</v>
      </c>
      <c r="K40" s="95">
        <f t="shared" si="2"/>
        <v>322.87</v>
      </c>
      <c r="L40" s="96">
        <f t="shared" si="3"/>
        <v>322.87</v>
      </c>
      <c r="M40" s="96">
        <v>6</v>
      </c>
      <c r="N40" s="97">
        <f t="shared" si="4"/>
        <v>129.15</v>
      </c>
    </row>
    <row r="41" spans="1:14" ht="19.5" customHeight="1">
      <c r="A41" s="78">
        <v>31</v>
      </c>
      <c r="B41" s="92" t="s">
        <v>371</v>
      </c>
      <c r="C41" s="270">
        <v>36</v>
      </c>
      <c r="D41" s="187" t="s">
        <v>272</v>
      </c>
      <c r="E41" s="176" t="s">
        <v>234</v>
      </c>
      <c r="F41" s="177" t="s">
        <v>233</v>
      </c>
      <c r="G41" s="178">
        <v>44</v>
      </c>
      <c r="H41" s="178">
        <v>6.17</v>
      </c>
      <c r="I41" s="94">
        <f t="shared" si="0"/>
        <v>271.48</v>
      </c>
      <c r="J41" s="94">
        <f t="shared" si="1"/>
        <v>13.57</v>
      </c>
      <c r="K41" s="95">
        <f t="shared" si="2"/>
        <v>271.48</v>
      </c>
      <c r="L41" s="96">
        <f t="shared" si="3"/>
        <v>271.48</v>
      </c>
      <c r="M41" s="96">
        <v>6</v>
      </c>
      <c r="N41" s="97">
        <f t="shared" si="4"/>
        <v>108.59</v>
      </c>
    </row>
    <row r="42" spans="1:14" ht="19.5" customHeight="1">
      <c r="A42" s="78">
        <v>32</v>
      </c>
      <c r="B42" s="98" t="s">
        <v>371</v>
      </c>
      <c r="C42" s="270">
        <v>37</v>
      </c>
      <c r="D42" s="187" t="s">
        <v>272</v>
      </c>
      <c r="E42" s="176" t="s">
        <v>235</v>
      </c>
      <c r="F42" s="177" t="s">
        <v>234</v>
      </c>
      <c r="G42" s="178">
        <v>44</v>
      </c>
      <c r="H42" s="178">
        <v>5.5</v>
      </c>
      <c r="I42" s="94">
        <f t="shared" si="0"/>
        <v>242</v>
      </c>
      <c r="J42" s="94">
        <f t="shared" si="1"/>
        <v>12.1</v>
      </c>
      <c r="K42" s="95">
        <f t="shared" si="2"/>
        <v>242</v>
      </c>
      <c r="L42" s="96">
        <f t="shared" si="3"/>
        <v>242</v>
      </c>
      <c r="M42" s="96">
        <v>6</v>
      </c>
      <c r="N42" s="97">
        <f t="shared" si="4"/>
        <v>96.8</v>
      </c>
    </row>
    <row r="43" spans="1:14" ht="19.5" customHeight="1">
      <c r="A43" s="78">
        <v>33</v>
      </c>
      <c r="B43" s="98" t="s">
        <v>371</v>
      </c>
      <c r="C43" s="270">
        <v>38</v>
      </c>
      <c r="D43" s="187" t="s">
        <v>272</v>
      </c>
      <c r="E43" s="177" t="s">
        <v>236</v>
      </c>
      <c r="F43" s="177" t="s">
        <v>235</v>
      </c>
      <c r="G43" s="178">
        <v>44.3</v>
      </c>
      <c r="H43" s="178">
        <v>7.75</v>
      </c>
      <c r="I43" s="94">
        <f t="shared" si="0"/>
        <v>343.33</v>
      </c>
      <c r="J43" s="94">
        <f t="shared" si="1"/>
        <v>17.17</v>
      </c>
      <c r="K43" s="95">
        <f t="shared" si="2"/>
        <v>343.33</v>
      </c>
      <c r="L43" s="96">
        <f t="shared" si="3"/>
        <v>343.33</v>
      </c>
      <c r="M43" s="96">
        <v>6</v>
      </c>
      <c r="N43" s="97">
        <f t="shared" si="4"/>
        <v>137.33</v>
      </c>
    </row>
    <row r="44" spans="1:14" ht="19.5" customHeight="1">
      <c r="A44" s="78">
        <v>34</v>
      </c>
      <c r="B44" s="98" t="s">
        <v>371</v>
      </c>
      <c r="C44" s="270">
        <v>39</v>
      </c>
      <c r="D44" s="187" t="s">
        <v>272</v>
      </c>
      <c r="E44" s="176" t="s">
        <v>238</v>
      </c>
      <c r="F44" s="177" t="s">
        <v>236</v>
      </c>
      <c r="G44" s="178">
        <v>43.4</v>
      </c>
      <c r="H44" s="178">
        <v>8.19</v>
      </c>
      <c r="I44" s="94">
        <f t="shared" si="0"/>
        <v>355.45</v>
      </c>
      <c r="J44" s="94">
        <f t="shared" si="1"/>
        <v>17.77</v>
      </c>
      <c r="K44" s="95">
        <f t="shared" si="2"/>
        <v>355.45</v>
      </c>
      <c r="L44" s="96">
        <f t="shared" si="3"/>
        <v>355.45</v>
      </c>
      <c r="M44" s="96">
        <v>6</v>
      </c>
      <c r="N44" s="97">
        <f t="shared" si="4"/>
        <v>142.18</v>
      </c>
    </row>
    <row r="45" spans="1:14" ht="19.5" customHeight="1">
      <c r="A45" s="78">
        <v>35</v>
      </c>
      <c r="B45" s="98" t="s">
        <v>371</v>
      </c>
      <c r="C45" s="270">
        <v>40</v>
      </c>
      <c r="D45" s="187" t="s">
        <v>272</v>
      </c>
      <c r="E45" s="176" t="s">
        <v>252</v>
      </c>
      <c r="F45" s="177" t="s">
        <v>253</v>
      </c>
      <c r="G45" s="178">
        <v>38</v>
      </c>
      <c r="H45" s="178">
        <v>5.4</v>
      </c>
      <c r="I45" s="94">
        <f t="shared" si="0"/>
        <v>205.2</v>
      </c>
      <c r="J45" s="94">
        <f t="shared" si="1"/>
        <v>10.26</v>
      </c>
      <c r="K45" s="95">
        <f t="shared" si="2"/>
        <v>205.2</v>
      </c>
      <c r="L45" s="96">
        <f t="shared" si="3"/>
        <v>205.2</v>
      </c>
      <c r="M45" s="96">
        <v>6</v>
      </c>
      <c r="N45" s="97">
        <f t="shared" si="4"/>
        <v>82.08</v>
      </c>
    </row>
    <row r="46" spans="1:14" ht="19.5" customHeight="1">
      <c r="A46" s="78">
        <v>36</v>
      </c>
      <c r="B46" s="98" t="s">
        <v>371</v>
      </c>
      <c r="C46" s="270">
        <v>41</v>
      </c>
      <c r="D46" s="187" t="s">
        <v>272</v>
      </c>
      <c r="E46" s="176" t="s">
        <v>253</v>
      </c>
      <c r="F46" s="177" t="s">
        <v>254</v>
      </c>
      <c r="G46" s="178">
        <v>36</v>
      </c>
      <c r="H46" s="178">
        <v>4.3</v>
      </c>
      <c r="I46" s="94">
        <f t="shared" si="0"/>
        <v>154.8</v>
      </c>
      <c r="J46" s="94">
        <f t="shared" si="1"/>
        <v>7.74</v>
      </c>
      <c r="K46" s="95">
        <f t="shared" si="2"/>
        <v>154.8</v>
      </c>
      <c r="L46" s="96">
        <f t="shared" si="3"/>
        <v>154.8</v>
      </c>
      <c r="M46" s="96">
        <v>6</v>
      </c>
      <c r="N46" s="97">
        <f t="shared" si="4"/>
        <v>61.92</v>
      </c>
    </row>
    <row r="47" spans="1:14" ht="19.5" customHeight="1">
      <c r="A47" s="78">
        <v>37</v>
      </c>
      <c r="B47" s="98" t="s">
        <v>371</v>
      </c>
      <c r="C47" s="270">
        <v>42</v>
      </c>
      <c r="D47" s="187" t="s">
        <v>272</v>
      </c>
      <c r="E47" s="176" t="s">
        <v>254</v>
      </c>
      <c r="F47" s="177" t="s">
        <v>255</v>
      </c>
      <c r="G47" s="178">
        <v>46</v>
      </c>
      <c r="H47" s="178">
        <v>4</v>
      </c>
      <c r="I47" s="94">
        <f t="shared" si="0"/>
        <v>184</v>
      </c>
      <c r="J47" s="94">
        <f t="shared" si="1"/>
        <v>9.2</v>
      </c>
      <c r="K47" s="95">
        <f t="shared" si="2"/>
        <v>184</v>
      </c>
      <c r="L47" s="96">
        <f t="shared" si="3"/>
        <v>184</v>
      </c>
      <c r="M47" s="96">
        <v>6</v>
      </c>
      <c r="N47" s="97">
        <f t="shared" si="4"/>
        <v>73.6</v>
      </c>
    </row>
    <row r="48" spans="1:14" ht="19.5" customHeight="1">
      <c r="A48" s="78">
        <v>38</v>
      </c>
      <c r="B48" s="98" t="s">
        <v>371</v>
      </c>
      <c r="C48" s="270">
        <v>43</v>
      </c>
      <c r="D48" s="187" t="s">
        <v>272</v>
      </c>
      <c r="E48" s="176" t="s">
        <v>256</v>
      </c>
      <c r="F48" s="177" t="s">
        <v>257</v>
      </c>
      <c r="G48" s="178">
        <v>38.7</v>
      </c>
      <c r="H48" s="178">
        <v>9.3</v>
      </c>
      <c r="I48" s="94">
        <f t="shared" si="0"/>
        <v>359.91</v>
      </c>
      <c r="J48" s="94">
        <f t="shared" si="1"/>
        <v>18</v>
      </c>
      <c r="K48" s="95">
        <f t="shared" si="2"/>
        <v>359.91</v>
      </c>
      <c r="L48" s="96">
        <f t="shared" si="3"/>
        <v>359.91</v>
      </c>
      <c r="M48" s="96">
        <v>6</v>
      </c>
      <c r="N48" s="97">
        <f t="shared" si="4"/>
        <v>143.96</v>
      </c>
    </row>
    <row r="49" spans="1:14" ht="19.5" customHeight="1">
      <c r="A49" s="78">
        <v>39</v>
      </c>
      <c r="B49" s="98" t="s">
        <v>371</v>
      </c>
      <c r="C49" s="270">
        <v>44</v>
      </c>
      <c r="D49" s="187" t="s">
        <v>272</v>
      </c>
      <c r="E49" s="177" t="s">
        <v>258</v>
      </c>
      <c r="F49" s="177" t="s">
        <v>256</v>
      </c>
      <c r="G49" s="178">
        <v>43.4</v>
      </c>
      <c r="H49" s="178">
        <v>5.4</v>
      </c>
      <c r="I49" s="94">
        <f t="shared" si="0"/>
        <v>234.36</v>
      </c>
      <c r="J49" s="94">
        <f t="shared" si="1"/>
        <v>11.72</v>
      </c>
      <c r="K49" s="95">
        <f t="shared" si="2"/>
        <v>234.36</v>
      </c>
      <c r="L49" s="96">
        <f t="shared" si="3"/>
        <v>234.36</v>
      </c>
      <c r="M49" s="96">
        <v>6</v>
      </c>
      <c r="N49" s="97">
        <f t="shared" si="4"/>
        <v>93.74</v>
      </c>
    </row>
    <row r="50" spans="1:14" ht="19.5" customHeight="1">
      <c r="A50" s="78">
        <v>40</v>
      </c>
      <c r="B50" s="98" t="s">
        <v>371</v>
      </c>
      <c r="C50" s="270">
        <v>45</v>
      </c>
      <c r="D50" s="187" t="s">
        <v>272</v>
      </c>
      <c r="E50" s="176" t="s">
        <v>256</v>
      </c>
      <c r="F50" s="177" t="s">
        <v>257</v>
      </c>
      <c r="G50" s="178">
        <v>38.7</v>
      </c>
      <c r="H50" s="178">
        <v>8.85</v>
      </c>
      <c r="I50" s="94">
        <f t="shared" si="0"/>
        <v>342.5</v>
      </c>
      <c r="J50" s="94">
        <f t="shared" si="1"/>
        <v>17.12</v>
      </c>
      <c r="K50" s="95">
        <f t="shared" si="2"/>
        <v>342.5</v>
      </c>
      <c r="L50" s="96">
        <f t="shared" si="3"/>
        <v>342.5</v>
      </c>
      <c r="M50" s="96">
        <v>6</v>
      </c>
      <c r="N50" s="97">
        <f t="shared" si="4"/>
        <v>137</v>
      </c>
    </row>
    <row r="51" spans="1:14" ht="19.5" customHeight="1">
      <c r="A51" s="78">
        <v>41</v>
      </c>
      <c r="B51" s="92" t="s">
        <v>371</v>
      </c>
      <c r="C51" s="270">
        <v>46</v>
      </c>
      <c r="D51" s="187" t="s">
        <v>272</v>
      </c>
      <c r="E51" s="176" t="s">
        <v>259</v>
      </c>
      <c r="F51" s="177" t="s">
        <v>252</v>
      </c>
      <c r="G51" s="178">
        <v>40</v>
      </c>
      <c r="H51" s="178">
        <v>4.5</v>
      </c>
      <c r="I51" s="94">
        <f t="shared" si="0"/>
        <v>180</v>
      </c>
      <c r="J51" s="94">
        <f t="shared" si="1"/>
        <v>9</v>
      </c>
      <c r="K51" s="95">
        <f t="shared" si="2"/>
        <v>180</v>
      </c>
      <c r="L51" s="96">
        <f t="shared" si="3"/>
        <v>180</v>
      </c>
      <c r="M51" s="96">
        <v>6</v>
      </c>
      <c r="N51" s="97">
        <f t="shared" si="4"/>
        <v>72</v>
      </c>
    </row>
    <row r="52" spans="1:14" ht="19.5" customHeight="1">
      <c r="A52" s="78">
        <v>35</v>
      </c>
      <c r="B52" s="98" t="s">
        <v>371</v>
      </c>
      <c r="C52" s="270">
        <v>47</v>
      </c>
      <c r="D52" s="187" t="s">
        <v>272</v>
      </c>
      <c r="E52" s="176" t="s">
        <v>254</v>
      </c>
      <c r="F52" s="177" t="s">
        <v>255</v>
      </c>
      <c r="G52" s="178">
        <v>46</v>
      </c>
      <c r="H52" s="178">
        <v>4</v>
      </c>
      <c r="I52" s="94">
        <f t="shared" si="0"/>
        <v>184</v>
      </c>
      <c r="J52" s="94">
        <f t="shared" si="1"/>
        <v>9.2</v>
      </c>
      <c r="K52" s="95">
        <f t="shared" si="2"/>
        <v>184</v>
      </c>
      <c r="L52" s="96">
        <f t="shared" si="3"/>
        <v>184</v>
      </c>
      <c r="M52" s="96">
        <v>6</v>
      </c>
      <c r="N52" s="97">
        <f t="shared" si="4"/>
        <v>73.6</v>
      </c>
    </row>
    <row r="53" spans="1:14" ht="19.5" customHeight="1">
      <c r="A53" s="78">
        <v>36</v>
      </c>
      <c r="B53" s="98" t="s">
        <v>371</v>
      </c>
      <c r="C53" s="270">
        <v>48</v>
      </c>
      <c r="D53" s="187" t="s">
        <v>272</v>
      </c>
      <c r="E53" s="176" t="s">
        <v>253</v>
      </c>
      <c r="F53" s="177" t="s">
        <v>254</v>
      </c>
      <c r="G53" s="178">
        <v>36</v>
      </c>
      <c r="H53" s="178">
        <v>5.7</v>
      </c>
      <c r="I53" s="94">
        <f t="shared" si="0"/>
        <v>205.2</v>
      </c>
      <c r="J53" s="94">
        <f t="shared" si="1"/>
        <v>10.26</v>
      </c>
      <c r="K53" s="95">
        <f t="shared" si="2"/>
        <v>205.2</v>
      </c>
      <c r="L53" s="96">
        <f t="shared" si="3"/>
        <v>205.2</v>
      </c>
      <c r="M53" s="96">
        <v>6</v>
      </c>
      <c r="N53" s="97">
        <f t="shared" si="4"/>
        <v>82.08</v>
      </c>
    </row>
    <row r="54" spans="1:14" ht="19.5" customHeight="1">
      <c r="A54" s="78">
        <v>37</v>
      </c>
      <c r="B54" s="98" t="s">
        <v>371</v>
      </c>
      <c r="C54" s="270">
        <v>49</v>
      </c>
      <c r="D54" s="187" t="s">
        <v>272</v>
      </c>
      <c r="E54" s="176" t="s">
        <v>252</v>
      </c>
      <c r="F54" s="177" t="s">
        <v>253</v>
      </c>
      <c r="G54" s="178">
        <v>38</v>
      </c>
      <c r="H54" s="178">
        <v>2.95</v>
      </c>
      <c r="I54" s="94">
        <f t="shared" si="0"/>
        <v>112.1</v>
      </c>
      <c r="J54" s="94">
        <f t="shared" si="1"/>
        <v>5.61</v>
      </c>
      <c r="K54" s="95">
        <f t="shared" si="2"/>
        <v>112.1</v>
      </c>
      <c r="L54" s="96">
        <f t="shared" si="3"/>
        <v>112.1</v>
      </c>
      <c r="M54" s="96">
        <v>6</v>
      </c>
      <c r="N54" s="97">
        <f t="shared" si="4"/>
        <v>44.84</v>
      </c>
    </row>
    <row r="55" spans="1:14" ht="19.5" customHeight="1">
      <c r="A55" s="78">
        <v>38</v>
      </c>
      <c r="B55" s="98" t="s">
        <v>371</v>
      </c>
      <c r="C55" s="270">
        <v>50</v>
      </c>
      <c r="D55" s="187" t="s">
        <v>272</v>
      </c>
      <c r="E55" s="176" t="s">
        <v>257</v>
      </c>
      <c r="F55" s="177" t="s">
        <v>260</v>
      </c>
      <c r="G55" s="178">
        <v>39.9</v>
      </c>
      <c r="H55" s="178">
        <v>2.05</v>
      </c>
      <c r="I55" s="94">
        <f t="shared" si="0"/>
        <v>81.8</v>
      </c>
      <c r="J55" s="94">
        <f t="shared" si="1"/>
        <v>4.09</v>
      </c>
      <c r="K55" s="95">
        <f t="shared" si="2"/>
        <v>81.8</v>
      </c>
      <c r="L55" s="96">
        <f t="shared" si="3"/>
        <v>81.8</v>
      </c>
      <c r="M55" s="96">
        <v>6</v>
      </c>
      <c r="N55" s="97">
        <f t="shared" si="4"/>
        <v>32.72</v>
      </c>
    </row>
    <row r="56" spans="1:14" ht="19.5" customHeight="1">
      <c r="A56" s="78">
        <v>39</v>
      </c>
      <c r="B56" s="98" t="s">
        <v>371</v>
      </c>
      <c r="C56" s="270">
        <v>51</v>
      </c>
      <c r="D56" s="187" t="s">
        <v>272</v>
      </c>
      <c r="E56" s="177" t="s">
        <v>260</v>
      </c>
      <c r="F56" s="177" t="s">
        <v>261</v>
      </c>
      <c r="G56" s="178">
        <v>40.2</v>
      </c>
      <c r="H56" s="178">
        <v>4.05</v>
      </c>
      <c r="I56" s="94">
        <f t="shared" si="0"/>
        <v>162.81</v>
      </c>
      <c r="J56" s="94">
        <f t="shared" si="1"/>
        <v>8.14</v>
      </c>
      <c r="K56" s="95">
        <f t="shared" si="2"/>
        <v>162.81</v>
      </c>
      <c r="L56" s="96">
        <f t="shared" si="3"/>
        <v>162.81</v>
      </c>
      <c r="M56" s="96">
        <v>6</v>
      </c>
      <c r="N56" s="97">
        <f t="shared" si="4"/>
        <v>65.12</v>
      </c>
    </row>
    <row r="57" spans="1:14" ht="19.5" customHeight="1">
      <c r="A57" s="78">
        <v>40</v>
      </c>
      <c r="B57" s="98" t="s">
        <v>371</v>
      </c>
      <c r="C57" s="270">
        <v>52</v>
      </c>
      <c r="D57" s="187" t="s">
        <v>272</v>
      </c>
      <c r="E57" s="176" t="s">
        <v>254</v>
      </c>
      <c r="F57" s="177" t="s">
        <v>255</v>
      </c>
      <c r="G57" s="178">
        <v>46</v>
      </c>
      <c r="H57" s="178">
        <v>2.7</v>
      </c>
      <c r="I57" s="94">
        <f t="shared" si="0"/>
        <v>124.2</v>
      </c>
      <c r="J57" s="94">
        <f t="shared" si="1"/>
        <v>6.21</v>
      </c>
      <c r="K57" s="95">
        <f t="shared" si="2"/>
        <v>124.2</v>
      </c>
      <c r="L57" s="96">
        <f t="shared" si="3"/>
        <v>124.2</v>
      </c>
      <c r="M57" s="96">
        <v>6</v>
      </c>
      <c r="N57" s="97">
        <f t="shared" si="4"/>
        <v>49.68</v>
      </c>
    </row>
    <row r="58" spans="1:14" ht="19.5" customHeight="1">
      <c r="A58" s="78">
        <v>41</v>
      </c>
      <c r="B58" s="98" t="s">
        <v>371</v>
      </c>
      <c r="C58" s="270">
        <v>53</v>
      </c>
      <c r="D58" s="187" t="s">
        <v>272</v>
      </c>
      <c r="E58" s="176" t="s">
        <v>262</v>
      </c>
      <c r="F58" s="177" t="s">
        <v>263</v>
      </c>
      <c r="G58" s="178">
        <v>45</v>
      </c>
      <c r="H58" s="178">
        <v>6.4</v>
      </c>
      <c r="I58" s="94">
        <f t="shared" si="0"/>
        <v>288</v>
      </c>
      <c r="J58" s="94">
        <f t="shared" si="1"/>
        <v>14.4</v>
      </c>
      <c r="K58" s="95">
        <f t="shared" si="2"/>
        <v>288</v>
      </c>
      <c r="L58" s="96">
        <f t="shared" si="3"/>
        <v>288</v>
      </c>
      <c r="M58" s="96">
        <v>6</v>
      </c>
      <c r="N58" s="97">
        <f t="shared" si="4"/>
        <v>115.2</v>
      </c>
    </row>
    <row r="59" spans="1:14" ht="19.5" customHeight="1">
      <c r="A59" s="78">
        <v>35</v>
      </c>
      <c r="B59" s="98" t="s">
        <v>371</v>
      </c>
      <c r="C59" s="270">
        <v>55</v>
      </c>
      <c r="D59" s="187" t="s">
        <v>272</v>
      </c>
      <c r="E59" s="176" t="s">
        <v>264</v>
      </c>
      <c r="F59" s="177" t="s">
        <v>265</v>
      </c>
      <c r="G59" s="178">
        <v>31</v>
      </c>
      <c r="H59" s="178">
        <v>3</v>
      </c>
      <c r="I59" s="94">
        <f t="shared" si="0"/>
        <v>93</v>
      </c>
      <c r="J59" s="94">
        <f t="shared" si="1"/>
        <v>4.65</v>
      </c>
      <c r="K59" s="95">
        <f t="shared" si="2"/>
        <v>93</v>
      </c>
      <c r="L59" s="96">
        <f t="shared" si="3"/>
        <v>93</v>
      </c>
      <c r="M59" s="96">
        <v>6</v>
      </c>
      <c r="N59" s="97">
        <f t="shared" si="4"/>
        <v>37.2</v>
      </c>
    </row>
    <row r="60" spans="1:14" ht="19.5" customHeight="1">
      <c r="A60" s="78">
        <v>36</v>
      </c>
      <c r="B60" s="98" t="s">
        <v>371</v>
      </c>
      <c r="C60" s="270">
        <v>56</v>
      </c>
      <c r="D60" s="187" t="s">
        <v>272</v>
      </c>
      <c r="E60" s="176" t="s">
        <v>265</v>
      </c>
      <c r="F60" s="177" t="s">
        <v>266</v>
      </c>
      <c r="G60" s="178">
        <v>40.8</v>
      </c>
      <c r="H60" s="178">
        <v>3.1</v>
      </c>
      <c r="I60" s="94">
        <f t="shared" si="0"/>
        <v>126.48</v>
      </c>
      <c r="J60" s="94">
        <f t="shared" si="1"/>
        <v>6.32</v>
      </c>
      <c r="K60" s="95">
        <f t="shared" si="2"/>
        <v>126.48</v>
      </c>
      <c r="L60" s="96">
        <f t="shared" si="3"/>
        <v>126.48</v>
      </c>
      <c r="M60" s="96">
        <v>6</v>
      </c>
      <c r="N60" s="97">
        <f t="shared" si="4"/>
        <v>50.59</v>
      </c>
    </row>
    <row r="61" spans="1:14" ht="19.5" customHeight="1">
      <c r="A61" s="78">
        <v>37</v>
      </c>
      <c r="B61" s="92" t="s">
        <v>371</v>
      </c>
      <c r="C61" s="270">
        <v>58</v>
      </c>
      <c r="D61" s="187" t="s">
        <v>272</v>
      </c>
      <c r="E61" s="176" t="s">
        <v>267</v>
      </c>
      <c r="F61" s="177" t="s">
        <v>268</v>
      </c>
      <c r="G61" s="178">
        <v>40.5</v>
      </c>
      <c r="H61" s="178">
        <v>3</v>
      </c>
      <c r="I61" s="94">
        <f t="shared" si="0"/>
        <v>121.5</v>
      </c>
      <c r="J61" s="94">
        <f t="shared" si="1"/>
        <v>6.08</v>
      </c>
      <c r="K61" s="95">
        <f t="shared" si="2"/>
        <v>121.5</v>
      </c>
      <c r="L61" s="96">
        <f t="shared" si="3"/>
        <v>121.5</v>
      </c>
      <c r="M61" s="96">
        <v>6</v>
      </c>
      <c r="N61" s="97">
        <f t="shared" si="4"/>
        <v>48.6</v>
      </c>
    </row>
    <row r="62" spans="1:14" ht="19.5" customHeight="1">
      <c r="A62" s="78">
        <v>38</v>
      </c>
      <c r="B62" s="98" t="s">
        <v>371</v>
      </c>
      <c r="C62" s="270">
        <v>59</v>
      </c>
      <c r="D62" s="187" t="s">
        <v>272</v>
      </c>
      <c r="E62" s="176" t="s">
        <v>268</v>
      </c>
      <c r="F62" s="177" t="s">
        <v>269</v>
      </c>
      <c r="G62" s="178">
        <v>40.2</v>
      </c>
      <c r="H62" s="178">
        <v>4.05</v>
      </c>
      <c r="I62" s="94">
        <f t="shared" si="0"/>
        <v>162.81</v>
      </c>
      <c r="J62" s="94">
        <f t="shared" si="1"/>
        <v>8.14</v>
      </c>
      <c r="K62" s="95">
        <f t="shared" si="2"/>
        <v>162.81</v>
      </c>
      <c r="L62" s="96">
        <f t="shared" si="3"/>
        <v>162.81</v>
      </c>
      <c r="M62" s="96">
        <v>6</v>
      </c>
      <c r="N62" s="97">
        <f t="shared" si="4"/>
        <v>65.12</v>
      </c>
    </row>
    <row r="63" spans="1:14" ht="19.5" customHeight="1">
      <c r="A63" s="78">
        <v>39</v>
      </c>
      <c r="B63" s="98" t="s">
        <v>371</v>
      </c>
      <c r="C63" s="270">
        <v>1</v>
      </c>
      <c r="D63" s="188" t="s">
        <v>323</v>
      </c>
      <c r="E63" s="177" t="s">
        <v>233</v>
      </c>
      <c r="F63" s="177" t="s">
        <v>232</v>
      </c>
      <c r="G63" s="178">
        <v>41.5</v>
      </c>
      <c r="H63" s="178">
        <v>6.8</v>
      </c>
      <c r="I63" s="94">
        <f t="shared" si="0"/>
        <v>282.2</v>
      </c>
      <c r="J63" s="94">
        <f t="shared" si="1"/>
        <v>14.11</v>
      </c>
      <c r="K63" s="95">
        <f t="shared" si="2"/>
        <v>282.2</v>
      </c>
      <c r="L63" s="96">
        <f t="shared" si="3"/>
        <v>282.2</v>
      </c>
      <c r="M63" s="96">
        <v>6</v>
      </c>
      <c r="N63" s="97">
        <f t="shared" si="4"/>
        <v>112.88</v>
      </c>
    </row>
    <row r="64" spans="1:14" ht="19.5" customHeight="1">
      <c r="A64" s="78">
        <v>40</v>
      </c>
      <c r="B64" s="98" t="s">
        <v>371</v>
      </c>
      <c r="C64" s="270">
        <v>2</v>
      </c>
      <c r="D64" s="188" t="s">
        <v>323</v>
      </c>
      <c r="E64" s="176" t="s">
        <v>232</v>
      </c>
      <c r="F64" s="177" t="s">
        <v>230</v>
      </c>
      <c r="G64" s="178">
        <v>44</v>
      </c>
      <c r="H64" s="178">
        <v>6.25</v>
      </c>
      <c r="I64" s="94">
        <f t="shared" si="0"/>
        <v>275</v>
      </c>
      <c r="J64" s="94">
        <f t="shared" si="1"/>
        <v>13.75</v>
      </c>
      <c r="K64" s="95">
        <f t="shared" si="2"/>
        <v>275</v>
      </c>
      <c r="L64" s="96">
        <f t="shared" si="3"/>
        <v>275</v>
      </c>
      <c r="M64" s="96">
        <v>6</v>
      </c>
      <c r="N64" s="97">
        <f t="shared" si="4"/>
        <v>110</v>
      </c>
    </row>
    <row r="65" spans="1:14" ht="19.5" customHeight="1">
      <c r="A65" s="78">
        <v>41</v>
      </c>
      <c r="B65" s="98" t="s">
        <v>371</v>
      </c>
      <c r="C65" s="270">
        <v>3</v>
      </c>
      <c r="D65" s="188" t="s">
        <v>323</v>
      </c>
      <c r="E65" s="176" t="s">
        <v>230</v>
      </c>
      <c r="F65" s="177" t="s">
        <v>231</v>
      </c>
      <c r="G65" s="178">
        <v>44</v>
      </c>
      <c r="H65" s="178">
        <v>5.5</v>
      </c>
      <c r="I65" s="94">
        <f t="shared" si="0"/>
        <v>242</v>
      </c>
      <c r="J65" s="94">
        <f t="shared" si="1"/>
        <v>12.1</v>
      </c>
      <c r="K65" s="95">
        <f t="shared" si="2"/>
        <v>242</v>
      </c>
      <c r="L65" s="96">
        <f t="shared" si="3"/>
        <v>242</v>
      </c>
      <c r="M65" s="96">
        <v>6</v>
      </c>
      <c r="N65" s="97">
        <f t="shared" si="4"/>
        <v>96.8</v>
      </c>
    </row>
    <row r="66" spans="1:14" ht="19.5" customHeight="1">
      <c r="A66" s="78">
        <v>35</v>
      </c>
      <c r="B66" s="98" t="s">
        <v>371</v>
      </c>
      <c r="C66" s="270">
        <v>4</v>
      </c>
      <c r="D66" s="188" t="s">
        <v>323</v>
      </c>
      <c r="E66" s="176" t="s">
        <v>231</v>
      </c>
      <c r="F66" s="177" t="s">
        <v>242</v>
      </c>
      <c r="G66" s="178">
        <v>43.5</v>
      </c>
      <c r="H66" s="178">
        <v>4.45</v>
      </c>
      <c r="I66" s="94">
        <f t="shared" si="0"/>
        <v>193.58</v>
      </c>
      <c r="J66" s="94">
        <f t="shared" si="1"/>
        <v>9.68</v>
      </c>
      <c r="K66" s="95">
        <f t="shared" si="2"/>
        <v>193.58</v>
      </c>
      <c r="L66" s="96">
        <f t="shared" si="3"/>
        <v>193.58</v>
      </c>
      <c r="M66" s="96">
        <v>6</v>
      </c>
      <c r="N66" s="97">
        <f t="shared" si="4"/>
        <v>77.43</v>
      </c>
    </row>
    <row r="67" spans="1:14" ht="19.5" customHeight="1">
      <c r="A67" s="78">
        <v>36</v>
      </c>
      <c r="B67" s="98" t="s">
        <v>371</v>
      </c>
      <c r="C67" s="270">
        <v>5</v>
      </c>
      <c r="D67" s="188" t="s">
        <v>323</v>
      </c>
      <c r="E67" s="176" t="s">
        <v>242</v>
      </c>
      <c r="F67" s="177" t="s">
        <v>273</v>
      </c>
      <c r="G67" s="178">
        <v>44.3</v>
      </c>
      <c r="H67" s="178">
        <v>2.3</v>
      </c>
      <c r="I67" s="94">
        <f t="shared" si="0"/>
        <v>101.89</v>
      </c>
      <c r="J67" s="94">
        <f t="shared" si="1"/>
        <v>5.09</v>
      </c>
      <c r="K67" s="95">
        <f t="shared" si="2"/>
        <v>101.89</v>
      </c>
      <c r="L67" s="96">
        <f t="shared" si="3"/>
        <v>101.89</v>
      </c>
      <c r="M67" s="96">
        <v>6</v>
      </c>
      <c r="N67" s="97">
        <f t="shared" si="4"/>
        <v>40.76</v>
      </c>
    </row>
    <row r="68" spans="1:14" ht="19.5" customHeight="1">
      <c r="A68" s="78">
        <v>37</v>
      </c>
      <c r="B68" s="98" t="s">
        <v>371</v>
      </c>
      <c r="C68" s="270">
        <v>6</v>
      </c>
      <c r="D68" s="188" t="s">
        <v>323</v>
      </c>
      <c r="E68" s="176" t="s">
        <v>273</v>
      </c>
      <c r="F68" s="177" t="s">
        <v>274</v>
      </c>
      <c r="G68" s="178">
        <v>45</v>
      </c>
      <c r="H68" s="178">
        <v>4.3</v>
      </c>
      <c r="I68" s="94">
        <f t="shared" si="0"/>
        <v>193.5</v>
      </c>
      <c r="J68" s="94">
        <f t="shared" si="1"/>
        <v>9.68</v>
      </c>
      <c r="K68" s="95">
        <f t="shared" si="2"/>
        <v>193.5</v>
      </c>
      <c r="L68" s="96">
        <f t="shared" si="3"/>
        <v>193.5</v>
      </c>
      <c r="M68" s="96">
        <v>6</v>
      </c>
      <c r="N68" s="97">
        <f t="shared" si="4"/>
        <v>77.4</v>
      </c>
    </row>
    <row r="69" spans="1:14" ht="19.5" customHeight="1">
      <c r="A69" s="78">
        <v>38</v>
      </c>
      <c r="B69" s="98" t="s">
        <v>371</v>
      </c>
      <c r="C69" s="270">
        <v>7</v>
      </c>
      <c r="D69" s="188" t="s">
        <v>323</v>
      </c>
      <c r="E69" s="176" t="s">
        <v>274</v>
      </c>
      <c r="F69" s="177" t="s">
        <v>275</v>
      </c>
      <c r="G69" s="178">
        <v>44.05</v>
      </c>
      <c r="H69" s="178">
        <v>5.8</v>
      </c>
      <c r="I69" s="94">
        <f t="shared" si="0"/>
        <v>255.49</v>
      </c>
      <c r="J69" s="94">
        <f t="shared" si="1"/>
        <v>12.77</v>
      </c>
      <c r="K69" s="95">
        <f t="shared" si="2"/>
        <v>255.49</v>
      </c>
      <c r="L69" s="96">
        <f t="shared" si="3"/>
        <v>255.49</v>
      </c>
      <c r="M69" s="96">
        <v>6</v>
      </c>
      <c r="N69" s="97">
        <f t="shared" si="4"/>
        <v>102.2</v>
      </c>
    </row>
    <row r="70" spans="1:14" ht="19.5" customHeight="1">
      <c r="A70" s="78">
        <v>39</v>
      </c>
      <c r="B70" s="98" t="s">
        <v>371</v>
      </c>
      <c r="C70" s="270">
        <v>8</v>
      </c>
      <c r="D70" s="188" t="s">
        <v>323</v>
      </c>
      <c r="E70" s="177" t="s">
        <v>275</v>
      </c>
      <c r="F70" s="177" t="s">
        <v>276</v>
      </c>
      <c r="G70" s="178">
        <v>43.8</v>
      </c>
      <c r="H70" s="178">
        <v>8.5</v>
      </c>
      <c r="I70" s="94">
        <f t="shared" si="0"/>
        <v>372.3</v>
      </c>
      <c r="J70" s="94">
        <f t="shared" si="1"/>
        <v>18.62</v>
      </c>
      <c r="K70" s="95">
        <f t="shared" si="2"/>
        <v>372.3</v>
      </c>
      <c r="L70" s="96">
        <f t="shared" si="3"/>
        <v>372.3</v>
      </c>
      <c r="M70" s="96">
        <v>6</v>
      </c>
      <c r="N70" s="97">
        <f t="shared" si="4"/>
        <v>148.92</v>
      </c>
    </row>
    <row r="71" spans="1:14" ht="19.5" customHeight="1">
      <c r="A71" s="78">
        <v>40</v>
      </c>
      <c r="B71" s="92" t="s">
        <v>371</v>
      </c>
      <c r="C71" s="270">
        <v>9</v>
      </c>
      <c r="D71" s="188" t="s">
        <v>323</v>
      </c>
      <c r="E71" s="176" t="s">
        <v>276</v>
      </c>
      <c r="F71" s="177" t="s">
        <v>277</v>
      </c>
      <c r="G71" s="178">
        <v>44</v>
      </c>
      <c r="H71" s="178">
        <v>5.6</v>
      </c>
      <c r="I71" s="94">
        <f t="shared" si="0"/>
        <v>246.4</v>
      </c>
      <c r="J71" s="94">
        <f t="shared" si="1"/>
        <v>12.32</v>
      </c>
      <c r="K71" s="95">
        <f t="shared" si="2"/>
        <v>246.4</v>
      </c>
      <c r="L71" s="96">
        <f t="shared" si="3"/>
        <v>246.4</v>
      </c>
      <c r="M71" s="96">
        <v>6</v>
      </c>
      <c r="N71" s="97">
        <f t="shared" si="4"/>
        <v>98.56</v>
      </c>
    </row>
    <row r="72" spans="1:14" ht="19.5" customHeight="1">
      <c r="A72" s="78">
        <v>41</v>
      </c>
      <c r="B72" s="98" t="s">
        <v>371</v>
      </c>
      <c r="C72" s="270">
        <v>10</v>
      </c>
      <c r="D72" s="188" t="s">
        <v>323</v>
      </c>
      <c r="E72" s="176" t="s">
        <v>277</v>
      </c>
      <c r="F72" s="177" t="s">
        <v>278</v>
      </c>
      <c r="G72" s="178">
        <v>44.3</v>
      </c>
      <c r="H72" s="178">
        <v>2.6</v>
      </c>
      <c r="I72" s="94">
        <f t="shared" si="0"/>
        <v>115.18</v>
      </c>
      <c r="J72" s="94">
        <f t="shared" si="1"/>
        <v>5.76</v>
      </c>
      <c r="K72" s="95">
        <f t="shared" si="2"/>
        <v>115.18</v>
      </c>
      <c r="L72" s="96">
        <f t="shared" si="3"/>
        <v>115.18</v>
      </c>
      <c r="M72" s="96">
        <v>6</v>
      </c>
      <c r="N72" s="97">
        <f t="shared" si="4"/>
        <v>46.07</v>
      </c>
    </row>
    <row r="73" spans="1:14" ht="19.5" customHeight="1">
      <c r="A73" s="78">
        <v>35</v>
      </c>
      <c r="B73" s="98" t="s">
        <v>371</v>
      </c>
      <c r="C73" s="270">
        <v>11</v>
      </c>
      <c r="D73" s="188" t="s">
        <v>323</v>
      </c>
      <c r="E73" s="176" t="s">
        <v>278</v>
      </c>
      <c r="F73" s="177" t="s">
        <v>279</v>
      </c>
      <c r="G73" s="178">
        <v>43.9</v>
      </c>
      <c r="H73" s="178">
        <v>6.15</v>
      </c>
      <c r="I73" s="94">
        <f t="shared" si="0"/>
        <v>269.99</v>
      </c>
      <c r="J73" s="94">
        <f t="shared" si="1"/>
        <v>13.5</v>
      </c>
      <c r="K73" s="95">
        <f t="shared" si="2"/>
        <v>269.99</v>
      </c>
      <c r="L73" s="96">
        <f t="shared" si="3"/>
        <v>269.99</v>
      </c>
      <c r="M73" s="96">
        <v>6</v>
      </c>
      <c r="N73" s="97">
        <f t="shared" si="4"/>
        <v>107.99</v>
      </c>
    </row>
    <row r="74" spans="1:14" ht="19.5" customHeight="1">
      <c r="A74" s="78">
        <v>36</v>
      </c>
      <c r="B74" s="98" t="s">
        <v>371</v>
      </c>
      <c r="C74" s="270">
        <v>12</v>
      </c>
      <c r="D74" s="188" t="s">
        <v>323</v>
      </c>
      <c r="E74" s="176" t="s">
        <v>242</v>
      </c>
      <c r="F74" s="177" t="s">
        <v>273</v>
      </c>
      <c r="G74" s="178">
        <v>44.3</v>
      </c>
      <c r="H74" s="178">
        <v>5.6</v>
      </c>
      <c r="I74" s="94">
        <f t="shared" si="0"/>
        <v>248.08</v>
      </c>
      <c r="J74" s="94">
        <f t="shared" si="1"/>
        <v>12.4</v>
      </c>
      <c r="K74" s="95">
        <f t="shared" si="2"/>
        <v>248.08</v>
      </c>
      <c r="L74" s="96">
        <f t="shared" si="3"/>
        <v>248.08</v>
      </c>
      <c r="M74" s="96">
        <v>6</v>
      </c>
      <c r="N74" s="97">
        <f t="shared" si="4"/>
        <v>99.23</v>
      </c>
    </row>
    <row r="75" spans="1:14" ht="19.5" customHeight="1">
      <c r="A75" s="78">
        <v>37</v>
      </c>
      <c r="B75" s="98" t="s">
        <v>371</v>
      </c>
      <c r="C75" s="270">
        <v>13</v>
      </c>
      <c r="D75" s="188" t="s">
        <v>323</v>
      </c>
      <c r="E75" s="176" t="s">
        <v>273</v>
      </c>
      <c r="F75" s="177" t="s">
        <v>274</v>
      </c>
      <c r="G75" s="178">
        <v>45</v>
      </c>
      <c r="H75" s="178">
        <v>6.1</v>
      </c>
      <c r="I75" s="94">
        <f t="shared" si="0"/>
        <v>274.5</v>
      </c>
      <c r="J75" s="94">
        <f t="shared" si="1"/>
        <v>13.73</v>
      </c>
      <c r="K75" s="95">
        <f t="shared" si="2"/>
        <v>274.5</v>
      </c>
      <c r="L75" s="96">
        <f t="shared" si="3"/>
        <v>274.5</v>
      </c>
      <c r="M75" s="96">
        <v>6</v>
      </c>
      <c r="N75" s="97">
        <f t="shared" si="4"/>
        <v>109.8</v>
      </c>
    </row>
    <row r="76" spans="1:14" ht="19.5" customHeight="1">
      <c r="A76" s="78">
        <v>38</v>
      </c>
      <c r="B76" s="98" t="s">
        <v>371</v>
      </c>
      <c r="C76" s="270">
        <v>14</v>
      </c>
      <c r="D76" s="188" t="s">
        <v>323</v>
      </c>
      <c r="E76" s="176" t="s">
        <v>274</v>
      </c>
      <c r="F76" s="177" t="s">
        <v>275</v>
      </c>
      <c r="G76" s="178">
        <v>44.05</v>
      </c>
      <c r="H76" s="178">
        <v>5.4</v>
      </c>
      <c r="I76" s="94">
        <f aca="true" t="shared" si="5" ref="I76:I139">G76*H76</f>
        <v>237.87</v>
      </c>
      <c r="J76" s="94">
        <f aca="true" t="shared" si="6" ref="J76:J139">G76*H76*$J$9</f>
        <v>11.89</v>
      </c>
      <c r="K76" s="95">
        <f aca="true" t="shared" si="7" ref="K76:K139">G76*H76</f>
        <v>237.87</v>
      </c>
      <c r="L76" s="96">
        <f aca="true" t="shared" si="8" ref="L76:L139">G76*H76</f>
        <v>237.87</v>
      </c>
      <c r="M76" s="96">
        <v>6</v>
      </c>
      <c r="N76" s="97">
        <f aca="true" t="shared" si="9" ref="N76:N139">G76*H76*40%</f>
        <v>95.15</v>
      </c>
    </row>
    <row r="77" spans="1:14" ht="19.5" customHeight="1">
      <c r="A77" s="78">
        <v>39</v>
      </c>
      <c r="B77" s="98" t="s">
        <v>371</v>
      </c>
      <c r="C77" s="270">
        <v>15</v>
      </c>
      <c r="D77" s="188" t="s">
        <v>323</v>
      </c>
      <c r="E77" s="177" t="s">
        <v>275</v>
      </c>
      <c r="F77" s="177" t="s">
        <v>276</v>
      </c>
      <c r="G77" s="178">
        <v>43.8</v>
      </c>
      <c r="H77" s="178">
        <v>4.5</v>
      </c>
      <c r="I77" s="94">
        <f t="shared" si="5"/>
        <v>197.1</v>
      </c>
      <c r="J77" s="94">
        <f t="shared" si="6"/>
        <v>9.86</v>
      </c>
      <c r="K77" s="95">
        <f t="shared" si="7"/>
        <v>197.1</v>
      </c>
      <c r="L77" s="96">
        <f t="shared" si="8"/>
        <v>197.1</v>
      </c>
      <c r="M77" s="96">
        <v>6</v>
      </c>
      <c r="N77" s="97">
        <f t="shared" si="9"/>
        <v>78.84</v>
      </c>
    </row>
    <row r="78" spans="1:14" ht="19.5" customHeight="1">
      <c r="A78" s="78">
        <v>40</v>
      </c>
      <c r="B78" s="98" t="s">
        <v>371</v>
      </c>
      <c r="C78" s="270">
        <v>16</v>
      </c>
      <c r="D78" s="188" t="s">
        <v>323</v>
      </c>
      <c r="E78" s="176" t="s">
        <v>276</v>
      </c>
      <c r="F78" s="177" t="s">
        <v>277</v>
      </c>
      <c r="G78" s="178">
        <v>44</v>
      </c>
      <c r="H78" s="178">
        <v>8</v>
      </c>
      <c r="I78" s="94">
        <f t="shared" si="5"/>
        <v>352</v>
      </c>
      <c r="J78" s="94">
        <f t="shared" si="6"/>
        <v>17.6</v>
      </c>
      <c r="K78" s="95">
        <f t="shared" si="7"/>
        <v>352</v>
      </c>
      <c r="L78" s="96">
        <f t="shared" si="8"/>
        <v>352</v>
      </c>
      <c r="M78" s="96">
        <v>6</v>
      </c>
      <c r="N78" s="97">
        <f t="shared" si="9"/>
        <v>140.8</v>
      </c>
    </row>
    <row r="79" spans="1:14" ht="19.5" customHeight="1">
      <c r="A79" s="78">
        <v>41</v>
      </c>
      <c r="B79" s="98" t="s">
        <v>371</v>
      </c>
      <c r="C79" s="270">
        <v>17</v>
      </c>
      <c r="D79" s="188" t="s">
        <v>323</v>
      </c>
      <c r="E79" s="176" t="s">
        <v>277</v>
      </c>
      <c r="F79" s="177" t="s">
        <v>278</v>
      </c>
      <c r="G79" s="178">
        <v>44</v>
      </c>
      <c r="H79" s="178">
        <v>5.05</v>
      </c>
      <c r="I79" s="94">
        <f t="shared" si="5"/>
        <v>222.2</v>
      </c>
      <c r="J79" s="94">
        <f t="shared" si="6"/>
        <v>11.11</v>
      </c>
      <c r="K79" s="95">
        <f t="shared" si="7"/>
        <v>222.2</v>
      </c>
      <c r="L79" s="96">
        <f t="shared" si="8"/>
        <v>222.2</v>
      </c>
      <c r="M79" s="96">
        <v>6</v>
      </c>
      <c r="N79" s="97">
        <f t="shared" si="9"/>
        <v>88.88</v>
      </c>
    </row>
    <row r="80" spans="1:14" ht="19.5" customHeight="1">
      <c r="A80" s="78">
        <v>35</v>
      </c>
      <c r="B80" s="98" t="s">
        <v>371</v>
      </c>
      <c r="C80" s="270">
        <v>18</v>
      </c>
      <c r="D80" s="188" t="s">
        <v>323</v>
      </c>
      <c r="E80" s="176" t="s">
        <v>278</v>
      </c>
      <c r="F80" s="177" t="s">
        <v>279</v>
      </c>
      <c r="G80" s="178">
        <v>43.9</v>
      </c>
      <c r="H80" s="178">
        <v>7.98</v>
      </c>
      <c r="I80" s="94">
        <f t="shared" si="5"/>
        <v>350.32</v>
      </c>
      <c r="J80" s="94">
        <f t="shared" si="6"/>
        <v>17.52</v>
      </c>
      <c r="K80" s="95">
        <f t="shared" si="7"/>
        <v>350.32</v>
      </c>
      <c r="L80" s="96">
        <f t="shared" si="8"/>
        <v>350.32</v>
      </c>
      <c r="M80" s="96">
        <v>6</v>
      </c>
      <c r="N80" s="97">
        <f t="shared" si="9"/>
        <v>140.13</v>
      </c>
    </row>
    <row r="81" spans="1:14" ht="19.5" customHeight="1">
      <c r="A81" s="78">
        <v>36</v>
      </c>
      <c r="B81" s="92" t="s">
        <v>371</v>
      </c>
      <c r="C81" s="270">
        <v>19</v>
      </c>
      <c r="D81" s="188" t="s">
        <v>323</v>
      </c>
      <c r="E81" s="176" t="s">
        <v>242</v>
      </c>
      <c r="F81" s="177" t="s">
        <v>273</v>
      </c>
      <c r="G81" s="178">
        <v>44.3</v>
      </c>
      <c r="H81" s="178">
        <v>4.4</v>
      </c>
      <c r="I81" s="94">
        <f t="shared" si="5"/>
        <v>194.92</v>
      </c>
      <c r="J81" s="94">
        <f t="shared" si="6"/>
        <v>9.75</v>
      </c>
      <c r="K81" s="95">
        <f t="shared" si="7"/>
        <v>194.92</v>
      </c>
      <c r="L81" s="96">
        <f t="shared" si="8"/>
        <v>194.92</v>
      </c>
      <c r="M81" s="96">
        <v>6</v>
      </c>
      <c r="N81" s="97">
        <f t="shared" si="9"/>
        <v>77.97</v>
      </c>
    </row>
    <row r="82" spans="1:14" ht="19.5" customHeight="1">
      <c r="A82" s="78">
        <v>37</v>
      </c>
      <c r="B82" s="98" t="s">
        <v>371</v>
      </c>
      <c r="C82" s="270">
        <v>20</v>
      </c>
      <c r="D82" s="188" t="s">
        <v>323</v>
      </c>
      <c r="E82" s="176" t="s">
        <v>273</v>
      </c>
      <c r="F82" s="177" t="s">
        <v>274</v>
      </c>
      <c r="G82" s="178">
        <v>45</v>
      </c>
      <c r="H82" s="178">
        <v>7.45</v>
      </c>
      <c r="I82" s="94">
        <f t="shared" si="5"/>
        <v>335.25</v>
      </c>
      <c r="J82" s="94">
        <f t="shared" si="6"/>
        <v>16.76</v>
      </c>
      <c r="K82" s="95">
        <f t="shared" si="7"/>
        <v>335.25</v>
      </c>
      <c r="L82" s="96">
        <f t="shared" si="8"/>
        <v>335.25</v>
      </c>
      <c r="M82" s="96">
        <v>6</v>
      </c>
      <c r="N82" s="97">
        <f t="shared" si="9"/>
        <v>134.1</v>
      </c>
    </row>
    <row r="83" spans="1:14" ht="19.5" customHeight="1">
      <c r="A83" s="78">
        <v>38</v>
      </c>
      <c r="B83" s="98" t="s">
        <v>371</v>
      </c>
      <c r="C83" s="270">
        <v>21</v>
      </c>
      <c r="D83" s="188" t="s">
        <v>323</v>
      </c>
      <c r="E83" s="176" t="s">
        <v>274</v>
      </c>
      <c r="F83" s="177" t="s">
        <v>275</v>
      </c>
      <c r="G83" s="178">
        <v>44.05</v>
      </c>
      <c r="H83" s="178">
        <v>6.55</v>
      </c>
      <c r="I83" s="94">
        <f t="shared" si="5"/>
        <v>288.53</v>
      </c>
      <c r="J83" s="94">
        <f t="shared" si="6"/>
        <v>14.43</v>
      </c>
      <c r="K83" s="95">
        <f t="shared" si="7"/>
        <v>288.53</v>
      </c>
      <c r="L83" s="96">
        <f t="shared" si="8"/>
        <v>288.53</v>
      </c>
      <c r="M83" s="96">
        <v>6</v>
      </c>
      <c r="N83" s="97">
        <f t="shared" si="9"/>
        <v>115.41</v>
      </c>
    </row>
    <row r="84" spans="1:14" ht="19.5" customHeight="1">
      <c r="A84" s="78">
        <v>39</v>
      </c>
      <c r="B84" s="98" t="s">
        <v>371</v>
      </c>
      <c r="C84" s="270">
        <v>22</v>
      </c>
      <c r="D84" s="188" t="s">
        <v>323</v>
      </c>
      <c r="E84" s="177" t="s">
        <v>275</v>
      </c>
      <c r="F84" s="177" t="s">
        <v>276</v>
      </c>
      <c r="G84" s="178">
        <v>43.8</v>
      </c>
      <c r="H84" s="178">
        <v>8.7</v>
      </c>
      <c r="I84" s="94">
        <f t="shared" si="5"/>
        <v>381.06</v>
      </c>
      <c r="J84" s="94">
        <f t="shared" si="6"/>
        <v>19.05</v>
      </c>
      <c r="K84" s="95">
        <f t="shared" si="7"/>
        <v>381.06</v>
      </c>
      <c r="L84" s="96">
        <f t="shared" si="8"/>
        <v>381.06</v>
      </c>
      <c r="M84" s="96">
        <v>6</v>
      </c>
      <c r="N84" s="97">
        <f t="shared" si="9"/>
        <v>152.42</v>
      </c>
    </row>
    <row r="85" spans="1:14" ht="19.5" customHeight="1">
      <c r="A85" s="78">
        <v>40</v>
      </c>
      <c r="B85" s="98" t="s">
        <v>371</v>
      </c>
      <c r="C85" s="270">
        <v>23</v>
      </c>
      <c r="D85" s="188" t="s">
        <v>323</v>
      </c>
      <c r="E85" s="176" t="s">
        <v>276</v>
      </c>
      <c r="F85" s="177" t="s">
        <v>277</v>
      </c>
      <c r="G85" s="178">
        <v>44</v>
      </c>
      <c r="H85" s="178">
        <v>6.65</v>
      </c>
      <c r="I85" s="94">
        <f t="shared" si="5"/>
        <v>292.6</v>
      </c>
      <c r="J85" s="94">
        <f t="shared" si="6"/>
        <v>14.63</v>
      </c>
      <c r="K85" s="95">
        <f t="shared" si="7"/>
        <v>292.6</v>
      </c>
      <c r="L85" s="96">
        <f t="shared" si="8"/>
        <v>292.6</v>
      </c>
      <c r="M85" s="96">
        <v>6</v>
      </c>
      <c r="N85" s="97">
        <f t="shared" si="9"/>
        <v>117.04</v>
      </c>
    </row>
    <row r="86" spans="1:14" ht="19.5" customHeight="1">
      <c r="A86" s="78">
        <v>41</v>
      </c>
      <c r="B86" s="98" t="s">
        <v>371</v>
      </c>
      <c r="C86" s="270">
        <v>24</v>
      </c>
      <c r="D86" s="188" t="s">
        <v>323</v>
      </c>
      <c r="E86" s="176" t="s">
        <v>277</v>
      </c>
      <c r="F86" s="177" t="s">
        <v>278</v>
      </c>
      <c r="G86" s="178">
        <v>44</v>
      </c>
      <c r="H86" s="178">
        <v>8.85</v>
      </c>
      <c r="I86" s="94">
        <f t="shared" si="5"/>
        <v>389.4</v>
      </c>
      <c r="J86" s="94">
        <f t="shared" si="6"/>
        <v>19.47</v>
      </c>
      <c r="K86" s="95">
        <f t="shared" si="7"/>
        <v>389.4</v>
      </c>
      <c r="L86" s="96">
        <f t="shared" si="8"/>
        <v>389.4</v>
      </c>
      <c r="M86" s="96">
        <v>6</v>
      </c>
      <c r="N86" s="97">
        <f t="shared" si="9"/>
        <v>155.76</v>
      </c>
    </row>
    <row r="87" spans="1:14" ht="19.5" customHeight="1">
      <c r="A87" s="78">
        <v>35</v>
      </c>
      <c r="B87" s="98" t="s">
        <v>371</v>
      </c>
      <c r="C87" s="270">
        <v>25</v>
      </c>
      <c r="D87" s="188" t="s">
        <v>323</v>
      </c>
      <c r="E87" s="176" t="s">
        <v>278</v>
      </c>
      <c r="F87" s="177" t="s">
        <v>279</v>
      </c>
      <c r="G87" s="178">
        <v>43.9</v>
      </c>
      <c r="H87" s="178">
        <v>8.4</v>
      </c>
      <c r="I87" s="94">
        <f t="shared" si="5"/>
        <v>368.76</v>
      </c>
      <c r="J87" s="94">
        <f t="shared" si="6"/>
        <v>18.44</v>
      </c>
      <c r="K87" s="95">
        <f t="shared" si="7"/>
        <v>368.76</v>
      </c>
      <c r="L87" s="96">
        <f t="shared" si="8"/>
        <v>368.76</v>
      </c>
      <c r="M87" s="96">
        <v>6</v>
      </c>
      <c r="N87" s="97">
        <f t="shared" si="9"/>
        <v>147.5</v>
      </c>
    </row>
    <row r="88" spans="1:14" ht="19.5" customHeight="1">
      <c r="A88" s="78">
        <v>36</v>
      </c>
      <c r="B88" s="98" t="s">
        <v>371</v>
      </c>
      <c r="C88" s="270">
        <v>26</v>
      </c>
      <c r="D88" s="188" t="s">
        <v>323</v>
      </c>
      <c r="E88" s="176" t="s">
        <v>280</v>
      </c>
      <c r="F88" s="177" t="s">
        <v>281</v>
      </c>
      <c r="G88" s="178">
        <v>43.9</v>
      </c>
      <c r="H88" s="178">
        <v>6.1</v>
      </c>
      <c r="I88" s="94">
        <f t="shared" si="5"/>
        <v>267.79</v>
      </c>
      <c r="J88" s="94">
        <f t="shared" si="6"/>
        <v>13.39</v>
      </c>
      <c r="K88" s="95">
        <f t="shared" si="7"/>
        <v>267.79</v>
      </c>
      <c r="L88" s="96">
        <f t="shared" si="8"/>
        <v>267.79</v>
      </c>
      <c r="M88" s="96">
        <v>6</v>
      </c>
      <c r="N88" s="97">
        <f t="shared" si="9"/>
        <v>107.12</v>
      </c>
    </row>
    <row r="89" spans="1:14" ht="19.5" customHeight="1">
      <c r="A89" s="78">
        <v>37</v>
      </c>
      <c r="B89" s="98" t="s">
        <v>371</v>
      </c>
      <c r="C89" s="270">
        <v>27</v>
      </c>
      <c r="D89" s="188" t="s">
        <v>323</v>
      </c>
      <c r="E89" s="176" t="s">
        <v>281</v>
      </c>
      <c r="F89" s="177" t="s">
        <v>282</v>
      </c>
      <c r="G89" s="178">
        <v>43.3</v>
      </c>
      <c r="H89" s="178">
        <v>6.5</v>
      </c>
      <c r="I89" s="94">
        <f t="shared" si="5"/>
        <v>281.45</v>
      </c>
      <c r="J89" s="94">
        <f t="shared" si="6"/>
        <v>14.07</v>
      </c>
      <c r="K89" s="95">
        <f t="shared" si="7"/>
        <v>281.45</v>
      </c>
      <c r="L89" s="96">
        <f t="shared" si="8"/>
        <v>281.45</v>
      </c>
      <c r="M89" s="96">
        <v>6</v>
      </c>
      <c r="N89" s="97">
        <f t="shared" si="9"/>
        <v>112.58</v>
      </c>
    </row>
    <row r="90" spans="1:14" ht="19.5" customHeight="1">
      <c r="A90" s="78">
        <v>38</v>
      </c>
      <c r="B90" s="98" t="s">
        <v>371</v>
      </c>
      <c r="C90" s="270">
        <v>28</v>
      </c>
      <c r="D90" s="188" t="s">
        <v>323</v>
      </c>
      <c r="E90" s="176" t="s">
        <v>282</v>
      </c>
      <c r="F90" s="177" t="s">
        <v>283</v>
      </c>
      <c r="G90" s="178">
        <v>44</v>
      </c>
      <c r="H90" s="178">
        <v>4.7</v>
      </c>
      <c r="I90" s="94">
        <f t="shared" si="5"/>
        <v>206.8</v>
      </c>
      <c r="J90" s="94">
        <f t="shared" si="6"/>
        <v>10.34</v>
      </c>
      <c r="K90" s="95">
        <f t="shared" si="7"/>
        <v>206.8</v>
      </c>
      <c r="L90" s="96">
        <f t="shared" si="8"/>
        <v>206.8</v>
      </c>
      <c r="M90" s="96">
        <v>6</v>
      </c>
      <c r="N90" s="97">
        <f t="shared" si="9"/>
        <v>82.72</v>
      </c>
    </row>
    <row r="91" spans="1:14" ht="19.5" customHeight="1">
      <c r="A91" s="78">
        <v>39</v>
      </c>
      <c r="B91" s="92" t="s">
        <v>371</v>
      </c>
      <c r="C91" s="270">
        <v>29</v>
      </c>
      <c r="D91" s="188" t="s">
        <v>323</v>
      </c>
      <c r="E91" s="177" t="s">
        <v>283</v>
      </c>
      <c r="F91" s="177" t="s">
        <v>284</v>
      </c>
      <c r="G91" s="178">
        <v>43.9</v>
      </c>
      <c r="H91" s="178">
        <v>4.7</v>
      </c>
      <c r="I91" s="94">
        <f t="shared" si="5"/>
        <v>206.33</v>
      </c>
      <c r="J91" s="94">
        <f t="shared" si="6"/>
        <v>10.32</v>
      </c>
      <c r="K91" s="95">
        <f t="shared" si="7"/>
        <v>206.33</v>
      </c>
      <c r="L91" s="96">
        <f t="shared" si="8"/>
        <v>206.33</v>
      </c>
      <c r="M91" s="96">
        <v>6</v>
      </c>
      <c r="N91" s="97">
        <f t="shared" si="9"/>
        <v>82.53</v>
      </c>
    </row>
    <row r="92" spans="1:14" ht="19.5" customHeight="1">
      <c r="A92" s="78">
        <v>40</v>
      </c>
      <c r="B92" s="98" t="s">
        <v>371</v>
      </c>
      <c r="C92" s="270">
        <v>30</v>
      </c>
      <c r="D92" s="188" t="s">
        <v>323</v>
      </c>
      <c r="E92" s="176" t="s">
        <v>284</v>
      </c>
      <c r="F92" s="177" t="s">
        <v>285</v>
      </c>
      <c r="G92" s="178">
        <v>44.2</v>
      </c>
      <c r="H92" s="178">
        <v>6.5</v>
      </c>
      <c r="I92" s="94">
        <f t="shared" si="5"/>
        <v>287.3</v>
      </c>
      <c r="J92" s="94">
        <f t="shared" si="6"/>
        <v>14.37</v>
      </c>
      <c r="K92" s="95">
        <f t="shared" si="7"/>
        <v>287.3</v>
      </c>
      <c r="L92" s="96">
        <f t="shared" si="8"/>
        <v>287.3</v>
      </c>
      <c r="M92" s="96">
        <v>6</v>
      </c>
      <c r="N92" s="97">
        <f t="shared" si="9"/>
        <v>114.92</v>
      </c>
    </row>
    <row r="93" spans="1:14" ht="19.5" customHeight="1">
      <c r="A93" s="78">
        <v>41</v>
      </c>
      <c r="B93" s="98" t="s">
        <v>371</v>
      </c>
      <c r="C93" s="270">
        <v>31</v>
      </c>
      <c r="D93" s="188" t="s">
        <v>323</v>
      </c>
      <c r="E93" s="176" t="s">
        <v>285</v>
      </c>
      <c r="F93" s="177" t="s">
        <v>286</v>
      </c>
      <c r="G93" s="178">
        <v>43.8</v>
      </c>
      <c r="H93" s="178">
        <v>6.2</v>
      </c>
      <c r="I93" s="94">
        <f t="shared" si="5"/>
        <v>271.56</v>
      </c>
      <c r="J93" s="94">
        <f t="shared" si="6"/>
        <v>13.58</v>
      </c>
      <c r="K93" s="95">
        <f t="shared" si="7"/>
        <v>271.56</v>
      </c>
      <c r="L93" s="96">
        <f t="shared" si="8"/>
        <v>271.56</v>
      </c>
      <c r="M93" s="96">
        <v>6</v>
      </c>
      <c r="N93" s="97">
        <f t="shared" si="9"/>
        <v>108.62</v>
      </c>
    </row>
    <row r="94" spans="1:14" ht="19.5" customHeight="1">
      <c r="A94" s="78">
        <v>35</v>
      </c>
      <c r="B94" s="98" t="s">
        <v>371</v>
      </c>
      <c r="C94" s="270">
        <v>32</v>
      </c>
      <c r="D94" s="188" t="s">
        <v>323</v>
      </c>
      <c r="E94" s="176" t="s">
        <v>286</v>
      </c>
      <c r="F94" s="177" t="s">
        <v>287</v>
      </c>
      <c r="G94" s="178">
        <v>44</v>
      </c>
      <c r="H94" s="178">
        <v>6.2</v>
      </c>
      <c r="I94" s="94">
        <f t="shared" si="5"/>
        <v>272.8</v>
      </c>
      <c r="J94" s="94">
        <f t="shared" si="6"/>
        <v>13.64</v>
      </c>
      <c r="K94" s="95">
        <f t="shared" si="7"/>
        <v>272.8</v>
      </c>
      <c r="L94" s="96">
        <f t="shared" si="8"/>
        <v>272.8</v>
      </c>
      <c r="M94" s="96">
        <v>6</v>
      </c>
      <c r="N94" s="97">
        <f t="shared" si="9"/>
        <v>109.12</v>
      </c>
    </row>
    <row r="95" spans="1:14" ht="19.5" customHeight="1">
      <c r="A95" s="78">
        <v>36</v>
      </c>
      <c r="B95" s="98" t="s">
        <v>371</v>
      </c>
      <c r="C95" s="270">
        <v>33</v>
      </c>
      <c r="D95" s="188" t="s">
        <v>323</v>
      </c>
      <c r="E95" s="176" t="s">
        <v>287</v>
      </c>
      <c r="F95" s="177" t="s">
        <v>288</v>
      </c>
      <c r="G95" s="178">
        <v>43.9</v>
      </c>
      <c r="H95" s="178">
        <v>3.4</v>
      </c>
      <c r="I95" s="94">
        <f t="shared" si="5"/>
        <v>149.26</v>
      </c>
      <c r="J95" s="94">
        <f t="shared" si="6"/>
        <v>7.46</v>
      </c>
      <c r="K95" s="95">
        <f t="shared" si="7"/>
        <v>149.26</v>
      </c>
      <c r="L95" s="96">
        <f t="shared" si="8"/>
        <v>149.26</v>
      </c>
      <c r="M95" s="96">
        <v>6</v>
      </c>
      <c r="N95" s="97">
        <f t="shared" si="9"/>
        <v>59.7</v>
      </c>
    </row>
    <row r="96" spans="1:14" ht="19.5" customHeight="1">
      <c r="A96" s="78">
        <v>37</v>
      </c>
      <c r="B96" s="98" t="s">
        <v>371</v>
      </c>
      <c r="C96" s="270">
        <v>34</v>
      </c>
      <c r="D96" s="188" t="s">
        <v>323</v>
      </c>
      <c r="E96" s="176" t="s">
        <v>288</v>
      </c>
      <c r="F96" s="177" t="s">
        <v>289</v>
      </c>
      <c r="G96" s="178">
        <v>43.7</v>
      </c>
      <c r="H96" s="178">
        <v>5.8</v>
      </c>
      <c r="I96" s="94">
        <f t="shared" si="5"/>
        <v>253.46</v>
      </c>
      <c r="J96" s="94">
        <f t="shared" si="6"/>
        <v>12.67</v>
      </c>
      <c r="K96" s="95">
        <f t="shared" si="7"/>
        <v>253.46</v>
      </c>
      <c r="L96" s="96">
        <f t="shared" si="8"/>
        <v>253.46</v>
      </c>
      <c r="M96" s="96">
        <v>6</v>
      </c>
      <c r="N96" s="97">
        <f t="shared" si="9"/>
        <v>101.38</v>
      </c>
    </row>
    <row r="97" spans="1:14" ht="19.5" customHeight="1">
      <c r="A97" s="78">
        <v>38</v>
      </c>
      <c r="B97" s="98" t="s">
        <v>371</v>
      </c>
      <c r="C97" s="270">
        <v>35</v>
      </c>
      <c r="D97" s="188" t="s">
        <v>323</v>
      </c>
      <c r="E97" s="176" t="s">
        <v>290</v>
      </c>
      <c r="F97" s="177" t="s">
        <v>289</v>
      </c>
      <c r="G97" s="178">
        <v>43.8</v>
      </c>
      <c r="H97" s="178">
        <v>8.9</v>
      </c>
      <c r="I97" s="94">
        <f t="shared" si="5"/>
        <v>389.82</v>
      </c>
      <c r="J97" s="94">
        <f t="shared" si="6"/>
        <v>19.49</v>
      </c>
      <c r="K97" s="95">
        <f t="shared" si="7"/>
        <v>389.82</v>
      </c>
      <c r="L97" s="96">
        <f t="shared" si="8"/>
        <v>389.82</v>
      </c>
      <c r="M97" s="96">
        <v>6</v>
      </c>
      <c r="N97" s="97">
        <f t="shared" si="9"/>
        <v>155.93</v>
      </c>
    </row>
    <row r="98" spans="1:14" ht="19.5" customHeight="1">
      <c r="A98" s="78">
        <v>39</v>
      </c>
      <c r="B98" s="98" t="s">
        <v>371</v>
      </c>
      <c r="C98" s="270">
        <v>36</v>
      </c>
      <c r="D98" s="188" t="s">
        <v>323</v>
      </c>
      <c r="E98" s="177" t="s">
        <v>291</v>
      </c>
      <c r="F98" s="177" t="s">
        <v>290</v>
      </c>
      <c r="G98" s="178">
        <v>44.2</v>
      </c>
      <c r="H98" s="178">
        <v>7.6</v>
      </c>
      <c r="I98" s="94">
        <f t="shared" si="5"/>
        <v>335.92</v>
      </c>
      <c r="J98" s="94">
        <f t="shared" si="6"/>
        <v>16.8</v>
      </c>
      <c r="K98" s="95">
        <f t="shared" si="7"/>
        <v>335.92</v>
      </c>
      <c r="L98" s="96">
        <f t="shared" si="8"/>
        <v>335.92</v>
      </c>
      <c r="M98" s="96">
        <v>6</v>
      </c>
      <c r="N98" s="97">
        <f t="shared" si="9"/>
        <v>134.37</v>
      </c>
    </row>
    <row r="99" spans="1:14" ht="19.5" customHeight="1">
      <c r="A99" s="78">
        <v>40</v>
      </c>
      <c r="B99" s="98" t="s">
        <v>371</v>
      </c>
      <c r="C99" s="270">
        <v>37</v>
      </c>
      <c r="D99" s="188" t="s">
        <v>323</v>
      </c>
      <c r="E99" s="176" t="s">
        <v>292</v>
      </c>
      <c r="F99" s="177" t="s">
        <v>291</v>
      </c>
      <c r="G99" s="178">
        <v>44.2</v>
      </c>
      <c r="H99" s="178">
        <v>5.3</v>
      </c>
      <c r="I99" s="94">
        <f t="shared" si="5"/>
        <v>234.26</v>
      </c>
      <c r="J99" s="94">
        <f t="shared" si="6"/>
        <v>11.71</v>
      </c>
      <c r="K99" s="95">
        <f t="shared" si="7"/>
        <v>234.26</v>
      </c>
      <c r="L99" s="96">
        <f t="shared" si="8"/>
        <v>234.26</v>
      </c>
      <c r="M99" s="96">
        <v>6</v>
      </c>
      <c r="N99" s="97">
        <f t="shared" si="9"/>
        <v>93.7</v>
      </c>
    </row>
    <row r="100" spans="1:14" ht="19.5" customHeight="1">
      <c r="A100" s="78">
        <v>41</v>
      </c>
      <c r="B100" s="98" t="s">
        <v>371</v>
      </c>
      <c r="C100" s="270">
        <v>38</v>
      </c>
      <c r="D100" s="188" t="s">
        <v>323</v>
      </c>
      <c r="E100" s="176" t="s">
        <v>293</v>
      </c>
      <c r="F100" s="177" t="s">
        <v>292</v>
      </c>
      <c r="G100" s="178">
        <v>49.6</v>
      </c>
      <c r="H100" s="178">
        <v>6.7</v>
      </c>
      <c r="I100" s="94">
        <f t="shared" si="5"/>
        <v>332.32</v>
      </c>
      <c r="J100" s="94">
        <f t="shared" si="6"/>
        <v>16.62</v>
      </c>
      <c r="K100" s="95">
        <f t="shared" si="7"/>
        <v>332.32</v>
      </c>
      <c r="L100" s="96">
        <f t="shared" si="8"/>
        <v>332.32</v>
      </c>
      <c r="M100" s="96">
        <v>6</v>
      </c>
      <c r="N100" s="97">
        <f t="shared" si="9"/>
        <v>132.93</v>
      </c>
    </row>
    <row r="101" spans="1:14" ht="19.5" customHeight="1">
      <c r="A101" s="78">
        <v>36</v>
      </c>
      <c r="B101" s="92" t="s">
        <v>371</v>
      </c>
      <c r="C101" s="270">
        <v>39</v>
      </c>
      <c r="D101" s="188" t="s">
        <v>323</v>
      </c>
      <c r="E101" s="176" t="s">
        <v>294</v>
      </c>
      <c r="F101" s="177" t="s">
        <v>293</v>
      </c>
      <c r="G101" s="178">
        <v>44.3</v>
      </c>
      <c r="H101" s="178">
        <v>9</v>
      </c>
      <c r="I101" s="94">
        <f t="shared" si="5"/>
        <v>398.7</v>
      </c>
      <c r="J101" s="94">
        <f t="shared" si="6"/>
        <v>19.94</v>
      </c>
      <c r="K101" s="95">
        <f t="shared" si="7"/>
        <v>398.7</v>
      </c>
      <c r="L101" s="96">
        <f t="shared" si="8"/>
        <v>398.7</v>
      </c>
      <c r="M101" s="96">
        <v>6</v>
      </c>
      <c r="N101" s="97">
        <f t="shared" si="9"/>
        <v>159.48</v>
      </c>
    </row>
    <row r="102" spans="1:14" ht="19.5" customHeight="1">
      <c r="A102" s="78">
        <v>37</v>
      </c>
      <c r="B102" s="98" t="s">
        <v>371</v>
      </c>
      <c r="C102" s="270">
        <v>40</v>
      </c>
      <c r="D102" s="188" t="s">
        <v>323</v>
      </c>
      <c r="E102" s="176" t="s">
        <v>295</v>
      </c>
      <c r="F102" s="177" t="s">
        <v>294</v>
      </c>
      <c r="G102" s="178">
        <v>43.2</v>
      </c>
      <c r="H102" s="178">
        <v>9</v>
      </c>
      <c r="I102" s="94">
        <f t="shared" si="5"/>
        <v>388.8</v>
      </c>
      <c r="J102" s="94">
        <f t="shared" si="6"/>
        <v>19.44</v>
      </c>
      <c r="K102" s="95">
        <f t="shared" si="7"/>
        <v>388.8</v>
      </c>
      <c r="L102" s="96">
        <f t="shared" si="8"/>
        <v>388.8</v>
      </c>
      <c r="M102" s="96">
        <v>6</v>
      </c>
      <c r="N102" s="97">
        <f t="shared" si="9"/>
        <v>155.52</v>
      </c>
    </row>
    <row r="103" spans="1:14" ht="19.5" customHeight="1">
      <c r="A103" s="78">
        <v>38</v>
      </c>
      <c r="B103" s="98" t="s">
        <v>371</v>
      </c>
      <c r="C103" s="270">
        <v>41</v>
      </c>
      <c r="D103" s="188" t="s">
        <v>323</v>
      </c>
      <c r="E103" s="176" t="s">
        <v>296</v>
      </c>
      <c r="F103" s="177" t="s">
        <v>295</v>
      </c>
      <c r="G103" s="178">
        <v>43.8</v>
      </c>
      <c r="H103" s="178">
        <v>9.3</v>
      </c>
      <c r="I103" s="94">
        <f t="shared" si="5"/>
        <v>407.34</v>
      </c>
      <c r="J103" s="94">
        <f t="shared" si="6"/>
        <v>20.37</v>
      </c>
      <c r="K103" s="95">
        <f t="shared" si="7"/>
        <v>407.34</v>
      </c>
      <c r="L103" s="96">
        <f t="shared" si="8"/>
        <v>407.34</v>
      </c>
      <c r="M103" s="96">
        <v>6</v>
      </c>
      <c r="N103" s="97">
        <f t="shared" si="9"/>
        <v>162.94</v>
      </c>
    </row>
    <row r="104" spans="1:14" ht="19.5" customHeight="1">
      <c r="A104" s="78">
        <v>39</v>
      </c>
      <c r="B104" s="98" t="s">
        <v>371</v>
      </c>
      <c r="C104" s="270">
        <v>42</v>
      </c>
      <c r="D104" s="188" t="s">
        <v>323</v>
      </c>
      <c r="E104" s="177" t="s">
        <v>297</v>
      </c>
      <c r="F104" s="177" t="s">
        <v>296</v>
      </c>
      <c r="G104" s="178">
        <v>44.2</v>
      </c>
      <c r="H104" s="178">
        <v>5.7</v>
      </c>
      <c r="I104" s="94">
        <f t="shared" si="5"/>
        <v>251.94</v>
      </c>
      <c r="J104" s="94">
        <f t="shared" si="6"/>
        <v>12.6</v>
      </c>
      <c r="K104" s="95">
        <f t="shared" si="7"/>
        <v>251.94</v>
      </c>
      <c r="L104" s="96">
        <f t="shared" si="8"/>
        <v>251.94</v>
      </c>
      <c r="M104" s="96">
        <v>6</v>
      </c>
      <c r="N104" s="97">
        <f t="shared" si="9"/>
        <v>100.78</v>
      </c>
    </row>
    <row r="105" spans="1:14" ht="19.5" customHeight="1">
      <c r="A105" s="78">
        <v>40</v>
      </c>
      <c r="B105" s="98" t="s">
        <v>371</v>
      </c>
      <c r="C105" s="270">
        <v>43</v>
      </c>
      <c r="D105" s="188" t="s">
        <v>323</v>
      </c>
      <c r="E105" s="176" t="s">
        <v>298</v>
      </c>
      <c r="F105" s="177" t="s">
        <v>297</v>
      </c>
      <c r="G105" s="178">
        <v>43.9</v>
      </c>
      <c r="H105" s="178">
        <v>6.2</v>
      </c>
      <c r="I105" s="94">
        <f t="shared" si="5"/>
        <v>272.18</v>
      </c>
      <c r="J105" s="94">
        <f t="shared" si="6"/>
        <v>13.61</v>
      </c>
      <c r="K105" s="95">
        <f t="shared" si="7"/>
        <v>272.18</v>
      </c>
      <c r="L105" s="96">
        <f t="shared" si="8"/>
        <v>272.18</v>
      </c>
      <c r="M105" s="96">
        <v>6</v>
      </c>
      <c r="N105" s="97">
        <f t="shared" si="9"/>
        <v>108.87</v>
      </c>
    </row>
    <row r="106" spans="1:14" ht="19.5" customHeight="1">
      <c r="A106" s="78">
        <v>41</v>
      </c>
      <c r="B106" s="98" t="s">
        <v>371</v>
      </c>
      <c r="C106" s="270">
        <v>44</v>
      </c>
      <c r="D106" s="188" t="s">
        <v>323</v>
      </c>
      <c r="E106" s="176" t="s">
        <v>251</v>
      </c>
      <c r="F106" s="177" t="s">
        <v>298</v>
      </c>
      <c r="G106" s="178">
        <v>44.1</v>
      </c>
      <c r="H106" s="178">
        <v>8.7</v>
      </c>
      <c r="I106" s="94">
        <f t="shared" si="5"/>
        <v>383.67</v>
      </c>
      <c r="J106" s="94">
        <f t="shared" si="6"/>
        <v>19.18</v>
      </c>
      <c r="K106" s="95">
        <f t="shared" si="7"/>
        <v>383.67</v>
      </c>
      <c r="L106" s="96">
        <f t="shared" si="8"/>
        <v>383.67</v>
      </c>
      <c r="M106" s="96">
        <v>6</v>
      </c>
      <c r="N106" s="97">
        <f t="shared" si="9"/>
        <v>153.47</v>
      </c>
    </row>
    <row r="107" spans="1:14" ht="19.5" customHeight="1">
      <c r="A107" s="78">
        <v>35</v>
      </c>
      <c r="B107" s="98" t="s">
        <v>371</v>
      </c>
      <c r="C107" s="270">
        <v>45</v>
      </c>
      <c r="D107" s="188" t="s">
        <v>323</v>
      </c>
      <c r="E107" s="176" t="s">
        <v>250</v>
      </c>
      <c r="F107" s="177" t="s">
        <v>251</v>
      </c>
      <c r="G107" s="178">
        <v>44.3</v>
      </c>
      <c r="H107" s="178">
        <v>6.6</v>
      </c>
      <c r="I107" s="94">
        <f t="shared" si="5"/>
        <v>292.38</v>
      </c>
      <c r="J107" s="94">
        <f t="shared" si="6"/>
        <v>14.62</v>
      </c>
      <c r="K107" s="95">
        <f t="shared" si="7"/>
        <v>292.38</v>
      </c>
      <c r="L107" s="96">
        <f t="shared" si="8"/>
        <v>292.38</v>
      </c>
      <c r="M107" s="96">
        <v>6</v>
      </c>
      <c r="N107" s="97">
        <f t="shared" si="9"/>
        <v>116.95</v>
      </c>
    </row>
    <row r="108" spans="1:14" ht="19.5" customHeight="1">
      <c r="A108" s="78">
        <v>36</v>
      </c>
      <c r="B108" s="98" t="s">
        <v>371</v>
      </c>
      <c r="C108" s="270">
        <v>46</v>
      </c>
      <c r="D108" s="188" t="s">
        <v>323</v>
      </c>
      <c r="E108" s="176" t="s">
        <v>249</v>
      </c>
      <c r="F108" s="177" t="s">
        <v>250</v>
      </c>
      <c r="G108" s="178">
        <v>43.75</v>
      </c>
      <c r="H108" s="178">
        <v>8.9</v>
      </c>
      <c r="I108" s="94">
        <f t="shared" si="5"/>
        <v>389.38</v>
      </c>
      <c r="J108" s="94">
        <f t="shared" si="6"/>
        <v>19.47</v>
      </c>
      <c r="K108" s="95">
        <f t="shared" si="7"/>
        <v>389.38</v>
      </c>
      <c r="L108" s="96">
        <f t="shared" si="8"/>
        <v>389.38</v>
      </c>
      <c r="M108" s="96">
        <v>6</v>
      </c>
      <c r="N108" s="97">
        <f t="shared" si="9"/>
        <v>155.75</v>
      </c>
    </row>
    <row r="109" spans="1:14" ht="19.5" customHeight="1">
      <c r="A109" s="78">
        <v>37</v>
      </c>
      <c r="B109" s="98" t="s">
        <v>371</v>
      </c>
      <c r="C109" s="270">
        <v>47</v>
      </c>
      <c r="D109" s="188" t="s">
        <v>323</v>
      </c>
      <c r="E109" s="176" t="s">
        <v>289</v>
      </c>
      <c r="F109" s="177" t="s">
        <v>288</v>
      </c>
      <c r="G109" s="178">
        <v>43.7</v>
      </c>
      <c r="H109" s="178">
        <v>7.6</v>
      </c>
      <c r="I109" s="94">
        <f t="shared" si="5"/>
        <v>332.12</v>
      </c>
      <c r="J109" s="94">
        <f t="shared" si="6"/>
        <v>16.61</v>
      </c>
      <c r="K109" s="95">
        <f t="shared" si="7"/>
        <v>332.12</v>
      </c>
      <c r="L109" s="96">
        <f t="shared" si="8"/>
        <v>332.12</v>
      </c>
      <c r="M109" s="96">
        <v>6</v>
      </c>
      <c r="N109" s="97">
        <f t="shared" si="9"/>
        <v>132.85</v>
      </c>
    </row>
    <row r="110" spans="1:14" ht="19.5" customHeight="1">
      <c r="A110" s="78">
        <v>38</v>
      </c>
      <c r="B110" s="98" t="s">
        <v>371</v>
      </c>
      <c r="C110" s="270">
        <v>48</v>
      </c>
      <c r="D110" s="188" t="s">
        <v>323</v>
      </c>
      <c r="E110" s="176" t="s">
        <v>288</v>
      </c>
      <c r="F110" s="177" t="s">
        <v>287</v>
      </c>
      <c r="G110" s="178">
        <v>43.9</v>
      </c>
      <c r="H110" s="178">
        <v>8.9</v>
      </c>
      <c r="I110" s="94">
        <f t="shared" si="5"/>
        <v>390.71</v>
      </c>
      <c r="J110" s="94">
        <f t="shared" si="6"/>
        <v>19.54</v>
      </c>
      <c r="K110" s="95">
        <f t="shared" si="7"/>
        <v>390.71</v>
      </c>
      <c r="L110" s="96">
        <f t="shared" si="8"/>
        <v>390.71</v>
      </c>
      <c r="M110" s="96">
        <v>6</v>
      </c>
      <c r="N110" s="97">
        <f t="shared" si="9"/>
        <v>156.28</v>
      </c>
    </row>
    <row r="111" spans="1:14" ht="19.5" customHeight="1">
      <c r="A111" s="78">
        <v>39</v>
      </c>
      <c r="B111" s="92" t="s">
        <v>371</v>
      </c>
      <c r="C111" s="270">
        <v>49</v>
      </c>
      <c r="D111" s="188" t="s">
        <v>323</v>
      </c>
      <c r="E111" s="177" t="s">
        <v>287</v>
      </c>
      <c r="F111" s="177" t="s">
        <v>286</v>
      </c>
      <c r="G111" s="178">
        <v>44</v>
      </c>
      <c r="H111" s="178">
        <v>5.1</v>
      </c>
      <c r="I111" s="94">
        <f t="shared" si="5"/>
        <v>224.4</v>
      </c>
      <c r="J111" s="94">
        <f t="shared" si="6"/>
        <v>11.22</v>
      </c>
      <c r="K111" s="95">
        <f t="shared" si="7"/>
        <v>224.4</v>
      </c>
      <c r="L111" s="96">
        <f t="shared" si="8"/>
        <v>224.4</v>
      </c>
      <c r="M111" s="96">
        <v>6</v>
      </c>
      <c r="N111" s="97">
        <f t="shared" si="9"/>
        <v>89.76</v>
      </c>
    </row>
    <row r="112" spans="1:14" ht="19.5" customHeight="1">
      <c r="A112" s="78">
        <v>40</v>
      </c>
      <c r="B112" s="98" t="s">
        <v>371</v>
      </c>
      <c r="C112" s="270">
        <v>50</v>
      </c>
      <c r="D112" s="188" t="s">
        <v>323</v>
      </c>
      <c r="E112" s="176" t="s">
        <v>286</v>
      </c>
      <c r="F112" s="177" t="s">
        <v>285</v>
      </c>
      <c r="G112" s="178">
        <v>43.8</v>
      </c>
      <c r="H112" s="178">
        <v>8.4</v>
      </c>
      <c r="I112" s="94">
        <f t="shared" si="5"/>
        <v>367.92</v>
      </c>
      <c r="J112" s="94">
        <f t="shared" si="6"/>
        <v>18.4</v>
      </c>
      <c r="K112" s="95">
        <f t="shared" si="7"/>
        <v>367.92</v>
      </c>
      <c r="L112" s="96">
        <f t="shared" si="8"/>
        <v>367.92</v>
      </c>
      <c r="M112" s="96">
        <v>6</v>
      </c>
      <c r="N112" s="97">
        <f t="shared" si="9"/>
        <v>147.17</v>
      </c>
    </row>
    <row r="113" spans="1:14" ht="19.5" customHeight="1">
      <c r="A113" s="78">
        <v>41</v>
      </c>
      <c r="B113" s="98" t="s">
        <v>371</v>
      </c>
      <c r="C113" s="270">
        <v>51</v>
      </c>
      <c r="D113" s="188" t="s">
        <v>323</v>
      </c>
      <c r="E113" s="176" t="s">
        <v>285</v>
      </c>
      <c r="F113" s="177" t="s">
        <v>284</v>
      </c>
      <c r="G113" s="178">
        <v>44.1</v>
      </c>
      <c r="H113" s="178">
        <v>6.9</v>
      </c>
      <c r="I113" s="94">
        <f t="shared" si="5"/>
        <v>304.29</v>
      </c>
      <c r="J113" s="94">
        <f t="shared" si="6"/>
        <v>15.21</v>
      </c>
      <c r="K113" s="95">
        <f t="shared" si="7"/>
        <v>304.29</v>
      </c>
      <c r="L113" s="96">
        <f t="shared" si="8"/>
        <v>304.29</v>
      </c>
      <c r="M113" s="96">
        <v>6</v>
      </c>
      <c r="N113" s="97">
        <f t="shared" si="9"/>
        <v>121.72</v>
      </c>
    </row>
    <row r="114" spans="1:14" ht="19.5" customHeight="1">
      <c r="A114" s="78">
        <v>36</v>
      </c>
      <c r="B114" s="98" t="s">
        <v>371</v>
      </c>
      <c r="C114" s="270">
        <v>52</v>
      </c>
      <c r="D114" s="188" t="s">
        <v>323</v>
      </c>
      <c r="E114" s="176" t="s">
        <v>284</v>
      </c>
      <c r="F114" s="177" t="s">
        <v>283</v>
      </c>
      <c r="G114" s="178">
        <v>43.9</v>
      </c>
      <c r="H114" s="178">
        <v>6.3</v>
      </c>
      <c r="I114" s="94">
        <f t="shared" si="5"/>
        <v>276.57</v>
      </c>
      <c r="J114" s="94">
        <f t="shared" si="6"/>
        <v>13.83</v>
      </c>
      <c r="K114" s="95">
        <f t="shared" si="7"/>
        <v>276.57</v>
      </c>
      <c r="L114" s="96">
        <f t="shared" si="8"/>
        <v>276.57</v>
      </c>
      <c r="M114" s="96">
        <v>6</v>
      </c>
      <c r="N114" s="97">
        <f t="shared" si="9"/>
        <v>110.63</v>
      </c>
    </row>
    <row r="115" spans="1:14" ht="19.5" customHeight="1">
      <c r="A115" s="78">
        <v>37</v>
      </c>
      <c r="B115" s="98" t="s">
        <v>371</v>
      </c>
      <c r="C115" s="270">
        <v>53</v>
      </c>
      <c r="D115" s="188" t="s">
        <v>323</v>
      </c>
      <c r="E115" s="176" t="s">
        <v>283</v>
      </c>
      <c r="F115" s="177" t="s">
        <v>282</v>
      </c>
      <c r="G115" s="178">
        <v>44</v>
      </c>
      <c r="H115" s="178">
        <v>3.3</v>
      </c>
      <c r="I115" s="94">
        <f t="shared" si="5"/>
        <v>145.2</v>
      </c>
      <c r="J115" s="94">
        <f t="shared" si="6"/>
        <v>7.26</v>
      </c>
      <c r="K115" s="95">
        <f t="shared" si="7"/>
        <v>145.2</v>
      </c>
      <c r="L115" s="96">
        <f t="shared" si="8"/>
        <v>145.2</v>
      </c>
      <c r="M115" s="96">
        <v>6</v>
      </c>
      <c r="N115" s="97">
        <f t="shared" si="9"/>
        <v>58.08</v>
      </c>
    </row>
    <row r="116" spans="1:14" ht="19.5" customHeight="1">
      <c r="A116" s="78">
        <v>38</v>
      </c>
      <c r="B116" s="98" t="s">
        <v>371</v>
      </c>
      <c r="C116" s="270">
        <v>54</v>
      </c>
      <c r="D116" s="188" t="s">
        <v>323</v>
      </c>
      <c r="E116" s="176" t="s">
        <v>282</v>
      </c>
      <c r="F116" s="177" t="s">
        <v>281</v>
      </c>
      <c r="G116" s="178">
        <v>43.3</v>
      </c>
      <c r="H116" s="178">
        <v>4.7</v>
      </c>
      <c r="I116" s="94">
        <f t="shared" si="5"/>
        <v>203.51</v>
      </c>
      <c r="J116" s="94">
        <f t="shared" si="6"/>
        <v>10.18</v>
      </c>
      <c r="K116" s="95">
        <f t="shared" si="7"/>
        <v>203.51</v>
      </c>
      <c r="L116" s="96">
        <f t="shared" si="8"/>
        <v>203.51</v>
      </c>
      <c r="M116" s="96">
        <v>6</v>
      </c>
      <c r="N116" s="97">
        <f t="shared" si="9"/>
        <v>81.4</v>
      </c>
    </row>
    <row r="117" spans="1:14" ht="19.5" customHeight="1">
      <c r="A117" s="78">
        <v>39</v>
      </c>
      <c r="B117" s="98" t="s">
        <v>371</v>
      </c>
      <c r="C117" s="270">
        <v>55</v>
      </c>
      <c r="D117" s="188" t="s">
        <v>323</v>
      </c>
      <c r="E117" s="177" t="s">
        <v>281</v>
      </c>
      <c r="F117" s="177" t="s">
        <v>280</v>
      </c>
      <c r="G117" s="178">
        <v>43.9</v>
      </c>
      <c r="H117" s="178">
        <v>3.1</v>
      </c>
      <c r="I117" s="94">
        <f t="shared" si="5"/>
        <v>136.09</v>
      </c>
      <c r="J117" s="94">
        <f t="shared" si="6"/>
        <v>6.8</v>
      </c>
      <c r="K117" s="95">
        <f t="shared" si="7"/>
        <v>136.09</v>
      </c>
      <c r="L117" s="96">
        <f t="shared" si="8"/>
        <v>136.09</v>
      </c>
      <c r="M117" s="96">
        <v>6</v>
      </c>
      <c r="N117" s="97">
        <f t="shared" si="9"/>
        <v>54.44</v>
      </c>
    </row>
    <row r="118" spans="1:14" ht="19.5" customHeight="1">
      <c r="A118" s="78">
        <v>40</v>
      </c>
      <c r="B118" s="98" t="s">
        <v>371</v>
      </c>
      <c r="C118" s="270">
        <v>56</v>
      </c>
      <c r="D118" s="188" t="s">
        <v>323</v>
      </c>
      <c r="E118" s="176" t="s">
        <v>299</v>
      </c>
      <c r="F118" s="177" t="s">
        <v>280</v>
      </c>
      <c r="G118" s="178">
        <v>44.3</v>
      </c>
      <c r="H118" s="178">
        <v>5</v>
      </c>
      <c r="I118" s="94">
        <f t="shared" si="5"/>
        <v>221.5</v>
      </c>
      <c r="J118" s="94">
        <f t="shared" si="6"/>
        <v>11.08</v>
      </c>
      <c r="K118" s="95">
        <f t="shared" si="7"/>
        <v>221.5</v>
      </c>
      <c r="L118" s="96">
        <f t="shared" si="8"/>
        <v>221.5</v>
      </c>
      <c r="M118" s="96">
        <v>6</v>
      </c>
      <c r="N118" s="97">
        <f t="shared" si="9"/>
        <v>88.6</v>
      </c>
    </row>
    <row r="119" spans="1:14" ht="19.5" customHeight="1">
      <c r="A119" s="78">
        <v>41</v>
      </c>
      <c r="B119" s="98" t="s">
        <v>371</v>
      </c>
      <c r="C119" s="270">
        <v>57</v>
      </c>
      <c r="D119" s="188" t="s">
        <v>323</v>
      </c>
      <c r="E119" s="176" t="s">
        <v>300</v>
      </c>
      <c r="F119" s="177" t="s">
        <v>301</v>
      </c>
      <c r="G119" s="178">
        <v>48</v>
      </c>
      <c r="H119" s="178">
        <v>5.5</v>
      </c>
      <c r="I119" s="94">
        <f t="shared" si="5"/>
        <v>264</v>
      </c>
      <c r="J119" s="94">
        <f t="shared" si="6"/>
        <v>13.2</v>
      </c>
      <c r="K119" s="95">
        <f t="shared" si="7"/>
        <v>264</v>
      </c>
      <c r="L119" s="96">
        <f t="shared" si="8"/>
        <v>264</v>
      </c>
      <c r="M119" s="96">
        <v>6</v>
      </c>
      <c r="N119" s="97">
        <f t="shared" si="9"/>
        <v>105.6</v>
      </c>
    </row>
    <row r="120" spans="1:14" ht="19.5" customHeight="1">
      <c r="A120" s="78">
        <v>35</v>
      </c>
      <c r="B120" s="98" t="s">
        <v>371</v>
      </c>
      <c r="C120" s="270">
        <v>58</v>
      </c>
      <c r="D120" s="188" t="s">
        <v>323</v>
      </c>
      <c r="E120" s="176" t="s">
        <v>301</v>
      </c>
      <c r="F120" s="177" t="s">
        <v>302</v>
      </c>
      <c r="G120" s="178">
        <v>48.8</v>
      </c>
      <c r="H120" s="178">
        <v>3.45</v>
      </c>
      <c r="I120" s="94">
        <f t="shared" si="5"/>
        <v>168.36</v>
      </c>
      <c r="J120" s="94">
        <f t="shared" si="6"/>
        <v>8.42</v>
      </c>
      <c r="K120" s="95">
        <f t="shared" si="7"/>
        <v>168.36</v>
      </c>
      <c r="L120" s="96">
        <f t="shared" si="8"/>
        <v>168.36</v>
      </c>
      <c r="M120" s="96">
        <v>6</v>
      </c>
      <c r="N120" s="97">
        <f t="shared" si="9"/>
        <v>67.34</v>
      </c>
    </row>
    <row r="121" spans="1:14" ht="19.5" customHeight="1">
      <c r="A121" s="78">
        <v>36</v>
      </c>
      <c r="B121" s="92" t="s">
        <v>371</v>
      </c>
      <c r="C121" s="270">
        <v>59</v>
      </c>
      <c r="D121" s="188" t="s">
        <v>323</v>
      </c>
      <c r="E121" s="176" t="s">
        <v>302</v>
      </c>
      <c r="F121" s="177" t="s">
        <v>299</v>
      </c>
      <c r="G121" s="178">
        <v>44</v>
      </c>
      <c r="H121" s="178">
        <v>5.7</v>
      </c>
      <c r="I121" s="94">
        <f t="shared" si="5"/>
        <v>250.8</v>
      </c>
      <c r="J121" s="94">
        <f t="shared" si="6"/>
        <v>12.54</v>
      </c>
      <c r="K121" s="95">
        <f t="shared" si="7"/>
        <v>250.8</v>
      </c>
      <c r="L121" s="96">
        <f t="shared" si="8"/>
        <v>250.8</v>
      </c>
      <c r="M121" s="96">
        <v>6</v>
      </c>
      <c r="N121" s="97">
        <f t="shared" si="9"/>
        <v>100.32</v>
      </c>
    </row>
    <row r="122" spans="1:14" ht="19.5" customHeight="1">
      <c r="A122" s="78">
        <v>37</v>
      </c>
      <c r="B122" s="98" t="s">
        <v>371</v>
      </c>
      <c r="C122" s="270">
        <v>60</v>
      </c>
      <c r="D122" s="188" t="s">
        <v>323</v>
      </c>
      <c r="E122" s="176" t="s">
        <v>299</v>
      </c>
      <c r="F122" s="177" t="s">
        <v>280</v>
      </c>
      <c r="G122" s="178">
        <v>44.3</v>
      </c>
      <c r="H122" s="178">
        <v>5.5</v>
      </c>
      <c r="I122" s="94">
        <f t="shared" si="5"/>
        <v>243.65</v>
      </c>
      <c r="J122" s="94">
        <f t="shared" si="6"/>
        <v>12.18</v>
      </c>
      <c r="K122" s="95">
        <f t="shared" si="7"/>
        <v>243.65</v>
      </c>
      <c r="L122" s="96">
        <f t="shared" si="8"/>
        <v>243.65</v>
      </c>
      <c r="M122" s="96">
        <v>6</v>
      </c>
      <c r="N122" s="97">
        <f t="shared" si="9"/>
        <v>97.46</v>
      </c>
    </row>
    <row r="123" spans="1:14" ht="19.5" customHeight="1">
      <c r="A123" s="78">
        <v>38</v>
      </c>
      <c r="B123" s="98" t="s">
        <v>371</v>
      </c>
      <c r="C123" s="270">
        <v>61</v>
      </c>
      <c r="D123" s="188" t="s">
        <v>323</v>
      </c>
      <c r="E123" s="176" t="s">
        <v>280</v>
      </c>
      <c r="F123" s="177" t="s">
        <v>281</v>
      </c>
      <c r="G123" s="178">
        <v>43.9</v>
      </c>
      <c r="H123" s="178">
        <v>5.9</v>
      </c>
      <c r="I123" s="94">
        <f t="shared" si="5"/>
        <v>259.01</v>
      </c>
      <c r="J123" s="94">
        <f t="shared" si="6"/>
        <v>12.95</v>
      </c>
      <c r="K123" s="95">
        <f t="shared" si="7"/>
        <v>259.01</v>
      </c>
      <c r="L123" s="96">
        <f t="shared" si="8"/>
        <v>259.01</v>
      </c>
      <c r="M123" s="96">
        <v>6</v>
      </c>
      <c r="N123" s="97">
        <f t="shared" si="9"/>
        <v>103.6</v>
      </c>
    </row>
    <row r="124" spans="1:14" ht="19.5" customHeight="1">
      <c r="A124" s="78">
        <v>39</v>
      </c>
      <c r="B124" s="98" t="s">
        <v>371</v>
      </c>
      <c r="C124" s="270">
        <v>62</v>
      </c>
      <c r="D124" s="188" t="s">
        <v>323</v>
      </c>
      <c r="E124" s="177" t="s">
        <v>281</v>
      </c>
      <c r="F124" s="177" t="s">
        <v>282</v>
      </c>
      <c r="G124" s="178">
        <v>43.3</v>
      </c>
      <c r="H124" s="178">
        <v>4.2</v>
      </c>
      <c r="I124" s="94">
        <f t="shared" si="5"/>
        <v>181.86</v>
      </c>
      <c r="J124" s="94">
        <f t="shared" si="6"/>
        <v>9.09</v>
      </c>
      <c r="K124" s="95">
        <f t="shared" si="7"/>
        <v>181.86</v>
      </c>
      <c r="L124" s="96">
        <f t="shared" si="8"/>
        <v>181.86</v>
      </c>
      <c r="M124" s="96">
        <v>6</v>
      </c>
      <c r="N124" s="97">
        <f t="shared" si="9"/>
        <v>72.74</v>
      </c>
    </row>
    <row r="125" spans="1:14" ht="19.5" customHeight="1">
      <c r="A125" s="78">
        <v>40</v>
      </c>
      <c r="B125" s="98" t="s">
        <v>371</v>
      </c>
      <c r="C125" s="270">
        <v>63</v>
      </c>
      <c r="D125" s="188" t="s">
        <v>323</v>
      </c>
      <c r="E125" s="176" t="s">
        <v>282</v>
      </c>
      <c r="F125" s="177" t="s">
        <v>283</v>
      </c>
      <c r="G125" s="178">
        <v>44</v>
      </c>
      <c r="H125" s="178">
        <v>3.4</v>
      </c>
      <c r="I125" s="94">
        <f t="shared" si="5"/>
        <v>149.6</v>
      </c>
      <c r="J125" s="94">
        <f t="shared" si="6"/>
        <v>7.48</v>
      </c>
      <c r="K125" s="95">
        <f t="shared" si="7"/>
        <v>149.6</v>
      </c>
      <c r="L125" s="96">
        <f t="shared" si="8"/>
        <v>149.6</v>
      </c>
      <c r="M125" s="96">
        <v>6</v>
      </c>
      <c r="N125" s="97">
        <f t="shared" si="9"/>
        <v>59.84</v>
      </c>
    </row>
    <row r="126" spans="1:14" ht="19.5" customHeight="1">
      <c r="A126" s="78">
        <v>41</v>
      </c>
      <c r="B126" s="98" t="s">
        <v>371</v>
      </c>
      <c r="C126" s="270">
        <v>64</v>
      </c>
      <c r="D126" s="188" t="s">
        <v>323</v>
      </c>
      <c r="E126" s="176" t="s">
        <v>283</v>
      </c>
      <c r="F126" s="177" t="s">
        <v>284</v>
      </c>
      <c r="G126" s="178">
        <v>43.9</v>
      </c>
      <c r="H126" s="178">
        <v>3.9</v>
      </c>
      <c r="I126" s="94">
        <f t="shared" si="5"/>
        <v>171.21</v>
      </c>
      <c r="J126" s="94">
        <f t="shared" si="6"/>
        <v>8.56</v>
      </c>
      <c r="K126" s="95">
        <f t="shared" si="7"/>
        <v>171.21</v>
      </c>
      <c r="L126" s="96">
        <f t="shared" si="8"/>
        <v>171.21</v>
      </c>
      <c r="M126" s="96">
        <v>6</v>
      </c>
      <c r="N126" s="97">
        <f t="shared" si="9"/>
        <v>68.48</v>
      </c>
    </row>
    <row r="127" spans="1:14" ht="19.5" customHeight="1">
      <c r="A127" s="78">
        <v>36</v>
      </c>
      <c r="B127" s="98" t="s">
        <v>371</v>
      </c>
      <c r="C127" s="270">
        <v>65</v>
      </c>
      <c r="D127" s="188" t="s">
        <v>323</v>
      </c>
      <c r="E127" s="176" t="s">
        <v>284</v>
      </c>
      <c r="F127" s="177" t="s">
        <v>285</v>
      </c>
      <c r="G127" s="178">
        <v>44.2</v>
      </c>
      <c r="H127" s="178">
        <v>7</v>
      </c>
      <c r="I127" s="94">
        <f t="shared" si="5"/>
        <v>309.4</v>
      </c>
      <c r="J127" s="94">
        <f t="shared" si="6"/>
        <v>15.47</v>
      </c>
      <c r="K127" s="95">
        <f t="shared" si="7"/>
        <v>309.4</v>
      </c>
      <c r="L127" s="96">
        <f t="shared" si="8"/>
        <v>309.4</v>
      </c>
      <c r="M127" s="96">
        <v>6</v>
      </c>
      <c r="N127" s="97">
        <f t="shared" si="9"/>
        <v>123.76</v>
      </c>
    </row>
    <row r="128" spans="1:14" ht="19.5" customHeight="1">
      <c r="A128" s="78">
        <v>37</v>
      </c>
      <c r="B128" s="98" t="s">
        <v>371</v>
      </c>
      <c r="C128" s="270">
        <v>66</v>
      </c>
      <c r="D128" s="188" t="s">
        <v>323</v>
      </c>
      <c r="E128" s="176" t="s">
        <v>285</v>
      </c>
      <c r="F128" s="177" t="s">
        <v>286</v>
      </c>
      <c r="G128" s="178">
        <v>43.8</v>
      </c>
      <c r="H128" s="178">
        <v>5.4</v>
      </c>
      <c r="I128" s="94">
        <f t="shared" si="5"/>
        <v>236.52</v>
      </c>
      <c r="J128" s="94">
        <f t="shared" si="6"/>
        <v>11.83</v>
      </c>
      <c r="K128" s="95">
        <f t="shared" si="7"/>
        <v>236.52</v>
      </c>
      <c r="L128" s="96">
        <f t="shared" si="8"/>
        <v>236.52</v>
      </c>
      <c r="M128" s="96">
        <v>6</v>
      </c>
      <c r="N128" s="97">
        <f t="shared" si="9"/>
        <v>94.61</v>
      </c>
    </row>
    <row r="129" spans="1:14" ht="19.5" customHeight="1">
      <c r="A129" s="78">
        <v>38</v>
      </c>
      <c r="B129" s="98" t="s">
        <v>371</v>
      </c>
      <c r="C129" s="270">
        <v>67</v>
      </c>
      <c r="D129" s="188" t="s">
        <v>323</v>
      </c>
      <c r="E129" s="176" t="s">
        <v>286</v>
      </c>
      <c r="F129" s="177" t="s">
        <v>287</v>
      </c>
      <c r="G129" s="178">
        <v>44</v>
      </c>
      <c r="H129" s="178">
        <v>6.4</v>
      </c>
      <c r="I129" s="94">
        <f t="shared" si="5"/>
        <v>281.6</v>
      </c>
      <c r="J129" s="94">
        <f t="shared" si="6"/>
        <v>14.08</v>
      </c>
      <c r="K129" s="95">
        <f t="shared" si="7"/>
        <v>281.6</v>
      </c>
      <c r="L129" s="96">
        <f t="shared" si="8"/>
        <v>281.6</v>
      </c>
      <c r="M129" s="96">
        <v>6</v>
      </c>
      <c r="N129" s="97">
        <f t="shared" si="9"/>
        <v>112.64</v>
      </c>
    </row>
    <row r="130" spans="1:14" ht="19.5" customHeight="1">
      <c r="A130" s="78">
        <v>39</v>
      </c>
      <c r="B130" s="98" t="s">
        <v>371</v>
      </c>
      <c r="C130" s="270">
        <v>68</v>
      </c>
      <c r="D130" s="188" t="s">
        <v>323</v>
      </c>
      <c r="E130" s="177" t="s">
        <v>287</v>
      </c>
      <c r="F130" s="177" t="s">
        <v>288</v>
      </c>
      <c r="G130" s="178">
        <v>43.9</v>
      </c>
      <c r="H130" s="178">
        <v>3.4</v>
      </c>
      <c r="I130" s="94">
        <f t="shared" si="5"/>
        <v>149.26</v>
      </c>
      <c r="J130" s="94">
        <f t="shared" si="6"/>
        <v>7.46</v>
      </c>
      <c r="K130" s="95">
        <f t="shared" si="7"/>
        <v>149.26</v>
      </c>
      <c r="L130" s="96">
        <f t="shared" si="8"/>
        <v>149.26</v>
      </c>
      <c r="M130" s="96">
        <v>6</v>
      </c>
      <c r="N130" s="97">
        <f t="shared" si="9"/>
        <v>59.7</v>
      </c>
    </row>
    <row r="131" spans="1:14" ht="19.5" customHeight="1">
      <c r="A131" s="78">
        <v>40</v>
      </c>
      <c r="B131" s="92" t="s">
        <v>371</v>
      </c>
      <c r="C131" s="270">
        <v>69</v>
      </c>
      <c r="D131" s="188" t="s">
        <v>323</v>
      </c>
      <c r="E131" s="176" t="s">
        <v>288</v>
      </c>
      <c r="F131" s="177" t="s">
        <v>289</v>
      </c>
      <c r="G131" s="178">
        <v>43.7</v>
      </c>
      <c r="H131" s="178">
        <v>5.8</v>
      </c>
      <c r="I131" s="94">
        <f t="shared" si="5"/>
        <v>253.46</v>
      </c>
      <c r="J131" s="94">
        <f t="shared" si="6"/>
        <v>12.67</v>
      </c>
      <c r="K131" s="95">
        <f t="shared" si="7"/>
        <v>253.46</v>
      </c>
      <c r="L131" s="96">
        <f t="shared" si="8"/>
        <v>253.46</v>
      </c>
      <c r="M131" s="96">
        <v>6</v>
      </c>
      <c r="N131" s="97">
        <f t="shared" si="9"/>
        <v>101.38</v>
      </c>
    </row>
    <row r="132" spans="1:14" ht="19.5" customHeight="1">
      <c r="A132" s="78">
        <v>41</v>
      </c>
      <c r="B132" s="98" t="s">
        <v>371</v>
      </c>
      <c r="C132" s="270">
        <v>70</v>
      </c>
      <c r="D132" s="188" t="s">
        <v>323</v>
      </c>
      <c r="E132" s="176" t="s">
        <v>288</v>
      </c>
      <c r="F132" s="177" t="s">
        <v>289</v>
      </c>
      <c r="G132" s="178">
        <v>43.7</v>
      </c>
      <c r="H132" s="178">
        <v>6.9</v>
      </c>
      <c r="I132" s="94">
        <f t="shared" si="5"/>
        <v>301.53</v>
      </c>
      <c r="J132" s="94">
        <f t="shared" si="6"/>
        <v>15.08</v>
      </c>
      <c r="K132" s="95">
        <f t="shared" si="7"/>
        <v>301.53</v>
      </c>
      <c r="L132" s="96">
        <f t="shared" si="8"/>
        <v>301.53</v>
      </c>
      <c r="M132" s="96">
        <v>6</v>
      </c>
      <c r="N132" s="97">
        <f t="shared" si="9"/>
        <v>120.61</v>
      </c>
    </row>
    <row r="133" spans="1:14" ht="19.5" customHeight="1">
      <c r="A133" s="78">
        <v>35</v>
      </c>
      <c r="B133" s="98" t="s">
        <v>371</v>
      </c>
      <c r="C133" s="270">
        <v>71</v>
      </c>
      <c r="D133" s="188" t="s">
        <v>323</v>
      </c>
      <c r="E133" s="176" t="s">
        <v>287</v>
      </c>
      <c r="F133" s="177" t="s">
        <v>288</v>
      </c>
      <c r="G133" s="178">
        <v>43.9</v>
      </c>
      <c r="H133" s="178">
        <v>7.8</v>
      </c>
      <c r="I133" s="94">
        <f t="shared" si="5"/>
        <v>342.42</v>
      </c>
      <c r="J133" s="94">
        <f t="shared" si="6"/>
        <v>17.12</v>
      </c>
      <c r="K133" s="95">
        <f t="shared" si="7"/>
        <v>342.42</v>
      </c>
      <c r="L133" s="96">
        <f t="shared" si="8"/>
        <v>342.42</v>
      </c>
      <c r="M133" s="96">
        <v>6</v>
      </c>
      <c r="N133" s="97">
        <f t="shared" si="9"/>
        <v>136.97</v>
      </c>
    </row>
    <row r="134" spans="1:14" ht="19.5" customHeight="1">
      <c r="A134" s="78">
        <v>36</v>
      </c>
      <c r="B134" s="98" t="s">
        <v>371</v>
      </c>
      <c r="C134" s="270">
        <v>72</v>
      </c>
      <c r="D134" s="188" t="s">
        <v>323</v>
      </c>
      <c r="E134" s="176" t="s">
        <v>286</v>
      </c>
      <c r="F134" s="177" t="s">
        <v>287</v>
      </c>
      <c r="G134" s="178">
        <v>44</v>
      </c>
      <c r="H134" s="178">
        <v>4.6</v>
      </c>
      <c r="I134" s="94">
        <f t="shared" si="5"/>
        <v>202.4</v>
      </c>
      <c r="J134" s="94">
        <f t="shared" si="6"/>
        <v>10.12</v>
      </c>
      <c r="K134" s="95">
        <f t="shared" si="7"/>
        <v>202.4</v>
      </c>
      <c r="L134" s="96">
        <f t="shared" si="8"/>
        <v>202.4</v>
      </c>
      <c r="M134" s="96">
        <v>6</v>
      </c>
      <c r="N134" s="97">
        <f t="shared" si="9"/>
        <v>80.96</v>
      </c>
    </row>
    <row r="135" spans="1:14" ht="19.5" customHeight="1">
      <c r="A135" s="78">
        <v>37</v>
      </c>
      <c r="B135" s="98" t="s">
        <v>371</v>
      </c>
      <c r="C135" s="270">
        <v>73</v>
      </c>
      <c r="D135" s="188" t="s">
        <v>323</v>
      </c>
      <c r="E135" s="176" t="s">
        <v>285</v>
      </c>
      <c r="F135" s="177" t="s">
        <v>286</v>
      </c>
      <c r="G135" s="178">
        <v>43.8</v>
      </c>
      <c r="H135" s="178">
        <v>7</v>
      </c>
      <c r="I135" s="94">
        <f t="shared" si="5"/>
        <v>306.6</v>
      </c>
      <c r="J135" s="94">
        <f t="shared" si="6"/>
        <v>15.33</v>
      </c>
      <c r="K135" s="95">
        <f t="shared" si="7"/>
        <v>306.6</v>
      </c>
      <c r="L135" s="96">
        <f t="shared" si="8"/>
        <v>306.6</v>
      </c>
      <c r="M135" s="96">
        <v>6</v>
      </c>
      <c r="N135" s="97">
        <f t="shared" si="9"/>
        <v>122.64</v>
      </c>
    </row>
    <row r="136" spans="1:14" ht="19.5" customHeight="1">
      <c r="A136" s="78">
        <v>38</v>
      </c>
      <c r="B136" s="98" t="s">
        <v>371</v>
      </c>
      <c r="C136" s="270">
        <v>74</v>
      </c>
      <c r="D136" s="188" t="s">
        <v>323</v>
      </c>
      <c r="E136" s="176" t="s">
        <v>284</v>
      </c>
      <c r="F136" s="177" t="s">
        <v>285</v>
      </c>
      <c r="G136" s="178">
        <v>44.2</v>
      </c>
      <c r="H136" s="178">
        <v>2.05</v>
      </c>
      <c r="I136" s="94">
        <f t="shared" si="5"/>
        <v>90.61</v>
      </c>
      <c r="J136" s="94">
        <f t="shared" si="6"/>
        <v>4.53</v>
      </c>
      <c r="K136" s="95">
        <f t="shared" si="7"/>
        <v>90.61</v>
      </c>
      <c r="L136" s="96">
        <f t="shared" si="8"/>
        <v>90.61</v>
      </c>
      <c r="M136" s="96">
        <v>6</v>
      </c>
      <c r="N136" s="97">
        <f t="shared" si="9"/>
        <v>36.24</v>
      </c>
    </row>
    <row r="137" spans="1:14" ht="19.5" customHeight="1">
      <c r="A137" s="78">
        <v>39</v>
      </c>
      <c r="B137" s="98" t="s">
        <v>371</v>
      </c>
      <c r="C137" s="270">
        <v>75</v>
      </c>
      <c r="D137" s="188" t="s">
        <v>323</v>
      </c>
      <c r="E137" s="177" t="s">
        <v>283</v>
      </c>
      <c r="F137" s="177" t="s">
        <v>284</v>
      </c>
      <c r="G137" s="178">
        <v>43.9</v>
      </c>
      <c r="H137" s="178">
        <v>4.75</v>
      </c>
      <c r="I137" s="94">
        <f t="shared" si="5"/>
        <v>208.53</v>
      </c>
      <c r="J137" s="94">
        <f t="shared" si="6"/>
        <v>10.43</v>
      </c>
      <c r="K137" s="95">
        <f t="shared" si="7"/>
        <v>208.53</v>
      </c>
      <c r="L137" s="96">
        <f t="shared" si="8"/>
        <v>208.53</v>
      </c>
      <c r="M137" s="96">
        <v>6</v>
      </c>
      <c r="N137" s="97">
        <f t="shared" si="9"/>
        <v>83.41</v>
      </c>
    </row>
    <row r="138" spans="1:14" ht="19.5" customHeight="1">
      <c r="A138" s="78">
        <v>40</v>
      </c>
      <c r="B138" s="98" t="s">
        <v>371</v>
      </c>
      <c r="C138" s="270">
        <v>76</v>
      </c>
      <c r="D138" s="188" t="s">
        <v>323</v>
      </c>
      <c r="E138" s="176" t="s">
        <v>282</v>
      </c>
      <c r="F138" s="177" t="s">
        <v>283</v>
      </c>
      <c r="G138" s="178">
        <v>44</v>
      </c>
      <c r="H138" s="178">
        <v>4.3</v>
      </c>
      <c r="I138" s="94">
        <f t="shared" si="5"/>
        <v>189.2</v>
      </c>
      <c r="J138" s="94">
        <f t="shared" si="6"/>
        <v>9.46</v>
      </c>
      <c r="K138" s="95">
        <f t="shared" si="7"/>
        <v>189.2</v>
      </c>
      <c r="L138" s="96">
        <f t="shared" si="8"/>
        <v>189.2</v>
      </c>
      <c r="M138" s="96">
        <v>6</v>
      </c>
      <c r="N138" s="97">
        <f t="shared" si="9"/>
        <v>75.68</v>
      </c>
    </row>
    <row r="139" spans="1:14" ht="19.5" customHeight="1">
      <c r="A139" s="78">
        <v>41</v>
      </c>
      <c r="B139" s="98" t="s">
        <v>371</v>
      </c>
      <c r="C139" s="270">
        <v>77</v>
      </c>
      <c r="D139" s="188" t="s">
        <v>323</v>
      </c>
      <c r="E139" s="176" t="s">
        <v>281</v>
      </c>
      <c r="F139" s="177" t="s">
        <v>282</v>
      </c>
      <c r="G139" s="178">
        <v>43.3</v>
      </c>
      <c r="H139" s="178">
        <v>8</v>
      </c>
      <c r="I139" s="94">
        <f t="shared" si="5"/>
        <v>346.4</v>
      </c>
      <c r="J139" s="94">
        <f t="shared" si="6"/>
        <v>17.32</v>
      </c>
      <c r="K139" s="95">
        <f t="shared" si="7"/>
        <v>346.4</v>
      </c>
      <c r="L139" s="96">
        <f t="shared" si="8"/>
        <v>346.4</v>
      </c>
      <c r="M139" s="96">
        <v>6</v>
      </c>
      <c r="N139" s="97">
        <f t="shared" si="9"/>
        <v>138.56</v>
      </c>
    </row>
    <row r="140" spans="1:14" ht="19.5" customHeight="1">
      <c r="A140" s="78">
        <v>41</v>
      </c>
      <c r="B140" s="98" t="s">
        <v>371</v>
      </c>
      <c r="C140" s="270">
        <v>78</v>
      </c>
      <c r="D140" s="188" t="s">
        <v>323</v>
      </c>
      <c r="E140" s="176" t="s">
        <v>280</v>
      </c>
      <c r="F140" s="177" t="s">
        <v>281</v>
      </c>
      <c r="G140" s="178">
        <v>43.9</v>
      </c>
      <c r="H140" s="178">
        <v>4.6</v>
      </c>
      <c r="I140" s="94">
        <f aca="true" t="shared" si="10" ref="I140:I203">G140*H140</f>
        <v>201.94</v>
      </c>
      <c r="J140" s="94">
        <f aca="true" t="shared" si="11" ref="J140:J203">G140*H140*$J$9</f>
        <v>10.1</v>
      </c>
      <c r="K140" s="95">
        <f aca="true" t="shared" si="12" ref="K140:K203">G140*H140</f>
        <v>201.94</v>
      </c>
      <c r="L140" s="96">
        <f aca="true" t="shared" si="13" ref="L140:L203">G140*H140</f>
        <v>201.94</v>
      </c>
      <c r="M140" s="96">
        <v>6</v>
      </c>
      <c r="N140" s="97">
        <f aca="true" t="shared" si="14" ref="N140:N203">G140*H140*40%</f>
        <v>80.78</v>
      </c>
    </row>
    <row r="141" spans="1:14" ht="19.5" customHeight="1">
      <c r="A141" s="78">
        <v>35</v>
      </c>
      <c r="B141" s="98" t="s">
        <v>371</v>
      </c>
      <c r="C141" s="270">
        <v>79</v>
      </c>
      <c r="D141" s="188" t="s">
        <v>323</v>
      </c>
      <c r="E141" s="176" t="s">
        <v>299</v>
      </c>
      <c r="F141" s="177" t="s">
        <v>280</v>
      </c>
      <c r="G141" s="178">
        <v>44.3</v>
      </c>
      <c r="H141" s="178">
        <v>4.7</v>
      </c>
      <c r="I141" s="94">
        <f t="shared" si="10"/>
        <v>208.21</v>
      </c>
      <c r="J141" s="94">
        <f t="shared" si="11"/>
        <v>10.41</v>
      </c>
      <c r="K141" s="95">
        <f t="shared" si="12"/>
        <v>208.21</v>
      </c>
      <c r="L141" s="96">
        <f t="shared" si="13"/>
        <v>208.21</v>
      </c>
      <c r="M141" s="96">
        <v>6</v>
      </c>
      <c r="N141" s="97">
        <f t="shared" si="14"/>
        <v>83.28</v>
      </c>
    </row>
    <row r="142" spans="1:14" ht="19.5" customHeight="1">
      <c r="A142" s="78">
        <v>36</v>
      </c>
      <c r="B142" s="98" t="s">
        <v>371</v>
      </c>
      <c r="C142" s="270">
        <v>80</v>
      </c>
      <c r="D142" s="188" t="s">
        <v>323</v>
      </c>
      <c r="E142" s="176" t="s">
        <v>302</v>
      </c>
      <c r="F142" s="177" t="s">
        <v>299</v>
      </c>
      <c r="G142" s="178">
        <v>44</v>
      </c>
      <c r="H142" s="178">
        <v>3.35</v>
      </c>
      <c r="I142" s="94">
        <f t="shared" si="10"/>
        <v>147.4</v>
      </c>
      <c r="J142" s="94">
        <f t="shared" si="11"/>
        <v>7.37</v>
      </c>
      <c r="K142" s="95">
        <f t="shared" si="12"/>
        <v>147.4</v>
      </c>
      <c r="L142" s="96">
        <f t="shared" si="13"/>
        <v>147.4</v>
      </c>
      <c r="M142" s="96">
        <v>6</v>
      </c>
      <c r="N142" s="97">
        <f t="shared" si="14"/>
        <v>58.96</v>
      </c>
    </row>
    <row r="143" spans="1:14" ht="19.5" customHeight="1">
      <c r="A143" s="78">
        <v>37</v>
      </c>
      <c r="B143" s="98" t="s">
        <v>371</v>
      </c>
      <c r="C143" s="270">
        <v>81</v>
      </c>
      <c r="D143" s="188" t="s">
        <v>323</v>
      </c>
      <c r="E143" s="176" t="s">
        <v>301</v>
      </c>
      <c r="F143" s="177" t="s">
        <v>302</v>
      </c>
      <c r="G143" s="178">
        <v>44</v>
      </c>
      <c r="H143" s="178">
        <v>5.9</v>
      </c>
      <c r="I143" s="94">
        <f t="shared" si="10"/>
        <v>259.6</v>
      </c>
      <c r="J143" s="94">
        <f t="shared" si="11"/>
        <v>12.98</v>
      </c>
      <c r="K143" s="95">
        <f t="shared" si="12"/>
        <v>259.6</v>
      </c>
      <c r="L143" s="96">
        <f t="shared" si="13"/>
        <v>259.6</v>
      </c>
      <c r="M143" s="96">
        <v>6</v>
      </c>
      <c r="N143" s="97">
        <f t="shared" si="14"/>
        <v>103.84</v>
      </c>
    </row>
    <row r="144" spans="1:14" ht="19.5" customHeight="1">
      <c r="A144" s="78">
        <v>38</v>
      </c>
      <c r="B144" s="98" t="s">
        <v>371</v>
      </c>
      <c r="C144" s="270">
        <v>82</v>
      </c>
      <c r="D144" s="188" t="s">
        <v>323</v>
      </c>
      <c r="E144" s="176" t="s">
        <v>277</v>
      </c>
      <c r="F144" s="177" t="s">
        <v>278</v>
      </c>
      <c r="G144" s="178">
        <v>45.6</v>
      </c>
      <c r="H144" s="178">
        <v>5.12</v>
      </c>
      <c r="I144" s="94">
        <f t="shared" si="10"/>
        <v>233.47</v>
      </c>
      <c r="J144" s="94">
        <f t="shared" si="11"/>
        <v>11.67</v>
      </c>
      <c r="K144" s="95">
        <f t="shared" si="12"/>
        <v>233.47</v>
      </c>
      <c r="L144" s="96">
        <f t="shared" si="13"/>
        <v>233.47</v>
      </c>
      <c r="M144" s="96">
        <v>6</v>
      </c>
      <c r="N144" s="97">
        <f t="shared" si="14"/>
        <v>93.39</v>
      </c>
    </row>
    <row r="145" spans="1:14" ht="19.5" customHeight="1">
      <c r="A145" s="78">
        <v>39</v>
      </c>
      <c r="B145" s="98" t="s">
        <v>371</v>
      </c>
      <c r="C145" s="270">
        <v>83</v>
      </c>
      <c r="D145" s="188" t="s">
        <v>323</v>
      </c>
      <c r="E145" s="177" t="s">
        <v>278</v>
      </c>
      <c r="F145" s="177" t="s">
        <v>279</v>
      </c>
      <c r="G145" s="178">
        <v>38.8</v>
      </c>
      <c r="H145" s="178">
        <v>3.95</v>
      </c>
      <c r="I145" s="94">
        <f t="shared" si="10"/>
        <v>153.26</v>
      </c>
      <c r="J145" s="94">
        <f t="shared" si="11"/>
        <v>7.66</v>
      </c>
      <c r="K145" s="95">
        <f t="shared" si="12"/>
        <v>153.26</v>
      </c>
      <c r="L145" s="96">
        <f t="shared" si="13"/>
        <v>153.26</v>
      </c>
      <c r="M145" s="96">
        <v>6</v>
      </c>
      <c r="N145" s="97">
        <f t="shared" si="14"/>
        <v>61.3</v>
      </c>
    </row>
    <row r="146" spans="1:14" ht="19.5" customHeight="1">
      <c r="A146" s="78">
        <v>40</v>
      </c>
      <c r="B146" s="98" t="s">
        <v>371</v>
      </c>
      <c r="C146" s="270">
        <v>84</v>
      </c>
      <c r="D146" s="188" t="s">
        <v>323</v>
      </c>
      <c r="E146" s="176" t="s">
        <v>279</v>
      </c>
      <c r="F146" s="177" t="s">
        <v>303</v>
      </c>
      <c r="G146" s="178">
        <v>43.7</v>
      </c>
      <c r="H146" s="178">
        <v>5.75</v>
      </c>
      <c r="I146" s="94">
        <f t="shared" si="10"/>
        <v>251.28</v>
      </c>
      <c r="J146" s="94">
        <f t="shared" si="11"/>
        <v>12.56</v>
      </c>
      <c r="K146" s="95">
        <f t="shared" si="12"/>
        <v>251.28</v>
      </c>
      <c r="L146" s="96">
        <f t="shared" si="13"/>
        <v>251.28</v>
      </c>
      <c r="M146" s="96">
        <v>6</v>
      </c>
      <c r="N146" s="97">
        <f t="shared" si="14"/>
        <v>100.51</v>
      </c>
    </row>
    <row r="147" spans="1:14" ht="19.5" customHeight="1">
      <c r="A147" s="78">
        <v>41</v>
      </c>
      <c r="B147" s="98" t="s">
        <v>371</v>
      </c>
      <c r="C147" s="270">
        <v>85</v>
      </c>
      <c r="D147" s="188" t="s">
        <v>323</v>
      </c>
      <c r="E147" s="176" t="s">
        <v>303</v>
      </c>
      <c r="F147" s="177" t="s">
        <v>304</v>
      </c>
      <c r="G147" s="178">
        <v>44.4</v>
      </c>
      <c r="H147" s="178">
        <v>6.45</v>
      </c>
      <c r="I147" s="94">
        <f t="shared" si="10"/>
        <v>286.38</v>
      </c>
      <c r="J147" s="94">
        <f t="shared" si="11"/>
        <v>14.32</v>
      </c>
      <c r="K147" s="95">
        <f t="shared" si="12"/>
        <v>286.38</v>
      </c>
      <c r="L147" s="96">
        <f t="shared" si="13"/>
        <v>286.38</v>
      </c>
      <c r="M147" s="96">
        <v>6</v>
      </c>
      <c r="N147" s="97">
        <f t="shared" si="14"/>
        <v>114.55</v>
      </c>
    </row>
    <row r="148" spans="1:14" ht="19.5" customHeight="1">
      <c r="A148" s="78">
        <v>41</v>
      </c>
      <c r="B148" s="92" t="s">
        <v>371</v>
      </c>
      <c r="C148" s="270">
        <v>86</v>
      </c>
      <c r="D148" s="188" t="s">
        <v>323</v>
      </c>
      <c r="E148" s="176" t="s">
        <v>304</v>
      </c>
      <c r="F148" s="177" t="s">
        <v>305</v>
      </c>
      <c r="G148" s="178">
        <v>44.4</v>
      </c>
      <c r="H148" s="178">
        <v>6.95</v>
      </c>
      <c r="I148" s="94">
        <f t="shared" si="10"/>
        <v>308.58</v>
      </c>
      <c r="J148" s="94">
        <f t="shared" si="11"/>
        <v>15.43</v>
      </c>
      <c r="K148" s="95">
        <f t="shared" si="12"/>
        <v>308.58</v>
      </c>
      <c r="L148" s="96">
        <f t="shared" si="13"/>
        <v>308.58</v>
      </c>
      <c r="M148" s="96">
        <v>6</v>
      </c>
      <c r="N148" s="97">
        <f t="shared" si="14"/>
        <v>123.43</v>
      </c>
    </row>
    <row r="149" spans="1:14" ht="19.5" customHeight="1">
      <c r="A149" s="78">
        <v>35</v>
      </c>
      <c r="B149" s="98" t="s">
        <v>371</v>
      </c>
      <c r="C149" s="270">
        <v>87</v>
      </c>
      <c r="D149" s="188" t="s">
        <v>323</v>
      </c>
      <c r="E149" s="176" t="s">
        <v>305</v>
      </c>
      <c r="F149" s="177" t="s">
        <v>306</v>
      </c>
      <c r="G149" s="178">
        <v>43.9</v>
      </c>
      <c r="H149" s="178">
        <v>6.5</v>
      </c>
      <c r="I149" s="94">
        <f t="shared" si="10"/>
        <v>285.35</v>
      </c>
      <c r="J149" s="94">
        <f t="shared" si="11"/>
        <v>14.27</v>
      </c>
      <c r="K149" s="95">
        <f t="shared" si="12"/>
        <v>285.35</v>
      </c>
      <c r="L149" s="96">
        <f t="shared" si="13"/>
        <v>285.35</v>
      </c>
      <c r="M149" s="96">
        <v>6</v>
      </c>
      <c r="N149" s="97">
        <f t="shared" si="14"/>
        <v>114.14</v>
      </c>
    </row>
    <row r="150" spans="1:14" ht="19.5" customHeight="1">
      <c r="A150" s="78">
        <v>36</v>
      </c>
      <c r="B150" s="98" t="s">
        <v>371</v>
      </c>
      <c r="C150" s="270">
        <v>88</v>
      </c>
      <c r="D150" s="188" t="s">
        <v>323</v>
      </c>
      <c r="E150" s="176" t="s">
        <v>306</v>
      </c>
      <c r="F150" s="177" t="s">
        <v>307</v>
      </c>
      <c r="G150" s="178">
        <v>44</v>
      </c>
      <c r="H150" s="178">
        <v>8.6</v>
      </c>
      <c r="I150" s="94">
        <f t="shared" si="10"/>
        <v>378.4</v>
      </c>
      <c r="J150" s="94">
        <f t="shared" si="11"/>
        <v>18.92</v>
      </c>
      <c r="K150" s="95">
        <f t="shared" si="12"/>
        <v>378.4</v>
      </c>
      <c r="L150" s="96">
        <f t="shared" si="13"/>
        <v>378.4</v>
      </c>
      <c r="M150" s="96">
        <v>6</v>
      </c>
      <c r="N150" s="97">
        <f t="shared" si="14"/>
        <v>151.36</v>
      </c>
    </row>
    <row r="151" spans="1:14" ht="19.5" customHeight="1">
      <c r="A151" s="78">
        <v>37</v>
      </c>
      <c r="B151" s="98" t="s">
        <v>371</v>
      </c>
      <c r="C151" s="270">
        <v>89</v>
      </c>
      <c r="D151" s="188" t="s">
        <v>323</v>
      </c>
      <c r="E151" s="176" t="s">
        <v>308</v>
      </c>
      <c r="F151" s="177" t="s">
        <v>309</v>
      </c>
      <c r="G151" s="178">
        <v>43.6</v>
      </c>
      <c r="H151" s="178">
        <v>5.25</v>
      </c>
      <c r="I151" s="94">
        <f t="shared" si="10"/>
        <v>228.9</v>
      </c>
      <c r="J151" s="94">
        <f t="shared" si="11"/>
        <v>11.45</v>
      </c>
      <c r="K151" s="95">
        <f t="shared" si="12"/>
        <v>228.9</v>
      </c>
      <c r="L151" s="96">
        <f t="shared" si="13"/>
        <v>228.9</v>
      </c>
      <c r="M151" s="96">
        <v>6</v>
      </c>
      <c r="N151" s="97">
        <f t="shared" si="14"/>
        <v>91.56</v>
      </c>
    </row>
    <row r="152" spans="1:14" ht="19.5" customHeight="1">
      <c r="A152" s="78">
        <v>38</v>
      </c>
      <c r="B152" s="98" t="s">
        <v>371</v>
      </c>
      <c r="C152" s="270">
        <v>90</v>
      </c>
      <c r="D152" s="188" t="s">
        <v>323</v>
      </c>
      <c r="E152" s="176" t="s">
        <v>309</v>
      </c>
      <c r="F152" s="177" t="s">
        <v>310</v>
      </c>
      <c r="G152" s="178">
        <v>43.9</v>
      </c>
      <c r="H152" s="178">
        <v>4.6</v>
      </c>
      <c r="I152" s="94">
        <f t="shared" si="10"/>
        <v>201.94</v>
      </c>
      <c r="J152" s="94">
        <f t="shared" si="11"/>
        <v>10.1</v>
      </c>
      <c r="K152" s="95">
        <f t="shared" si="12"/>
        <v>201.94</v>
      </c>
      <c r="L152" s="96">
        <f t="shared" si="13"/>
        <v>201.94</v>
      </c>
      <c r="M152" s="96">
        <v>6</v>
      </c>
      <c r="N152" s="97">
        <f t="shared" si="14"/>
        <v>80.78</v>
      </c>
    </row>
    <row r="153" spans="1:14" ht="19.5" customHeight="1">
      <c r="A153" s="78">
        <v>39</v>
      </c>
      <c r="B153" s="98" t="s">
        <v>371</v>
      </c>
      <c r="C153" s="270">
        <v>91</v>
      </c>
      <c r="D153" s="188" t="s">
        <v>323</v>
      </c>
      <c r="E153" s="177" t="s">
        <v>310</v>
      </c>
      <c r="F153" s="177" t="s">
        <v>311</v>
      </c>
      <c r="G153" s="178">
        <v>43.4</v>
      </c>
      <c r="H153" s="178">
        <v>2.65</v>
      </c>
      <c r="I153" s="94">
        <f t="shared" si="10"/>
        <v>115.01</v>
      </c>
      <c r="J153" s="94">
        <f t="shared" si="11"/>
        <v>5.75</v>
      </c>
      <c r="K153" s="95">
        <f t="shared" si="12"/>
        <v>115.01</v>
      </c>
      <c r="L153" s="96">
        <f t="shared" si="13"/>
        <v>115.01</v>
      </c>
      <c r="M153" s="96">
        <v>6</v>
      </c>
      <c r="N153" s="97">
        <f t="shared" si="14"/>
        <v>46</v>
      </c>
    </row>
    <row r="154" spans="1:14" ht="19.5" customHeight="1">
      <c r="A154" s="78">
        <v>40</v>
      </c>
      <c r="B154" s="98" t="s">
        <v>371</v>
      </c>
      <c r="C154" s="270">
        <v>92</v>
      </c>
      <c r="D154" s="188" t="s">
        <v>323</v>
      </c>
      <c r="E154" s="176" t="s">
        <v>311</v>
      </c>
      <c r="F154" s="177" t="s">
        <v>312</v>
      </c>
      <c r="G154" s="178">
        <v>44.3</v>
      </c>
      <c r="H154" s="178">
        <v>5.14</v>
      </c>
      <c r="I154" s="94">
        <f t="shared" si="10"/>
        <v>227.7</v>
      </c>
      <c r="J154" s="94">
        <f t="shared" si="11"/>
        <v>11.39</v>
      </c>
      <c r="K154" s="95">
        <f t="shared" si="12"/>
        <v>227.7</v>
      </c>
      <c r="L154" s="96">
        <f t="shared" si="13"/>
        <v>227.7</v>
      </c>
      <c r="M154" s="96">
        <v>6</v>
      </c>
      <c r="N154" s="97">
        <f t="shared" si="14"/>
        <v>91.08</v>
      </c>
    </row>
    <row r="155" spans="1:14" ht="19.5" customHeight="1">
      <c r="A155" s="78">
        <v>41</v>
      </c>
      <c r="B155" s="98" t="s">
        <v>371</v>
      </c>
      <c r="C155" s="270">
        <v>93</v>
      </c>
      <c r="D155" s="188" t="s">
        <v>323</v>
      </c>
      <c r="E155" s="176" t="s">
        <v>312</v>
      </c>
      <c r="F155" s="177" t="s">
        <v>313</v>
      </c>
      <c r="G155" s="178">
        <v>44.3</v>
      </c>
      <c r="H155" s="178">
        <v>3.28</v>
      </c>
      <c r="I155" s="94">
        <f t="shared" si="10"/>
        <v>145.3</v>
      </c>
      <c r="J155" s="94">
        <f t="shared" si="11"/>
        <v>7.27</v>
      </c>
      <c r="K155" s="95">
        <f t="shared" si="12"/>
        <v>145.3</v>
      </c>
      <c r="L155" s="96">
        <f t="shared" si="13"/>
        <v>145.3</v>
      </c>
      <c r="M155" s="96">
        <v>6</v>
      </c>
      <c r="N155" s="97">
        <f t="shared" si="14"/>
        <v>58.12</v>
      </c>
    </row>
    <row r="156" spans="1:14" ht="19.5" customHeight="1">
      <c r="A156" s="78">
        <v>41</v>
      </c>
      <c r="B156" s="98" t="s">
        <v>371</v>
      </c>
      <c r="C156" s="270">
        <v>94</v>
      </c>
      <c r="D156" s="188" t="s">
        <v>323</v>
      </c>
      <c r="E156" s="176" t="s">
        <v>313</v>
      </c>
      <c r="F156" s="177" t="s">
        <v>314</v>
      </c>
      <c r="G156" s="178">
        <v>44.9</v>
      </c>
      <c r="H156" s="178">
        <v>3.03</v>
      </c>
      <c r="I156" s="94">
        <f t="shared" si="10"/>
        <v>136.05</v>
      </c>
      <c r="J156" s="94">
        <f t="shared" si="11"/>
        <v>6.8</v>
      </c>
      <c r="K156" s="95">
        <f t="shared" si="12"/>
        <v>136.05</v>
      </c>
      <c r="L156" s="96">
        <f t="shared" si="13"/>
        <v>136.05</v>
      </c>
      <c r="M156" s="96">
        <v>6</v>
      </c>
      <c r="N156" s="97">
        <f t="shared" si="14"/>
        <v>54.42</v>
      </c>
    </row>
    <row r="157" spans="1:14" ht="19.5" customHeight="1">
      <c r="A157" s="78">
        <v>35</v>
      </c>
      <c r="B157" s="98" t="s">
        <v>371</v>
      </c>
      <c r="C157" s="270">
        <v>95</v>
      </c>
      <c r="D157" s="188" t="s">
        <v>323</v>
      </c>
      <c r="E157" s="176" t="s">
        <v>314</v>
      </c>
      <c r="F157" s="177" t="s">
        <v>315</v>
      </c>
      <c r="G157" s="178">
        <v>40.6</v>
      </c>
      <c r="H157" s="178">
        <v>2.55</v>
      </c>
      <c r="I157" s="94">
        <f t="shared" si="10"/>
        <v>103.53</v>
      </c>
      <c r="J157" s="94">
        <f t="shared" si="11"/>
        <v>5.18</v>
      </c>
      <c r="K157" s="95">
        <f t="shared" si="12"/>
        <v>103.53</v>
      </c>
      <c r="L157" s="96">
        <f t="shared" si="13"/>
        <v>103.53</v>
      </c>
      <c r="M157" s="96">
        <v>6</v>
      </c>
      <c r="N157" s="97">
        <f t="shared" si="14"/>
        <v>41.41</v>
      </c>
    </row>
    <row r="158" spans="1:14" ht="19.5" customHeight="1">
      <c r="A158" s="78">
        <v>36</v>
      </c>
      <c r="B158" s="92" t="s">
        <v>371</v>
      </c>
      <c r="C158" s="270">
        <v>96</v>
      </c>
      <c r="D158" s="188" t="s">
        <v>323</v>
      </c>
      <c r="E158" s="176" t="s">
        <v>315</v>
      </c>
      <c r="F158" s="177" t="s">
        <v>316</v>
      </c>
      <c r="G158" s="178">
        <v>43.7</v>
      </c>
      <c r="H158" s="178">
        <v>2.45</v>
      </c>
      <c r="I158" s="94">
        <f t="shared" si="10"/>
        <v>107.07</v>
      </c>
      <c r="J158" s="94">
        <f t="shared" si="11"/>
        <v>5.35</v>
      </c>
      <c r="K158" s="95">
        <f t="shared" si="12"/>
        <v>107.07</v>
      </c>
      <c r="L158" s="96">
        <f t="shared" si="13"/>
        <v>107.07</v>
      </c>
      <c r="M158" s="96">
        <v>6</v>
      </c>
      <c r="N158" s="97">
        <f t="shared" si="14"/>
        <v>42.83</v>
      </c>
    </row>
    <row r="159" spans="1:14" ht="19.5" customHeight="1">
      <c r="A159" s="78">
        <v>37</v>
      </c>
      <c r="B159" s="98" t="s">
        <v>371</v>
      </c>
      <c r="C159" s="270">
        <v>97</v>
      </c>
      <c r="D159" s="188" t="s">
        <v>323</v>
      </c>
      <c r="E159" s="176" t="s">
        <v>316</v>
      </c>
      <c r="F159" s="177" t="s">
        <v>317</v>
      </c>
      <c r="G159" s="178">
        <v>44</v>
      </c>
      <c r="H159" s="178">
        <v>3.16</v>
      </c>
      <c r="I159" s="94">
        <f t="shared" si="10"/>
        <v>139.04</v>
      </c>
      <c r="J159" s="94">
        <f t="shared" si="11"/>
        <v>6.95</v>
      </c>
      <c r="K159" s="95">
        <f t="shared" si="12"/>
        <v>139.04</v>
      </c>
      <c r="L159" s="96">
        <f t="shared" si="13"/>
        <v>139.04</v>
      </c>
      <c r="M159" s="96">
        <v>6</v>
      </c>
      <c r="N159" s="97">
        <f t="shared" si="14"/>
        <v>55.62</v>
      </c>
    </row>
    <row r="160" spans="1:14" ht="19.5" customHeight="1">
      <c r="A160" s="78">
        <v>38</v>
      </c>
      <c r="B160" s="98" t="s">
        <v>371</v>
      </c>
      <c r="C160" s="270">
        <v>98</v>
      </c>
      <c r="D160" s="188" t="s">
        <v>323</v>
      </c>
      <c r="E160" s="176" t="s">
        <v>317</v>
      </c>
      <c r="F160" s="177" t="s">
        <v>318</v>
      </c>
      <c r="G160" s="178">
        <v>44.2</v>
      </c>
      <c r="H160" s="178">
        <v>2.95</v>
      </c>
      <c r="I160" s="94">
        <f t="shared" si="10"/>
        <v>130.39</v>
      </c>
      <c r="J160" s="94">
        <f t="shared" si="11"/>
        <v>6.52</v>
      </c>
      <c r="K160" s="95">
        <f t="shared" si="12"/>
        <v>130.39</v>
      </c>
      <c r="L160" s="96">
        <f t="shared" si="13"/>
        <v>130.39</v>
      </c>
      <c r="M160" s="96">
        <v>6</v>
      </c>
      <c r="N160" s="97">
        <f t="shared" si="14"/>
        <v>52.16</v>
      </c>
    </row>
    <row r="161" spans="1:14" ht="19.5" customHeight="1">
      <c r="A161" s="78">
        <v>39</v>
      </c>
      <c r="B161" s="98" t="s">
        <v>371</v>
      </c>
      <c r="C161" s="270">
        <v>99</v>
      </c>
      <c r="D161" s="188" t="s">
        <v>323</v>
      </c>
      <c r="E161" s="177" t="s">
        <v>318</v>
      </c>
      <c r="F161" s="177" t="s">
        <v>319</v>
      </c>
      <c r="G161" s="178">
        <v>44</v>
      </c>
      <c r="H161" s="178">
        <v>3</v>
      </c>
      <c r="I161" s="94">
        <f t="shared" si="10"/>
        <v>132</v>
      </c>
      <c r="J161" s="94">
        <f t="shared" si="11"/>
        <v>6.6</v>
      </c>
      <c r="K161" s="95">
        <f t="shared" si="12"/>
        <v>132</v>
      </c>
      <c r="L161" s="96">
        <f t="shared" si="13"/>
        <v>132</v>
      </c>
      <c r="M161" s="96">
        <v>6</v>
      </c>
      <c r="N161" s="97">
        <f t="shared" si="14"/>
        <v>52.8</v>
      </c>
    </row>
    <row r="162" spans="1:14" ht="19.5" customHeight="1">
      <c r="A162" s="78">
        <v>40</v>
      </c>
      <c r="B162" s="98" t="s">
        <v>371</v>
      </c>
      <c r="C162" s="270">
        <v>100</v>
      </c>
      <c r="D162" s="188" t="s">
        <v>323</v>
      </c>
      <c r="E162" s="176" t="s">
        <v>319</v>
      </c>
      <c r="F162" s="177" t="s">
        <v>320</v>
      </c>
      <c r="G162" s="178">
        <v>27</v>
      </c>
      <c r="H162" s="178">
        <v>2.2</v>
      </c>
      <c r="I162" s="94">
        <f t="shared" si="10"/>
        <v>59.4</v>
      </c>
      <c r="J162" s="94">
        <f t="shared" si="11"/>
        <v>2.97</v>
      </c>
      <c r="K162" s="95">
        <f t="shared" si="12"/>
        <v>59.4</v>
      </c>
      <c r="L162" s="96">
        <f t="shared" si="13"/>
        <v>59.4</v>
      </c>
      <c r="M162" s="96">
        <v>6</v>
      </c>
      <c r="N162" s="97">
        <f t="shared" si="14"/>
        <v>23.76</v>
      </c>
    </row>
    <row r="163" spans="1:15" s="179" customFormat="1" ht="19.5" customHeight="1">
      <c r="A163" s="179">
        <v>41</v>
      </c>
      <c r="B163" s="98" t="s">
        <v>371</v>
      </c>
      <c r="C163" s="270">
        <v>101</v>
      </c>
      <c r="D163" s="188" t="s">
        <v>323</v>
      </c>
      <c r="E163" s="176" t="s">
        <v>275</v>
      </c>
      <c r="F163" s="177" t="s">
        <v>276</v>
      </c>
      <c r="G163" s="178">
        <v>44</v>
      </c>
      <c r="H163" s="178">
        <v>7.65</v>
      </c>
      <c r="I163" s="94">
        <f t="shared" si="10"/>
        <v>336.6</v>
      </c>
      <c r="J163" s="94">
        <f t="shared" si="11"/>
        <v>16.83</v>
      </c>
      <c r="K163" s="95">
        <f t="shared" si="12"/>
        <v>336.6</v>
      </c>
      <c r="L163" s="96">
        <f t="shared" si="13"/>
        <v>336.6</v>
      </c>
      <c r="M163" s="96">
        <v>6</v>
      </c>
      <c r="N163" s="97">
        <f t="shared" si="14"/>
        <v>134.64</v>
      </c>
      <c r="O163" s="186"/>
    </row>
    <row r="164" spans="1:15" s="179" customFormat="1" ht="19.5" customHeight="1">
      <c r="A164" s="179">
        <v>41</v>
      </c>
      <c r="B164" s="98" t="s">
        <v>371</v>
      </c>
      <c r="C164" s="270">
        <v>102</v>
      </c>
      <c r="D164" s="188" t="s">
        <v>323</v>
      </c>
      <c r="E164" s="176" t="s">
        <v>276</v>
      </c>
      <c r="F164" s="177" t="s">
        <v>277</v>
      </c>
      <c r="G164" s="178">
        <v>44.3</v>
      </c>
      <c r="H164" s="178">
        <v>8.95</v>
      </c>
      <c r="I164" s="94">
        <f t="shared" si="10"/>
        <v>396.49</v>
      </c>
      <c r="J164" s="94">
        <f t="shared" si="11"/>
        <v>19.82</v>
      </c>
      <c r="K164" s="95">
        <f t="shared" si="12"/>
        <v>396.49</v>
      </c>
      <c r="L164" s="96">
        <f t="shared" si="13"/>
        <v>396.49</v>
      </c>
      <c r="M164" s="96">
        <v>6</v>
      </c>
      <c r="N164" s="97">
        <f t="shared" si="14"/>
        <v>158.59</v>
      </c>
      <c r="O164" s="186"/>
    </row>
    <row r="165" spans="1:15" s="179" customFormat="1" ht="19.5" customHeight="1">
      <c r="A165" s="179">
        <v>35</v>
      </c>
      <c r="B165" s="98" t="s">
        <v>371</v>
      </c>
      <c r="C165" s="270">
        <v>103</v>
      </c>
      <c r="D165" s="188" t="s">
        <v>323</v>
      </c>
      <c r="E165" s="176" t="s">
        <v>277</v>
      </c>
      <c r="F165" s="177" t="s">
        <v>278</v>
      </c>
      <c r="G165" s="178">
        <v>44.6</v>
      </c>
      <c r="H165" s="178">
        <v>7.5</v>
      </c>
      <c r="I165" s="94">
        <f t="shared" si="10"/>
        <v>334.5</v>
      </c>
      <c r="J165" s="94">
        <f t="shared" si="11"/>
        <v>16.73</v>
      </c>
      <c r="K165" s="95">
        <f t="shared" si="12"/>
        <v>334.5</v>
      </c>
      <c r="L165" s="96">
        <f t="shared" si="13"/>
        <v>334.5</v>
      </c>
      <c r="M165" s="96">
        <v>6</v>
      </c>
      <c r="N165" s="97">
        <f t="shared" si="14"/>
        <v>133.8</v>
      </c>
      <c r="O165" s="186"/>
    </row>
    <row r="166" spans="1:15" s="179" customFormat="1" ht="19.5" customHeight="1">
      <c r="A166" s="179">
        <v>36</v>
      </c>
      <c r="B166" s="98" t="s">
        <v>371</v>
      </c>
      <c r="C166" s="270">
        <v>104</v>
      </c>
      <c r="D166" s="188" t="s">
        <v>323</v>
      </c>
      <c r="E166" s="176" t="s">
        <v>278</v>
      </c>
      <c r="F166" s="177" t="s">
        <v>279</v>
      </c>
      <c r="G166" s="178">
        <v>44.4</v>
      </c>
      <c r="H166" s="178">
        <v>9</v>
      </c>
      <c r="I166" s="94">
        <f t="shared" si="10"/>
        <v>399.6</v>
      </c>
      <c r="J166" s="94">
        <f t="shared" si="11"/>
        <v>19.98</v>
      </c>
      <c r="K166" s="95">
        <f t="shared" si="12"/>
        <v>399.6</v>
      </c>
      <c r="L166" s="96">
        <f t="shared" si="13"/>
        <v>399.6</v>
      </c>
      <c r="M166" s="96">
        <v>6</v>
      </c>
      <c r="N166" s="97">
        <f t="shared" si="14"/>
        <v>159.84</v>
      </c>
      <c r="O166" s="186"/>
    </row>
    <row r="167" spans="1:15" s="179" customFormat="1" ht="19.5" customHeight="1">
      <c r="A167" s="179">
        <v>37</v>
      </c>
      <c r="B167" s="98" t="s">
        <v>371</v>
      </c>
      <c r="C167" s="270">
        <v>105</v>
      </c>
      <c r="D167" s="188" t="s">
        <v>323</v>
      </c>
      <c r="E167" s="176" t="s">
        <v>279</v>
      </c>
      <c r="F167" s="177" t="s">
        <v>303</v>
      </c>
      <c r="G167" s="178">
        <v>43.7</v>
      </c>
      <c r="H167" s="178">
        <v>8.5</v>
      </c>
      <c r="I167" s="94">
        <f t="shared" si="10"/>
        <v>371.45</v>
      </c>
      <c r="J167" s="94">
        <f t="shared" si="11"/>
        <v>18.57</v>
      </c>
      <c r="K167" s="95">
        <f t="shared" si="12"/>
        <v>371.45</v>
      </c>
      <c r="L167" s="96">
        <f t="shared" si="13"/>
        <v>371.45</v>
      </c>
      <c r="M167" s="96">
        <v>6</v>
      </c>
      <c r="N167" s="97">
        <f t="shared" si="14"/>
        <v>148.58</v>
      </c>
      <c r="O167" s="186"/>
    </row>
    <row r="168" spans="1:15" s="179" customFormat="1" ht="19.5" customHeight="1">
      <c r="A168" s="179">
        <v>38</v>
      </c>
      <c r="B168" s="98" t="s">
        <v>371</v>
      </c>
      <c r="C168" s="270">
        <v>106</v>
      </c>
      <c r="D168" s="188" t="s">
        <v>323</v>
      </c>
      <c r="E168" s="176" t="s">
        <v>303</v>
      </c>
      <c r="F168" s="177" t="s">
        <v>304</v>
      </c>
      <c r="G168" s="178">
        <v>44.4</v>
      </c>
      <c r="H168" s="178">
        <v>5.9</v>
      </c>
      <c r="I168" s="94">
        <f t="shared" si="10"/>
        <v>261.96</v>
      </c>
      <c r="J168" s="94">
        <f t="shared" si="11"/>
        <v>13.1</v>
      </c>
      <c r="K168" s="95">
        <f t="shared" si="12"/>
        <v>261.96</v>
      </c>
      <c r="L168" s="96">
        <f t="shared" si="13"/>
        <v>261.96</v>
      </c>
      <c r="M168" s="96">
        <v>6</v>
      </c>
      <c r="N168" s="97">
        <f t="shared" si="14"/>
        <v>104.78</v>
      </c>
      <c r="O168" s="186"/>
    </row>
    <row r="169" spans="1:15" s="179" customFormat="1" ht="19.5" customHeight="1">
      <c r="A169" s="179">
        <v>39</v>
      </c>
      <c r="B169" s="98" t="s">
        <v>371</v>
      </c>
      <c r="C169" s="270">
        <v>107</v>
      </c>
      <c r="D169" s="188" t="s">
        <v>323</v>
      </c>
      <c r="E169" s="177" t="s">
        <v>304</v>
      </c>
      <c r="F169" s="177" t="s">
        <v>305</v>
      </c>
      <c r="G169" s="178">
        <v>44.4</v>
      </c>
      <c r="H169" s="178">
        <v>3.85</v>
      </c>
      <c r="I169" s="94">
        <f t="shared" si="10"/>
        <v>170.94</v>
      </c>
      <c r="J169" s="94">
        <f t="shared" si="11"/>
        <v>8.55</v>
      </c>
      <c r="K169" s="95">
        <f t="shared" si="12"/>
        <v>170.94</v>
      </c>
      <c r="L169" s="96">
        <f t="shared" si="13"/>
        <v>170.94</v>
      </c>
      <c r="M169" s="96">
        <v>6</v>
      </c>
      <c r="N169" s="97">
        <f t="shared" si="14"/>
        <v>68.38</v>
      </c>
      <c r="O169" s="186"/>
    </row>
    <row r="170" spans="1:15" s="179" customFormat="1" ht="19.5" customHeight="1">
      <c r="A170" s="179">
        <v>40</v>
      </c>
      <c r="B170" s="98" t="s">
        <v>371</v>
      </c>
      <c r="C170" s="270">
        <v>108</v>
      </c>
      <c r="D170" s="188" t="s">
        <v>323</v>
      </c>
      <c r="E170" s="176" t="s">
        <v>305</v>
      </c>
      <c r="F170" s="177" t="s">
        <v>306</v>
      </c>
      <c r="G170" s="178">
        <v>43.9</v>
      </c>
      <c r="H170" s="178">
        <v>2.15</v>
      </c>
      <c r="I170" s="94">
        <f t="shared" si="10"/>
        <v>94.39</v>
      </c>
      <c r="J170" s="94">
        <f t="shared" si="11"/>
        <v>4.72</v>
      </c>
      <c r="K170" s="95">
        <f t="shared" si="12"/>
        <v>94.39</v>
      </c>
      <c r="L170" s="96">
        <f t="shared" si="13"/>
        <v>94.39</v>
      </c>
      <c r="M170" s="96">
        <v>6</v>
      </c>
      <c r="N170" s="97">
        <f t="shared" si="14"/>
        <v>37.75</v>
      </c>
      <c r="O170" s="186"/>
    </row>
    <row r="171" spans="1:15" s="179" customFormat="1" ht="19.5" customHeight="1">
      <c r="A171" s="179">
        <v>41</v>
      </c>
      <c r="B171" s="98" t="s">
        <v>371</v>
      </c>
      <c r="C171" s="270">
        <v>109</v>
      </c>
      <c r="D171" s="188" t="s">
        <v>323</v>
      </c>
      <c r="E171" s="176" t="s">
        <v>306</v>
      </c>
      <c r="F171" s="177" t="s">
        <v>307</v>
      </c>
      <c r="G171" s="178">
        <v>44</v>
      </c>
      <c r="H171" s="178">
        <v>4.5</v>
      </c>
      <c r="I171" s="94">
        <f t="shared" si="10"/>
        <v>198</v>
      </c>
      <c r="J171" s="94">
        <f t="shared" si="11"/>
        <v>9.9</v>
      </c>
      <c r="K171" s="95">
        <f t="shared" si="12"/>
        <v>198</v>
      </c>
      <c r="L171" s="96">
        <f t="shared" si="13"/>
        <v>198</v>
      </c>
      <c r="M171" s="96">
        <v>6</v>
      </c>
      <c r="N171" s="97">
        <f t="shared" si="14"/>
        <v>79.2</v>
      </c>
      <c r="O171" s="186"/>
    </row>
    <row r="172" spans="1:15" s="179" customFormat="1" ht="19.5" customHeight="1">
      <c r="A172" s="179">
        <v>41</v>
      </c>
      <c r="B172" s="98" t="s">
        <v>371</v>
      </c>
      <c r="C172" s="270">
        <v>110</v>
      </c>
      <c r="D172" s="188" t="s">
        <v>323</v>
      </c>
      <c r="E172" s="176" t="s">
        <v>307</v>
      </c>
      <c r="F172" s="177" t="s">
        <v>321</v>
      </c>
      <c r="G172" s="178">
        <v>44</v>
      </c>
      <c r="H172" s="178">
        <v>4.6</v>
      </c>
      <c r="I172" s="94">
        <f t="shared" si="10"/>
        <v>202.4</v>
      </c>
      <c r="J172" s="94">
        <f t="shared" si="11"/>
        <v>10.12</v>
      </c>
      <c r="K172" s="95">
        <f t="shared" si="12"/>
        <v>202.4</v>
      </c>
      <c r="L172" s="96">
        <f t="shared" si="13"/>
        <v>202.4</v>
      </c>
      <c r="M172" s="96">
        <v>6</v>
      </c>
      <c r="N172" s="97">
        <f t="shared" si="14"/>
        <v>80.96</v>
      </c>
      <c r="O172" s="186"/>
    </row>
    <row r="173" spans="1:15" s="179" customFormat="1" ht="19.5" customHeight="1">
      <c r="A173" s="179">
        <v>35</v>
      </c>
      <c r="B173" s="98" t="s">
        <v>371</v>
      </c>
      <c r="C173" s="270">
        <v>111</v>
      </c>
      <c r="D173" s="188" t="s">
        <v>323</v>
      </c>
      <c r="E173" s="176" t="s">
        <v>321</v>
      </c>
      <c r="F173" s="177" t="s">
        <v>322</v>
      </c>
      <c r="G173" s="178">
        <v>44</v>
      </c>
      <c r="H173" s="178">
        <v>8.6</v>
      </c>
      <c r="I173" s="94">
        <f t="shared" si="10"/>
        <v>378.4</v>
      </c>
      <c r="J173" s="94">
        <f t="shared" si="11"/>
        <v>18.92</v>
      </c>
      <c r="K173" s="95">
        <f t="shared" si="12"/>
        <v>378.4</v>
      </c>
      <c r="L173" s="96">
        <f t="shared" si="13"/>
        <v>378.4</v>
      </c>
      <c r="M173" s="96">
        <v>6</v>
      </c>
      <c r="N173" s="97">
        <f t="shared" si="14"/>
        <v>151.36</v>
      </c>
      <c r="O173" s="186"/>
    </row>
    <row r="174" spans="1:15" s="179" customFormat="1" ht="19.5" customHeight="1">
      <c r="A174" s="179">
        <v>36</v>
      </c>
      <c r="B174" s="98" t="s">
        <v>371</v>
      </c>
      <c r="C174" s="270">
        <v>112</v>
      </c>
      <c r="D174" s="188" t="s">
        <v>323</v>
      </c>
      <c r="E174" s="176" t="s">
        <v>322</v>
      </c>
      <c r="F174" s="177" t="s">
        <v>308</v>
      </c>
      <c r="G174" s="178">
        <v>44</v>
      </c>
      <c r="H174" s="178">
        <v>5.3</v>
      </c>
      <c r="I174" s="94">
        <f t="shared" si="10"/>
        <v>233.2</v>
      </c>
      <c r="J174" s="94">
        <f t="shared" si="11"/>
        <v>11.66</v>
      </c>
      <c r="K174" s="95">
        <f t="shared" si="12"/>
        <v>233.2</v>
      </c>
      <c r="L174" s="96">
        <f t="shared" si="13"/>
        <v>233.2</v>
      </c>
      <c r="M174" s="96">
        <v>6</v>
      </c>
      <c r="N174" s="97">
        <f t="shared" si="14"/>
        <v>93.28</v>
      </c>
      <c r="O174" s="186"/>
    </row>
    <row r="175" spans="1:15" s="179" customFormat="1" ht="19.5" customHeight="1">
      <c r="A175" s="179">
        <v>37</v>
      </c>
      <c r="B175" s="98" t="s">
        <v>371</v>
      </c>
      <c r="C175" s="270">
        <v>113</v>
      </c>
      <c r="D175" s="188" t="s">
        <v>323</v>
      </c>
      <c r="E175" s="176" t="s">
        <v>308</v>
      </c>
      <c r="F175" s="177" t="s">
        <v>309</v>
      </c>
      <c r="G175" s="178">
        <v>43.6</v>
      </c>
      <c r="H175" s="178">
        <v>6.9</v>
      </c>
      <c r="I175" s="94">
        <f t="shared" si="10"/>
        <v>300.84</v>
      </c>
      <c r="J175" s="94">
        <f t="shared" si="11"/>
        <v>15.04</v>
      </c>
      <c r="K175" s="95">
        <f t="shared" si="12"/>
        <v>300.84</v>
      </c>
      <c r="L175" s="96">
        <f t="shared" si="13"/>
        <v>300.84</v>
      </c>
      <c r="M175" s="96">
        <v>6</v>
      </c>
      <c r="N175" s="97">
        <f t="shared" si="14"/>
        <v>120.34</v>
      </c>
      <c r="O175" s="186"/>
    </row>
    <row r="176" spans="1:15" s="179" customFormat="1" ht="19.5" customHeight="1">
      <c r="A176" s="179">
        <v>38</v>
      </c>
      <c r="B176" s="98" t="s">
        <v>371</v>
      </c>
      <c r="C176" s="270">
        <v>114</v>
      </c>
      <c r="D176" s="188" t="s">
        <v>323</v>
      </c>
      <c r="E176" s="176" t="s">
        <v>309</v>
      </c>
      <c r="F176" s="177" t="s">
        <v>310</v>
      </c>
      <c r="G176" s="178">
        <v>43.9</v>
      </c>
      <c r="H176" s="178">
        <v>7.1</v>
      </c>
      <c r="I176" s="94">
        <f t="shared" si="10"/>
        <v>311.69</v>
      </c>
      <c r="J176" s="94">
        <f t="shared" si="11"/>
        <v>15.58</v>
      </c>
      <c r="K176" s="95">
        <f t="shared" si="12"/>
        <v>311.69</v>
      </c>
      <c r="L176" s="96">
        <f t="shared" si="13"/>
        <v>311.69</v>
      </c>
      <c r="M176" s="96">
        <v>6</v>
      </c>
      <c r="N176" s="97">
        <f t="shared" si="14"/>
        <v>124.68</v>
      </c>
      <c r="O176" s="186"/>
    </row>
    <row r="177" spans="1:15" s="179" customFormat="1" ht="19.5" customHeight="1">
      <c r="A177" s="179">
        <v>39</v>
      </c>
      <c r="B177" s="98" t="s">
        <v>371</v>
      </c>
      <c r="C177" s="270">
        <v>115</v>
      </c>
      <c r="D177" s="188" t="s">
        <v>323</v>
      </c>
      <c r="E177" s="177" t="s">
        <v>310</v>
      </c>
      <c r="F177" s="177" t="s">
        <v>311</v>
      </c>
      <c r="G177" s="178">
        <v>43.4</v>
      </c>
      <c r="H177" s="178">
        <v>4.45</v>
      </c>
      <c r="I177" s="94">
        <f t="shared" si="10"/>
        <v>193.13</v>
      </c>
      <c r="J177" s="94">
        <f t="shared" si="11"/>
        <v>9.66</v>
      </c>
      <c r="K177" s="95">
        <f t="shared" si="12"/>
        <v>193.13</v>
      </c>
      <c r="L177" s="96">
        <f t="shared" si="13"/>
        <v>193.13</v>
      </c>
      <c r="M177" s="96">
        <v>6</v>
      </c>
      <c r="N177" s="97">
        <f t="shared" si="14"/>
        <v>77.25</v>
      </c>
      <c r="O177" s="186"/>
    </row>
    <row r="178" spans="1:15" s="179" customFormat="1" ht="19.5" customHeight="1">
      <c r="A178" s="179">
        <v>40</v>
      </c>
      <c r="B178" s="98" t="s">
        <v>371</v>
      </c>
      <c r="C178" s="270">
        <v>116</v>
      </c>
      <c r="D178" s="188" t="s">
        <v>323</v>
      </c>
      <c r="E178" s="176" t="s">
        <v>311</v>
      </c>
      <c r="F178" s="177" t="s">
        <v>312</v>
      </c>
      <c r="G178" s="178">
        <v>44.3</v>
      </c>
      <c r="H178" s="178">
        <v>5.2</v>
      </c>
      <c r="I178" s="94">
        <f t="shared" si="10"/>
        <v>230.36</v>
      </c>
      <c r="J178" s="94">
        <f t="shared" si="11"/>
        <v>11.52</v>
      </c>
      <c r="K178" s="95">
        <f t="shared" si="12"/>
        <v>230.36</v>
      </c>
      <c r="L178" s="96">
        <f t="shared" si="13"/>
        <v>230.36</v>
      </c>
      <c r="M178" s="96">
        <v>6</v>
      </c>
      <c r="N178" s="97">
        <f t="shared" si="14"/>
        <v>92.14</v>
      </c>
      <c r="O178" s="186"/>
    </row>
    <row r="179" spans="1:15" s="179" customFormat="1" ht="19.5" customHeight="1">
      <c r="A179" s="179">
        <v>41</v>
      </c>
      <c r="B179" s="98" t="s">
        <v>371</v>
      </c>
      <c r="C179" s="270">
        <v>117</v>
      </c>
      <c r="D179" s="188" t="s">
        <v>323</v>
      </c>
      <c r="E179" s="176" t="s">
        <v>315</v>
      </c>
      <c r="F179" s="177" t="s">
        <v>316</v>
      </c>
      <c r="G179" s="178">
        <v>43.7</v>
      </c>
      <c r="H179" s="178">
        <v>1.8</v>
      </c>
      <c r="I179" s="94">
        <f t="shared" si="10"/>
        <v>78.66</v>
      </c>
      <c r="J179" s="94">
        <f t="shared" si="11"/>
        <v>3.93</v>
      </c>
      <c r="K179" s="95">
        <f t="shared" si="12"/>
        <v>78.66</v>
      </c>
      <c r="L179" s="96">
        <f t="shared" si="13"/>
        <v>78.66</v>
      </c>
      <c r="M179" s="96">
        <v>6</v>
      </c>
      <c r="N179" s="97">
        <f t="shared" si="14"/>
        <v>31.46</v>
      </c>
      <c r="O179" s="186"/>
    </row>
    <row r="180" spans="1:14" ht="19.5" customHeight="1">
      <c r="A180" s="78">
        <v>41</v>
      </c>
      <c r="B180" s="92" t="s">
        <v>371</v>
      </c>
      <c r="C180" s="270">
        <v>118</v>
      </c>
      <c r="D180" s="188" t="s">
        <v>323</v>
      </c>
      <c r="E180" s="176" t="s">
        <v>316</v>
      </c>
      <c r="F180" s="177" t="s">
        <v>317</v>
      </c>
      <c r="G180" s="178">
        <v>44</v>
      </c>
      <c r="H180" s="178">
        <v>4.6</v>
      </c>
      <c r="I180" s="94">
        <f t="shared" si="10"/>
        <v>202.4</v>
      </c>
      <c r="J180" s="94">
        <f t="shared" si="11"/>
        <v>10.12</v>
      </c>
      <c r="K180" s="95">
        <f t="shared" si="12"/>
        <v>202.4</v>
      </c>
      <c r="L180" s="96">
        <f t="shared" si="13"/>
        <v>202.4</v>
      </c>
      <c r="M180" s="96">
        <v>6</v>
      </c>
      <c r="N180" s="97">
        <f t="shared" si="14"/>
        <v>80.96</v>
      </c>
    </row>
    <row r="181" spans="1:14" ht="19.5" customHeight="1">
      <c r="A181" s="78">
        <v>41</v>
      </c>
      <c r="B181" s="98" t="s">
        <v>371</v>
      </c>
      <c r="C181" s="270">
        <v>119</v>
      </c>
      <c r="D181" s="188" t="s">
        <v>323</v>
      </c>
      <c r="E181" s="176" t="s">
        <v>317</v>
      </c>
      <c r="F181" s="177" t="s">
        <v>320</v>
      </c>
      <c r="G181" s="178">
        <v>40.5</v>
      </c>
      <c r="H181" s="178">
        <v>3.6</v>
      </c>
      <c r="I181" s="94">
        <f t="shared" si="10"/>
        <v>145.8</v>
      </c>
      <c r="J181" s="94">
        <f t="shared" si="11"/>
        <v>7.29</v>
      </c>
      <c r="K181" s="95">
        <f t="shared" si="12"/>
        <v>145.8</v>
      </c>
      <c r="L181" s="96">
        <f t="shared" si="13"/>
        <v>145.8</v>
      </c>
      <c r="M181" s="96">
        <v>6</v>
      </c>
      <c r="N181" s="97">
        <f t="shared" si="14"/>
        <v>58.32</v>
      </c>
    </row>
    <row r="182" spans="1:14" ht="19.5" customHeight="1">
      <c r="A182" s="78">
        <v>35</v>
      </c>
      <c r="B182" s="98" t="s">
        <v>371</v>
      </c>
      <c r="C182" s="270">
        <v>120</v>
      </c>
      <c r="D182" s="189" t="s">
        <v>324</v>
      </c>
      <c r="E182" s="176" t="s">
        <v>288</v>
      </c>
      <c r="F182" s="177" t="s">
        <v>287</v>
      </c>
      <c r="G182" s="178">
        <v>44.05</v>
      </c>
      <c r="H182" s="178">
        <v>4.25</v>
      </c>
      <c r="I182" s="94">
        <f t="shared" si="10"/>
        <v>187.21</v>
      </c>
      <c r="J182" s="94">
        <f t="shared" si="11"/>
        <v>9.36</v>
      </c>
      <c r="K182" s="95">
        <f t="shared" si="12"/>
        <v>187.21</v>
      </c>
      <c r="L182" s="96">
        <f t="shared" si="13"/>
        <v>187.21</v>
      </c>
      <c r="M182" s="96">
        <v>6</v>
      </c>
      <c r="N182" s="97">
        <f t="shared" si="14"/>
        <v>74.89</v>
      </c>
    </row>
    <row r="183" spans="1:14" ht="19.5" customHeight="1">
      <c r="A183" s="78">
        <v>36</v>
      </c>
      <c r="B183" s="98" t="s">
        <v>371</v>
      </c>
      <c r="C183" s="270">
        <v>121</v>
      </c>
      <c r="D183" s="189" t="s">
        <v>324</v>
      </c>
      <c r="E183" s="176" t="s">
        <v>287</v>
      </c>
      <c r="F183" s="177" t="s">
        <v>286</v>
      </c>
      <c r="G183" s="178">
        <v>44.3</v>
      </c>
      <c r="H183" s="178">
        <v>4.95</v>
      </c>
      <c r="I183" s="94">
        <f t="shared" si="10"/>
        <v>219.29</v>
      </c>
      <c r="J183" s="94">
        <f t="shared" si="11"/>
        <v>10.96</v>
      </c>
      <c r="K183" s="95">
        <f t="shared" si="12"/>
        <v>219.29</v>
      </c>
      <c r="L183" s="96">
        <f t="shared" si="13"/>
        <v>219.29</v>
      </c>
      <c r="M183" s="96">
        <v>6</v>
      </c>
      <c r="N183" s="97">
        <f t="shared" si="14"/>
        <v>87.71</v>
      </c>
    </row>
    <row r="184" spans="1:14" ht="19.5" customHeight="1">
      <c r="A184" s="78">
        <v>37</v>
      </c>
      <c r="B184" s="98" t="s">
        <v>371</v>
      </c>
      <c r="C184" s="270">
        <v>122</v>
      </c>
      <c r="D184" s="189" t="s">
        <v>324</v>
      </c>
      <c r="E184" s="176" t="s">
        <v>286</v>
      </c>
      <c r="F184" s="177" t="s">
        <v>285</v>
      </c>
      <c r="G184" s="178">
        <v>44</v>
      </c>
      <c r="H184" s="178">
        <v>6.55</v>
      </c>
      <c r="I184" s="94">
        <f t="shared" si="10"/>
        <v>288.2</v>
      </c>
      <c r="J184" s="94">
        <f t="shared" si="11"/>
        <v>14.41</v>
      </c>
      <c r="K184" s="95">
        <f t="shared" si="12"/>
        <v>288.2</v>
      </c>
      <c r="L184" s="96">
        <f t="shared" si="13"/>
        <v>288.2</v>
      </c>
      <c r="M184" s="96">
        <v>6</v>
      </c>
      <c r="N184" s="97">
        <f t="shared" si="14"/>
        <v>115.28</v>
      </c>
    </row>
    <row r="185" spans="1:14" ht="19.5" customHeight="1">
      <c r="A185" s="78">
        <v>38</v>
      </c>
      <c r="B185" s="98" t="s">
        <v>371</v>
      </c>
      <c r="C185" s="270">
        <v>123</v>
      </c>
      <c r="D185" s="189" t="s">
        <v>324</v>
      </c>
      <c r="E185" s="176" t="s">
        <v>276</v>
      </c>
      <c r="F185" s="177" t="s">
        <v>277</v>
      </c>
      <c r="G185" s="178">
        <v>43</v>
      </c>
      <c r="H185" s="178">
        <v>3.6</v>
      </c>
      <c r="I185" s="94">
        <f t="shared" si="10"/>
        <v>154.8</v>
      </c>
      <c r="J185" s="94">
        <f t="shared" si="11"/>
        <v>7.74</v>
      </c>
      <c r="K185" s="95">
        <f t="shared" si="12"/>
        <v>154.8</v>
      </c>
      <c r="L185" s="96">
        <f t="shared" si="13"/>
        <v>154.8</v>
      </c>
      <c r="M185" s="96">
        <v>6</v>
      </c>
      <c r="N185" s="97">
        <f t="shared" si="14"/>
        <v>61.92</v>
      </c>
    </row>
    <row r="186" spans="1:14" ht="19.5" customHeight="1">
      <c r="A186" s="78">
        <v>39</v>
      </c>
      <c r="B186" s="98" t="s">
        <v>371</v>
      </c>
      <c r="C186" s="270">
        <v>124</v>
      </c>
      <c r="D186" s="189" t="s">
        <v>324</v>
      </c>
      <c r="E186" s="177" t="s">
        <v>275</v>
      </c>
      <c r="F186" s="177" t="s">
        <v>276</v>
      </c>
      <c r="G186" s="178">
        <v>44</v>
      </c>
      <c r="H186" s="178">
        <v>5.4</v>
      </c>
      <c r="I186" s="94">
        <f t="shared" si="10"/>
        <v>237.6</v>
      </c>
      <c r="J186" s="94">
        <f t="shared" si="11"/>
        <v>11.88</v>
      </c>
      <c r="K186" s="95">
        <f t="shared" si="12"/>
        <v>237.6</v>
      </c>
      <c r="L186" s="96">
        <f t="shared" si="13"/>
        <v>237.6</v>
      </c>
      <c r="M186" s="96">
        <v>6</v>
      </c>
      <c r="N186" s="97">
        <f t="shared" si="14"/>
        <v>95.04</v>
      </c>
    </row>
    <row r="187" spans="1:14" ht="19.5" customHeight="1">
      <c r="A187" s="78">
        <v>40</v>
      </c>
      <c r="B187" s="98" t="s">
        <v>371</v>
      </c>
      <c r="C187" s="270">
        <v>125</v>
      </c>
      <c r="D187" s="189" t="s">
        <v>324</v>
      </c>
      <c r="E187" s="176" t="s">
        <v>274</v>
      </c>
      <c r="F187" s="177" t="s">
        <v>275</v>
      </c>
      <c r="G187" s="178">
        <v>44.4</v>
      </c>
      <c r="H187" s="178">
        <v>7.55</v>
      </c>
      <c r="I187" s="94">
        <f t="shared" si="10"/>
        <v>335.22</v>
      </c>
      <c r="J187" s="94">
        <f t="shared" si="11"/>
        <v>16.76</v>
      </c>
      <c r="K187" s="95">
        <f t="shared" si="12"/>
        <v>335.22</v>
      </c>
      <c r="L187" s="96">
        <f t="shared" si="13"/>
        <v>335.22</v>
      </c>
      <c r="M187" s="96">
        <v>6</v>
      </c>
      <c r="N187" s="97">
        <f t="shared" si="14"/>
        <v>134.09</v>
      </c>
    </row>
    <row r="188" spans="1:14" ht="19.5" customHeight="1">
      <c r="A188" s="78">
        <v>41</v>
      </c>
      <c r="B188" s="98" t="s">
        <v>371</v>
      </c>
      <c r="C188" s="270">
        <v>126</v>
      </c>
      <c r="D188" s="190" t="s">
        <v>343</v>
      </c>
      <c r="E188" s="176" t="s">
        <v>325</v>
      </c>
      <c r="F188" s="177" t="s">
        <v>326</v>
      </c>
      <c r="G188" s="178">
        <v>20</v>
      </c>
      <c r="H188" s="178">
        <v>4.75</v>
      </c>
      <c r="I188" s="94">
        <f t="shared" si="10"/>
        <v>95</v>
      </c>
      <c r="J188" s="94">
        <f t="shared" si="11"/>
        <v>4.75</v>
      </c>
      <c r="K188" s="95">
        <f t="shared" si="12"/>
        <v>95</v>
      </c>
      <c r="L188" s="96">
        <f t="shared" si="13"/>
        <v>95</v>
      </c>
      <c r="M188" s="96">
        <v>6</v>
      </c>
      <c r="N188" s="97">
        <f t="shared" si="14"/>
        <v>38</v>
      </c>
    </row>
    <row r="189" spans="1:14" ht="19.5" customHeight="1">
      <c r="A189" s="78">
        <v>41</v>
      </c>
      <c r="B189" s="98" t="s">
        <v>371</v>
      </c>
      <c r="C189" s="270">
        <v>127</v>
      </c>
      <c r="D189" s="190" t="s">
        <v>343</v>
      </c>
      <c r="E189" s="176" t="s">
        <v>325</v>
      </c>
      <c r="F189" s="177" t="s">
        <v>326</v>
      </c>
      <c r="G189" s="178">
        <v>19.85</v>
      </c>
      <c r="H189" s="178">
        <v>3.1</v>
      </c>
      <c r="I189" s="94">
        <f t="shared" si="10"/>
        <v>61.54</v>
      </c>
      <c r="J189" s="94">
        <f t="shared" si="11"/>
        <v>3.08</v>
      </c>
      <c r="K189" s="95">
        <f t="shared" si="12"/>
        <v>61.54</v>
      </c>
      <c r="L189" s="96">
        <f t="shared" si="13"/>
        <v>61.54</v>
      </c>
      <c r="M189" s="96">
        <v>6</v>
      </c>
      <c r="N189" s="97">
        <f t="shared" si="14"/>
        <v>24.61</v>
      </c>
    </row>
    <row r="190" spans="1:14" ht="19.5" customHeight="1">
      <c r="A190" s="78">
        <v>35</v>
      </c>
      <c r="B190" s="92" t="s">
        <v>371</v>
      </c>
      <c r="C190" s="270">
        <v>128</v>
      </c>
      <c r="D190" s="190" t="s">
        <v>343</v>
      </c>
      <c r="E190" s="176" t="s">
        <v>327</v>
      </c>
      <c r="F190" s="177" t="s">
        <v>328</v>
      </c>
      <c r="G190" s="178">
        <v>40.6</v>
      </c>
      <c r="H190" s="178">
        <v>3.15</v>
      </c>
      <c r="I190" s="94">
        <f t="shared" si="10"/>
        <v>127.89</v>
      </c>
      <c r="J190" s="94">
        <f t="shared" si="11"/>
        <v>6.39</v>
      </c>
      <c r="K190" s="95">
        <f t="shared" si="12"/>
        <v>127.89</v>
      </c>
      <c r="L190" s="96">
        <f t="shared" si="13"/>
        <v>127.89</v>
      </c>
      <c r="M190" s="96">
        <v>6</v>
      </c>
      <c r="N190" s="97">
        <f t="shared" si="14"/>
        <v>51.16</v>
      </c>
    </row>
    <row r="191" spans="1:14" ht="19.5" customHeight="1">
      <c r="A191" s="78">
        <v>36</v>
      </c>
      <c r="B191" s="98" t="s">
        <v>371</v>
      </c>
      <c r="C191" s="270">
        <v>129</v>
      </c>
      <c r="D191" s="190" t="s">
        <v>343</v>
      </c>
      <c r="E191" s="176" t="s">
        <v>325</v>
      </c>
      <c r="F191" s="177" t="s">
        <v>327</v>
      </c>
      <c r="G191" s="178">
        <v>40.5</v>
      </c>
      <c r="H191" s="178">
        <v>3.65</v>
      </c>
      <c r="I191" s="94">
        <f t="shared" si="10"/>
        <v>147.83</v>
      </c>
      <c r="J191" s="94">
        <f t="shared" si="11"/>
        <v>7.39</v>
      </c>
      <c r="K191" s="95">
        <f t="shared" si="12"/>
        <v>147.83</v>
      </c>
      <c r="L191" s="96">
        <f t="shared" si="13"/>
        <v>147.83</v>
      </c>
      <c r="M191" s="96">
        <v>6</v>
      </c>
      <c r="N191" s="97">
        <f t="shared" si="14"/>
        <v>59.13</v>
      </c>
    </row>
    <row r="192" spans="1:14" ht="19.5" customHeight="1">
      <c r="A192" s="78">
        <v>37</v>
      </c>
      <c r="B192" s="98" t="s">
        <v>371</v>
      </c>
      <c r="C192" s="270">
        <v>130</v>
      </c>
      <c r="D192" s="190" t="s">
        <v>343</v>
      </c>
      <c r="E192" s="176" t="s">
        <v>267</v>
      </c>
      <c r="F192" s="177" t="s">
        <v>268</v>
      </c>
      <c r="G192" s="178">
        <v>45</v>
      </c>
      <c r="H192" s="178">
        <v>7.45</v>
      </c>
      <c r="I192" s="94">
        <f t="shared" si="10"/>
        <v>335.25</v>
      </c>
      <c r="J192" s="94">
        <f t="shared" si="11"/>
        <v>16.76</v>
      </c>
      <c r="K192" s="95">
        <f t="shared" si="12"/>
        <v>335.25</v>
      </c>
      <c r="L192" s="96">
        <f t="shared" si="13"/>
        <v>335.25</v>
      </c>
      <c r="M192" s="96">
        <v>6</v>
      </c>
      <c r="N192" s="97">
        <f t="shared" si="14"/>
        <v>134.1</v>
      </c>
    </row>
    <row r="193" spans="1:14" ht="19.5" customHeight="1">
      <c r="A193" s="78">
        <v>38</v>
      </c>
      <c r="B193" s="98" t="s">
        <v>371</v>
      </c>
      <c r="C193" s="270">
        <v>131</v>
      </c>
      <c r="D193" s="190" t="s">
        <v>343</v>
      </c>
      <c r="E193" s="176" t="s">
        <v>329</v>
      </c>
      <c r="F193" s="177" t="s">
        <v>330</v>
      </c>
      <c r="G193" s="178">
        <v>43.5</v>
      </c>
      <c r="H193" s="178">
        <v>3.15</v>
      </c>
      <c r="I193" s="94">
        <f t="shared" si="10"/>
        <v>137.03</v>
      </c>
      <c r="J193" s="94">
        <f t="shared" si="11"/>
        <v>6.85</v>
      </c>
      <c r="K193" s="95">
        <f t="shared" si="12"/>
        <v>137.03</v>
      </c>
      <c r="L193" s="96">
        <f t="shared" si="13"/>
        <v>137.03</v>
      </c>
      <c r="M193" s="96">
        <v>6</v>
      </c>
      <c r="N193" s="97">
        <f t="shared" si="14"/>
        <v>54.81</v>
      </c>
    </row>
    <row r="194" spans="1:14" ht="19.5" customHeight="1">
      <c r="A194" s="78">
        <v>39</v>
      </c>
      <c r="B194" s="98" t="s">
        <v>371</v>
      </c>
      <c r="C194" s="270">
        <v>132</v>
      </c>
      <c r="D194" s="190" t="s">
        <v>343</v>
      </c>
      <c r="E194" s="177" t="s">
        <v>331</v>
      </c>
      <c r="F194" s="177" t="s">
        <v>332</v>
      </c>
      <c r="G194" s="178">
        <v>40.5</v>
      </c>
      <c r="H194" s="178">
        <v>4</v>
      </c>
      <c r="I194" s="94">
        <f t="shared" si="10"/>
        <v>162</v>
      </c>
      <c r="J194" s="94">
        <f t="shared" si="11"/>
        <v>8.1</v>
      </c>
      <c r="K194" s="95">
        <f t="shared" si="12"/>
        <v>162</v>
      </c>
      <c r="L194" s="96">
        <f t="shared" si="13"/>
        <v>162</v>
      </c>
      <c r="M194" s="96">
        <v>6</v>
      </c>
      <c r="N194" s="97">
        <f t="shared" si="14"/>
        <v>64.8</v>
      </c>
    </row>
    <row r="195" spans="1:14" ht="19.5" customHeight="1">
      <c r="A195" s="78">
        <v>40</v>
      </c>
      <c r="B195" s="98" t="s">
        <v>371</v>
      </c>
      <c r="C195" s="270">
        <v>133</v>
      </c>
      <c r="D195" s="190" t="s">
        <v>343</v>
      </c>
      <c r="E195" s="176" t="s">
        <v>332</v>
      </c>
      <c r="F195" s="177" t="s">
        <v>333</v>
      </c>
      <c r="G195" s="178">
        <v>39.7</v>
      </c>
      <c r="H195" s="178">
        <v>4.2</v>
      </c>
      <c r="I195" s="94">
        <f t="shared" si="10"/>
        <v>166.74</v>
      </c>
      <c r="J195" s="94">
        <f t="shared" si="11"/>
        <v>8.34</v>
      </c>
      <c r="K195" s="95">
        <f t="shared" si="12"/>
        <v>166.74</v>
      </c>
      <c r="L195" s="96">
        <f t="shared" si="13"/>
        <v>166.74</v>
      </c>
      <c r="M195" s="96">
        <v>6</v>
      </c>
      <c r="N195" s="97">
        <f t="shared" si="14"/>
        <v>66.7</v>
      </c>
    </row>
    <row r="196" spans="1:14" ht="19.5" customHeight="1">
      <c r="A196" s="78">
        <v>41</v>
      </c>
      <c r="B196" s="98" t="s">
        <v>371</v>
      </c>
      <c r="C196" s="270">
        <v>134</v>
      </c>
      <c r="D196" s="190" t="s">
        <v>343</v>
      </c>
      <c r="E196" s="176" t="s">
        <v>334</v>
      </c>
      <c r="F196" s="177" t="s">
        <v>335</v>
      </c>
      <c r="G196" s="178">
        <v>40.45</v>
      </c>
      <c r="H196" s="178">
        <v>4.4</v>
      </c>
      <c r="I196" s="94">
        <f t="shared" si="10"/>
        <v>177.98</v>
      </c>
      <c r="J196" s="94">
        <f t="shared" si="11"/>
        <v>8.9</v>
      </c>
      <c r="K196" s="95">
        <f t="shared" si="12"/>
        <v>177.98</v>
      </c>
      <c r="L196" s="96">
        <f t="shared" si="13"/>
        <v>177.98</v>
      </c>
      <c r="M196" s="96">
        <v>6</v>
      </c>
      <c r="N196" s="97">
        <f t="shared" si="14"/>
        <v>71.19</v>
      </c>
    </row>
    <row r="197" spans="1:14" ht="19.5" customHeight="1">
      <c r="A197" s="78">
        <v>41</v>
      </c>
      <c r="B197" s="98" t="s">
        <v>371</v>
      </c>
      <c r="C197" s="270">
        <v>135</v>
      </c>
      <c r="D197" s="190" t="s">
        <v>343</v>
      </c>
      <c r="E197" s="176" t="s">
        <v>334</v>
      </c>
      <c r="F197" s="177" t="s">
        <v>335</v>
      </c>
      <c r="G197" s="178">
        <v>40</v>
      </c>
      <c r="H197" s="178">
        <v>4</v>
      </c>
      <c r="I197" s="94">
        <f t="shared" si="10"/>
        <v>160</v>
      </c>
      <c r="J197" s="94">
        <f t="shared" si="11"/>
        <v>8</v>
      </c>
      <c r="K197" s="95">
        <f t="shared" si="12"/>
        <v>160</v>
      </c>
      <c r="L197" s="96">
        <f t="shared" si="13"/>
        <v>160</v>
      </c>
      <c r="M197" s="96">
        <v>6</v>
      </c>
      <c r="N197" s="97">
        <f t="shared" si="14"/>
        <v>64</v>
      </c>
    </row>
    <row r="198" spans="1:14" ht="19.5" customHeight="1">
      <c r="A198" s="78">
        <v>41</v>
      </c>
      <c r="B198" s="98" t="s">
        <v>371</v>
      </c>
      <c r="C198" s="270">
        <v>136</v>
      </c>
      <c r="D198" s="190" t="s">
        <v>343</v>
      </c>
      <c r="E198" s="176" t="s">
        <v>333</v>
      </c>
      <c r="F198" s="177" t="s">
        <v>334</v>
      </c>
      <c r="G198" s="178">
        <v>40.15</v>
      </c>
      <c r="H198" s="178">
        <v>3.9</v>
      </c>
      <c r="I198" s="94">
        <f t="shared" si="10"/>
        <v>156.59</v>
      </c>
      <c r="J198" s="94">
        <f t="shared" si="11"/>
        <v>7.83</v>
      </c>
      <c r="K198" s="95">
        <f t="shared" si="12"/>
        <v>156.59</v>
      </c>
      <c r="L198" s="96">
        <f t="shared" si="13"/>
        <v>156.59</v>
      </c>
      <c r="M198" s="96">
        <v>6</v>
      </c>
      <c r="N198" s="97">
        <f t="shared" si="14"/>
        <v>62.63</v>
      </c>
    </row>
    <row r="199" spans="1:14" ht="19.5" customHeight="1">
      <c r="A199" s="78">
        <v>35</v>
      </c>
      <c r="B199" s="98" t="s">
        <v>371</v>
      </c>
      <c r="C199" s="270">
        <v>137</v>
      </c>
      <c r="D199" s="190" t="s">
        <v>343</v>
      </c>
      <c r="E199" s="176" t="s">
        <v>335</v>
      </c>
      <c r="F199" s="177" t="s">
        <v>336</v>
      </c>
      <c r="G199" s="178">
        <v>46.9</v>
      </c>
      <c r="H199" s="178">
        <v>5.95</v>
      </c>
      <c r="I199" s="94">
        <f t="shared" si="10"/>
        <v>279.06</v>
      </c>
      <c r="J199" s="94">
        <f t="shared" si="11"/>
        <v>13.95</v>
      </c>
      <c r="K199" s="95">
        <f t="shared" si="12"/>
        <v>279.06</v>
      </c>
      <c r="L199" s="96">
        <f t="shared" si="13"/>
        <v>279.06</v>
      </c>
      <c r="M199" s="96">
        <v>6</v>
      </c>
      <c r="N199" s="97">
        <f t="shared" si="14"/>
        <v>111.62</v>
      </c>
    </row>
    <row r="200" spans="1:14" ht="19.5" customHeight="1">
      <c r="A200" s="78">
        <v>36</v>
      </c>
      <c r="B200" s="98" t="s">
        <v>371</v>
      </c>
      <c r="C200" s="270">
        <v>138</v>
      </c>
      <c r="D200" s="183" t="s">
        <v>343</v>
      </c>
      <c r="E200" s="100" t="s">
        <v>335</v>
      </c>
      <c r="F200" s="93" t="s">
        <v>336</v>
      </c>
      <c r="G200" s="94">
        <v>40.5</v>
      </c>
      <c r="H200" s="94">
        <v>4.2</v>
      </c>
      <c r="I200" s="94">
        <f t="shared" si="10"/>
        <v>170.1</v>
      </c>
      <c r="J200" s="94">
        <f t="shared" si="11"/>
        <v>8.51</v>
      </c>
      <c r="K200" s="95">
        <f t="shared" si="12"/>
        <v>170.1</v>
      </c>
      <c r="L200" s="96">
        <f t="shared" si="13"/>
        <v>170.1</v>
      </c>
      <c r="M200" s="96">
        <v>6</v>
      </c>
      <c r="N200" s="97">
        <f t="shared" si="14"/>
        <v>68.04</v>
      </c>
    </row>
    <row r="201" spans="1:14" ht="19.5" customHeight="1">
      <c r="A201" s="78">
        <v>37</v>
      </c>
      <c r="B201" s="98" t="s">
        <v>371</v>
      </c>
      <c r="C201" s="270">
        <v>139</v>
      </c>
      <c r="D201" s="183" t="s">
        <v>343</v>
      </c>
      <c r="E201" s="100" t="s">
        <v>333</v>
      </c>
      <c r="F201" s="93" t="s">
        <v>334</v>
      </c>
      <c r="G201" s="94">
        <v>39.1</v>
      </c>
      <c r="H201" s="94">
        <v>4.5</v>
      </c>
      <c r="I201" s="94">
        <f t="shared" si="10"/>
        <v>175.95</v>
      </c>
      <c r="J201" s="94">
        <f t="shared" si="11"/>
        <v>8.8</v>
      </c>
      <c r="K201" s="95">
        <f t="shared" si="12"/>
        <v>175.95</v>
      </c>
      <c r="L201" s="96">
        <f t="shared" si="13"/>
        <v>175.95</v>
      </c>
      <c r="M201" s="96">
        <v>6</v>
      </c>
      <c r="N201" s="97">
        <f t="shared" si="14"/>
        <v>70.38</v>
      </c>
    </row>
    <row r="202" spans="1:14" ht="19.5" customHeight="1">
      <c r="A202" s="78">
        <v>38</v>
      </c>
      <c r="B202" s="98" t="s">
        <v>371</v>
      </c>
      <c r="C202" s="270">
        <v>140</v>
      </c>
      <c r="D202" s="183" t="s">
        <v>343</v>
      </c>
      <c r="E202" s="100" t="s">
        <v>337</v>
      </c>
      <c r="F202" s="93" t="s">
        <v>338</v>
      </c>
      <c r="G202" s="94">
        <v>42</v>
      </c>
      <c r="H202" s="94">
        <v>1.6</v>
      </c>
      <c r="I202" s="94">
        <f t="shared" si="10"/>
        <v>67.2</v>
      </c>
      <c r="J202" s="94">
        <f t="shared" si="11"/>
        <v>3.36</v>
      </c>
      <c r="K202" s="95">
        <f t="shared" si="12"/>
        <v>67.2</v>
      </c>
      <c r="L202" s="96">
        <f t="shared" si="13"/>
        <v>67.2</v>
      </c>
      <c r="M202" s="96">
        <v>6</v>
      </c>
      <c r="N202" s="97">
        <f t="shared" si="14"/>
        <v>26.88</v>
      </c>
    </row>
    <row r="203" spans="1:14" ht="19.5" customHeight="1">
      <c r="A203" s="78">
        <v>39</v>
      </c>
      <c r="B203" s="98" t="s">
        <v>371</v>
      </c>
      <c r="C203" s="270">
        <v>141</v>
      </c>
      <c r="D203" s="183" t="s">
        <v>343</v>
      </c>
      <c r="E203" s="99" t="s">
        <v>339</v>
      </c>
      <c r="F203" s="93" t="s">
        <v>340</v>
      </c>
      <c r="G203" s="94">
        <v>42.7</v>
      </c>
      <c r="H203" s="94">
        <v>3.5</v>
      </c>
      <c r="I203" s="94">
        <f t="shared" si="10"/>
        <v>149.45</v>
      </c>
      <c r="J203" s="94">
        <f t="shared" si="11"/>
        <v>7.47</v>
      </c>
      <c r="K203" s="95">
        <f t="shared" si="12"/>
        <v>149.45</v>
      </c>
      <c r="L203" s="96">
        <f t="shared" si="13"/>
        <v>149.45</v>
      </c>
      <c r="M203" s="96">
        <v>6</v>
      </c>
      <c r="N203" s="97">
        <f t="shared" si="14"/>
        <v>59.78</v>
      </c>
    </row>
    <row r="204" spans="1:14" ht="19.5" customHeight="1" thickBot="1">
      <c r="A204" s="78">
        <v>40</v>
      </c>
      <c r="B204" s="98" t="s">
        <v>371</v>
      </c>
      <c r="C204" s="270">
        <v>142</v>
      </c>
      <c r="D204" s="183" t="s">
        <v>343</v>
      </c>
      <c r="E204" s="100" t="s">
        <v>341</v>
      </c>
      <c r="F204" s="93" t="s">
        <v>342</v>
      </c>
      <c r="G204" s="94">
        <v>42</v>
      </c>
      <c r="H204" s="94">
        <v>4</v>
      </c>
      <c r="I204" s="94">
        <f>G204*H204</f>
        <v>168</v>
      </c>
      <c r="J204" s="94">
        <f>G204*H204*$J$9</f>
        <v>8.4</v>
      </c>
      <c r="K204" s="95">
        <f>G204*H204</f>
        <v>168</v>
      </c>
      <c r="L204" s="96">
        <f>G204*H204</f>
        <v>168</v>
      </c>
      <c r="M204" s="96">
        <v>6</v>
      </c>
      <c r="N204" s="97">
        <f>G204*H204*40%</f>
        <v>67.2</v>
      </c>
    </row>
    <row r="205" spans="2:14" s="101" customFormat="1" ht="30" customHeight="1" thickBot="1">
      <c r="B205" s="291" t="s">
        <v>17</v>
      </c>
      <c r="C205" s="292"/>
      <c r="D205" s="293"/>
      <c r="E205" s="293"/>
      <c r="F205" s="293"/>
      <c r="G205" s="102">
        <f>SUM(G11:G204)</f>
        <v>8338.5</v>
      </c>
      <c r="H205" s="102"/>
      <c r="I205" s="102">
        <f aca="true" t="shared" si="15" ref="I205:N205">SUM(I11:I204)</f>
        <v>45770.6</v>
      </c>
      <c r="J205" s="102">
        <f t="shared" si="15"/>
        <v>2288.6</v>
      </c>
      <c r="K205" s="102">
        <f t="shared" si="15"/>
        <v>45770.6</v>
      </c>
      <c r="L205" s="102">
        <f t="shared" si="15"/>
        <v>45770.6</v>
      </c>
      <c r="M205" s="102">
        <f t="shared" si="15"/>
        <v>1164</v>
      </c>
      <c r="N205" s="102">
        <f t="shared" si="15"/>
        <v>18308.16</v>
      </c>
    </row>
    <row r="209" ht="14.25">
      <c r="D209" s="185" t="s">
        <v>272</v>
      </c>
    </row>
    <row r="210" ht="14.25">
      <c r="D210" s="181" t="s">
        <v>323</v>
      </c>
    </row>
    <row r="211" ht="14.25">
      <c r="D211" s="182" t="s">
        <v>324</v>
      </c>
    </row>
    <row r="212" ht="14.25">
      <c r="D212" s="180" t="s">
        <v>343</v>
      </c>
    </row>
  </sheetData>
  <sheetProtection/>
  <mergeCells count="10">
    <mergeCell ref="B205:F205"/>
    <mergeCell ref="B2:N2"/>
    <mergeCell ref="B3:N3"/>
    <mergeCell ref="B4:N4"/>
    <mergeCell ref="D8:D10"/>
    <mergeCell ref="B7:N7"/>
    <mergeCell ref="B6:N6"/>
    <mergeCell ref="B8:B10"/>
    <mergeCell ref="E8:F10"/>
    <mergeCell ref="C8:C10"/>
  </mergeCells>
  <conditionalFormatting sqref="B205:C205 G11:N11 G12:H18 I12:N204">
    <cfRule type="cellIs" priority="1334" dxfId="41" operator="equal" stopIfTrue="1">
      <formula>0</formula>
    </cfRule>
  </conditionalFormatting>
  <conditionalFormatting sqref="B205:C205 G11:N11 G12:H18 I12:N204">
    <cfRule type="cellIs" priority="1333" dxfId="1" operator="equal">
      <formula>0</formula>
    </cfRule>
  </conditionalFormatting>
  <conditionalFormatting sqref="B11:F11 E14:E15 F12:F44 E12 B12:D20 B200:D204 C21:D199">
    <cfRule type="cellIs" priority="1331" dxfId="1" operator="equal">
      <formula>0</formula>
    </cfRule>
    <cfRule type="cellIs" priority="1332" dxfId="0" operator="equal">
      <formula>0</formula>
    </cfRule>
  </conditionalFormatting>
  <conditionalFormatting sqref="E13">
    <cfRule type="cellIs" priority="1293" dxfId="1" operator="equal">
      <formula>0</formula>
    </cfRule>
    <cfRule type="cellIs" priority="1294" dxfId="0" operator="equal">
      <formula>0</formula>
    </cfRule>
  </conditionalFormatting>
  <conditionalFormatting sqref="E16">
    <cfRule type="cellIs" priority="1243" dxfId="1" operator="equal">
      <formula>0</formula>
    </cfRule>
    <cfRule type="cellIs" priority="1244" dxfId="0" operator="equal">
      <formula>0</formula>
    </cfRule>
  </conditionalFormatting>
  <conditionalFormatting sqref="E17">
    <cfRule type="cellIs" priority="1235" dxfId="1" operator="equal">
      <formula>0</formula>
    </cfRule>
    <cfRule type="cellIs" priority="1236" dxfId="0" operator="equal">
      <formula>0</formula>
    </cfRule>
  </conditionalFormatting>
  <conditionalFormatting sqref="E18">
    <cfRule type="cellIs" priority="1227" dxfId="1" operator="equal">
      <formula>0</formula>
    </cfRule>
    <cfRule type="cellIs" priority="1228" dxfId="0" operator="equal">
      <formula>0</formula>
    </cfRule>
  </conditionalFormatting>
  <conditionalFormatting sqref="G205:N205">
    <cfRule type="cellIs" priority="1208" dxfId="41" operator="equal" stopIfTrue="1">
      <formula>0</formula>
    </cfRule>
  </conditionalFormatting>
  <conditionalFormatting sqref="G205:N205">
    <cfRule type="cellIs" priority="1207" dxfId="1" operator="equal">
      <formula>0</formula>
    </cfRule>
  </conditionalFormatting>
  <conditionalFormatting sqref="G19:H25">
    <cfRule type="cellIs" priority="1206" dxfId="41" operator="equal" stopIfTrue="1">
      <formula>0</formula>
    </cfRule>
  </conditionalFormatting>
  <conditionalFormatting sqref="G19:H25">
    <cfRule type="cellIs" priority="1205" dxfId="1" operator="equal">
      <formula>0</formula>
    </cfRule>
  </conditionalFormatting>
  <conditionalFormatting sqref="E21:E22 E19">
    <cfRule type="cellIs" priority="1203" dxfId="1" operator="equal">
      <formula>0</formula>
    </cfRule>
    <cfRule type="cellIs" priority="1204" dxfId="0" operator="equal">
      <formula>0</formula>
    </cfRule>
  </conditionalFormatting>
  <conditionalFormatting sqref="E20">
    <cfRule type="cellIs" priority="1201" dxfId="1" operator="equal">
      <formula>0</formula>
    </cfRule>
    <cfRule type="cellIs" priority="1202" dxfId="0" operator="equal">
      <formula>0</formula>
    </cfRule>
  </conditionalFormatting>
  <conditionalFormatting sqref="E23">
    <cfRule type="cellIs" priority="1197" dxfId="1" operator="equal">
      <formula>0</formula>
    </cfRule>
    <cfRule type="cellIs" priority="1198" dxfId="0" operator="equal">
      <formula>0</formula>
    </cfRule>
  </conditionalFormatting>
  <conditionalFormatting sqref="E24">
    <cfRule type="cellIs" priority="1193" dxfId="1" operator="equal">
      <formula>0</formula>
    </cfRule>
    <cfRule type="cellIs" priority="1194" dxfId="0" operator="equal">
      <formula>0</formula>
    </cfRule>
  </conditionalFormatting>
  <conditionalFormatting sqref="E25">
    <cfRule type="cellIs" priority="1189" dxfId="1" operator="equal">
      <formula>0</formula>
    </cfRule>
    <cfRule type="cellIs" priority="1190" dxfId="0" operator="equal">
      <formula>0</formula>
    </cfRule>
  </conditionalFormatting>
  <conditionalFormatting sqref="G26:H32">
    <cfRule type="cellIs" priority="1186" dxfId="41" operator="equal" stopIfTrue="1">
      <formula>0</formula>
    </cfRule>
  </conditionalFormatting>
  <conditionalFormatting sqref="G26:H32">
    <cfRule type="cellIs" priority="1185" dxfId="1" operator="equal">
      <formula>0</formula>
    </cfRule>
  </conditionalFormatting>
  <conditionalFormatting sqref="E28:E29 E26">
    <cfRule type="cellIs" priority="1183" dxfId="1" operator="equal">
      <formula>0</formula>
    </cfRule>
    <cfRule type="cellIs" priority="1184" dxfId="0" operator="equal">
      <formula>0</formula>
    </cfRule>
  </conditionalFormatting>
  <conditionalFormatting sqref="E27">
    <cfRule type="cellIs" priority="1181" dxfId="1" operator="equal">
      <formula>0</formula>
    </cfRule>
    <cfRule type="cellIs" priority="1182" dxfId="0" operator="equal">
      <formula>0</formula>
    </cfRule>
  </conditionalFormatting>
  <conditionalFormatting sqref="E30">
    <cfRule type="cellIs" priority="1177" dxfId="1" operator="equal">
      <formula>0</formula>
    </cfRule>
    <cfRule type="cellIs" priority="1178" dxfId="0" operator="equal">
      <formula>0</formula>
    </cfRule>
  </conditionalFormatting>
  <conditionalFormatting sqref="E31">
    <cfRule type="cellIs" priority="1173" dxfId="1" operator="equal">
      <formula>0</formula>
    </cfRule>
    <cfRule type="cellIs" priority="1174" dxfId="0" operator="equal">
      <formula>0</formula>
    </cfRule>
  </conditionalFormatting>
  <conditionalFormatting sqref="E32">
    <cfRule type="cellIs" priority="1169" dxfId="1" operator="equal">
      <formula>0</formula>
    </cfRule>
    <cfRule type="cellIs" priority="1170" dxfId="0" operator="equal">
      <formula>0</formula>
    </cfRule>
  </conditionalFormatting>
  <conditionalFormatting sqref="G33:H37">
    <cfRule type="cellIs" priority="1166" dxfId="41" operator="equal" stopIfTrue="1">
      <formula>0</formula>
    </cfRule>
  </conditionalFormatting>
  <conditionalFormatting sqref="G33:H37">
    <cfRule type="cellIs" priority="1165" dxfId="1" operator="equal">
      <formula>0</formula>
    </cfRule>
  </conditionalFormatting>
  <conditionalFormatting sqref="E35:E36 E33">
    <cfRule type="cellIs" priority="1163" dxfId="1" operator="equal">
      <formula>0</formula>
    </cfRule>
    <cfRule type="cellIs" priority="1164" dxfId="0" operator="equal">
      <formula>0</formula>
    </cfRule>
  </conditionalFormatting>
  <conditionalFormatting sqref="E34">
    <cfRule type="cellIs" priority="1161" dxfId="1" operator="equal">
      <formula>0</formula>
    </cfRule>
    <cfRule type="cellIs" priority="1162" dxfId="0" operator="equal">
      <formula>0</formula>
    </cfRule>
  </conditionalFormatting>
  <conditionalFormatting sqref="E37">
    <cfRule type="cellIs" priority="1157" dxfId="1" operator="equal">
      <formula>0</formula>
    </cfRule>
    <cfRule type="cellIs" priority="1158" dxfId="0" operator="equal">
      <formula>0</formula>
    </cfRule>
  </conditionalFormatting>
  <conditionalFormatting sqref="G40:H40">
    <cfRule type="cellIs" priority="1146" dxfId="41" operator="equal" stopIfTrue="1">
      <formula>0</formula>
    </cfRule>
  </conditionalFormatting>
  <conditionalFormatting sqref="G40:H40">
    <cfRule type="cellIs" priority="1145" dxfId="1" operator="equal">
      <formula>0</formula>
    </cfRule>
  </conditionalFormatting>
  <conditionalFormatting sqref="E40">
    <cfRule type="cellIs" priority="1143" dxfId="1" operator="equal">
      <formula>0</formula>
    </cfRule>
    <cfRule type="cellIs" priority="1144" dxfId="0" operator="equal">
      <formula>0</formula>
    </cfRule>
  </conditionalFormatting>
  <conditionalFormatting sqref="G38:H39">
    <cfRule type="cellIs" priority="1140" dxfId="41" operator="equal" stopIfTrue="1">
      <formula>0</formula>
    </cfRule>
  </conditionalFormatting>
  <conditionalFormatting sqref="G38:H39">
    <cfRule type="cellIs" priority="1139" dxfId="1" operator="equal">
      <formula>0</formula>
    </cfRule>
  </conditionalFormatting>
  <conditionalFormatting sqref="E38">
    <cfRule type="cellIs" priority="1137" dxfId="1" operator="equal">
      <formula>0</formula>
    </cfRule>
    <cfRule type="cellIs" priority="1138" dxfId="0" operator="equal">
      <formula>0</formula>
    </cfRule>
  </conditionalFormatting>
  <conditionalFormatting sqref="E39">
    <cfRule type="cellIs" priority="1133" dxfId="1" operator="equal">
      <formula>0</formula>
    </cfRule>
    <cfRule type="cellIs" priority="1134" dxfId="0" operator="equal">
      <formula>0</formula>
    </cfRule>
  </conditionalFormatting>
  <conditionalFormatting sqref="G44:H44">
    <cfRule type="cellIs" priority="1052" dxfId="41" operator="equal" stopIfTrue="1">
      <formula>0</formula>
    </cfRule>
  </conditionalFormatting>
  <conditionalFormatting sqref="G44:H44">
    <cfRule type="cellIs" priority="1051" dxfId="1" operator="equal">
      <formula>0</formula>
    </cfRule>
  </conditionalFormatting>
  <conditionalFormatting sqref="E44">
    <cfRule type="cellIs" priority="1049" dxfId="1" operator="equal">
      <formula>0</formula>
    </cfRule>
    <cfRule type="cellIs" priority="1050" dxfId="0" operator="equal">
      <formula>0</formula>
    </cfRule>
  </conditionalFormatting>
  <conditionalFormatting sqref="G43:H43">
    <cfRule type="cellIs" priority="1042" dxfId="41" operator="equal" stopIfTrue="1">
      <formula>0</formula>
    </cfRule>
  </conditionalFormatting>
  <conditionalFormatting sqref="G43:H43">
    <cfRule type="cellIs" priority="1041" dxfId="1" operator="equal">
      <formula>0</formula>
    </cfRule>
  </conditionalFormatting>
  <conditionalFormatting sqref="E43">
    <cfRule type="cellIs" priority="1039" dxfId="1" operator="equal">
      <formula>0</formula>
    </cfRule>
    <cfRule type="cellIs" priority="1040" dxfId="0" operator="equal">
      <formula>0</formula>
    </cfRule>
  </conditionalFormatting>
  <conditionalFormatting sqref="G41:H42">
    <cfRule type="cellIs" priority="1036" dxfId="41" operator="equal" stopIfTrue="1">
      <formula>0</formula>
    </cfRule>
  </conditionalFormatting>
  <conditionalFormatting sqref="G41:H42">
    <cfRule type="cellIs" priority="1035" dxfId="1" operator="equal">
      <formula>0</formula>
    </cfRule>
  </conditionalFormatting>
  <conditionalFormatting sqref="E41">
    <cfRule type="cellIs" priority="1033" dxfId="1" operator="equal">
      <formula>0</formula>
    </cfRule>
    <cfRule type="cellIs" priority="1034" dxfId="0" operator="equal">
      <formula>0</formula>
    </cfRule>
  </conditionalFormatting>
  <conditionalFormatting sqref="E42">
    <cfRule type="cellIs" priority="1029" dxfId="1" operator="equal">
      <formula>0</formula>
    </cfRule>
    <cfRule type="cellIs" priority="1030" dxfId="0" operator="equal">
      <formula>0</formula>
    </cfRule>
  </conditionalFormatting>
  <conditionalFormatting sqref="F87 F127:F131">
    <cfRule type="cellIs" priority="1025" dxfId="1" operator="equal">
      <formula>0</formula>
    </cfRule>
    <cfRule type="cellIs" priority="1026" dxfId="0" operator="equal">
      <formula>0</formula>
    </cfRule>
  </conditionalFormatting>
  <conditionalFormatting sqref="G127:H127">
    <cfRule type="cellIs" priority="1024" dxfId="41" operator="equal" stopIfTrue="1">
      <formula>0</formula>
    </cfRule>
  </conditionalFormatting>
  <conditionalFormatting sqref="G127:H127">
    <cfRule type="cellIs" priority="1023" dxfId="1" operator="equal">
      <formula>0</formula>
    </cfRule>
  </conditionalFormatting>
  <conditionalFormatting sqref="E127">
    <cfRule type="cellIs" priority="1021" dxfId="1" operator="equal">
      <formula>0</formula>
    </cfRule>
    <cfRule type="cellIs" priority="1022" dxfId="0" operator="equal">
      <formula>0</formula>
    </cfRule>
  </conditionalFormatting>
  <conditionalFormatting sqref="G131:H131">
    <cfRule type="cellIs" priority="1018" dxfId="41" operator="equal" stopIfTrue="1">
      <formula>0</formula>
    </cfRule>
  </conditionalFormatting>
  <conditionalFormatting sqref="G131:H131">
    <cfRule type="cellIs" priority="1017" dxfId="1" operator="equal">
      <formula>0</formula>
    </cfRule>
  </conditionalFormatting>
  <conditionalFormatting sqref="E131">
    <cfRule type="cellIs" priority="1015" dxfId="1" operator="equal">
      <formula>0</formula>
    </cfRule>
    <cfRule type="cellIs" priority="1016" dxfId="0" operator="equal">
      <formula>0</formula>
    </cfRule>
  </conditionalFormatting>
  <conditionalFormatting sqref="G130:H130">
    <cfRule type="cellIs" priority="1008" dxfId="41" operator="equal" stopIfTrue="1">
      <formula>0</formula>
    </cfRule>
  </conditionalFormatting>
  <conditionalFormatting sqref="G130:H130">
    <cfRule type="cellIs" priority="1007" dxfId="1" operator="equal">
      <formula>0</formula>
    </cfRule>
  </conditionalFormatting>
  <conditionalFormatting sqref="E130">
    <cfRule type="cellIs" priority="1005" dxfId="1" operator="equal">
      <formula>0</formula>
    </cfRule>
    <cfRule type="cellIs" priority="1006" dxfId="0" operator="equal">
      <formula>0</formula>
    </cfRule>
  </conditionalFormatting>
  <conditionalFormatting sqref="G128:H129">
    <cfRule type="cellIs" priority="1002" dxfId="41" operator="equal" stopIfTrue="1">
      <formula>0</formula>
    </cfRule>
  </conditionalFormatting>
  <conditionalFormatting sqref="G128:H129">
    <cfRule type="cellIs" priority="1001" dxfId="1" operator="equal">
      <formula>0</formula>
    </cfRule>
  </conditionalFormatting>
  <conditionalFormatting sqref="E128">
    <cfRule type="cellIs" priority="999" dxfId="1" operator="equal">
      <formula>0</formula>
    </cfRule>
    <cfRule type="cellIs" priority="1000" dxfId="0" operator="equal">
      <formula>0</formula>
    </cfRule>
  </conditionalFormatting>
  <conditionalFormatting sqref="E129">
    <cfRule type="cellIs" priority="995" dxfId="1" operator="equal">
      <formula>0</formula>
    </cfRule>
    <cfRule type="cellIs" priority="996" dxfId="0" operator="equal">
      <formula>0</formula>
    </cfRule>
  </conditionalFormatting>
  <conditionalFormatting sqref="G87:H87">
    <cfRule type="cellIs" priority="992" dxfId="41" operator="equal" stopIfTrue="1">
      <formula>0</formula>
    </cfRule>
  </conditionalFormatting>
  <conditionalFormatting sqref="G87:H87">
    <cfRule type="cellIs" priority="991" dxfId="1" operator="equal">
      <formula>0</formula>
    </cfRule>
  </conditionalFormatting>
  <conditionalFormatting sqref="E87">
    <cfRule type="cellIs" priority="989" dxfId="1" operator="equal">
      <formula>0</formula>
    </cfRule>
    <cfRule type="cellIs" priority="990" dxfId="0" operator="equal">
      <formula>0</formula>
    </cfRule>
  </conditionalFormatting>
  <conditionalFormatting sqref="F80:F86">
    <cfRule type="cellIs" priority="985" dxfId="1" operator="equal">
      <formula>0</formula>
    </cfRule>
    <cfRule type="cellIs" priority="986" dxfId="0" operator="equal">
      <formula>0</formula>
    </cfRule>
  </conditionalFormatting>
  <conditionalFormatting sqref="G81:H81">
    <cfRule type="cellIs" priority="984" dxfId="41" operator="equal" stopIfTrue="1">
      <formula>0</formula>
    </cfRule>
  </conditionalFormatting>
  <conditionalFormatting sqref="G81:H81">
    <cfRule type="cellIs" priority="983" dxfId="1" operator="equal">
      <formula>0</formula>
    </cfRule>
  </conditionalFormatting>
  <conditionalFormatting sqref="E81">
    <cfRule type="cellIs" priority="981" dxfId="1" operator="equal">
      <formula>0</formula>
    </cfRule>
    <cfRule type="cellIs" priority="982" dxfId="0" operator="equal">
      <formula>0</formula>
    </cfRule>
  </conditionalFormatting>
  <conditionalFormatting sqref="G85:H86">
    <cfRule type="cellIs" priority="978" dxfId="41" operator="equal" stopIfTrue="1">
      <formula>0</formula>
    </cfRule>
  </conditionalFormatting>
  <conditionalFormatting sqref="G85:H86">
    <cfRule type="cellIs" priority="977" dxfId="1" operator="equal">
      <formula>0</formula>
    </cfRule>
  </conditionalFormatting>
  <conditionalFormatting sqref="E85">
    <cfRule type="cellIs" priority="975" dxfId="1" operator="equal">
      <formula>0</formula>
    </cfRule>
    <cfRule type="cellIs" priority="976" dxfId="0" operator="equal">
      <formula>0</formula>
    </cfRule>
  </conditionalFormatting>
  <conditionalFormatting sqref="E86">
    <cfRule type="cellIs" priority="971" dxfId="1" operator="equal">
      <formula>0</formula>
    </cfRule>
    <cfRule type="cellIs" priority="972" dxfId="0" operator="equal">
      <formula>0</formula>
    </cfRule>
  </conditionalFormatting>
  <conditionalFormatting sqref="G84:H84">
    <cfRule type="cellIs" priority="968" dxfId="41" operator="equal" stopIfTrue="1">
      <formula>0</formula>
    </cfRule>
  </conditionalFormatting>
  <conditionalFormatting sqref="G84:H84">
    <cfRule type="cellIs" priority="967" dxfId="1" operator="equal">
      <formula>0</formula>
    </cfRule>
  </conditionalFormatting>
  <conditionalFormatting sqref="E84">
    <cfRule type="cellIs" priority="965" dxfId="1" operator="equal">
      <formula>0</formula>
    </cfRule>
    <cfRule type="cellIs" priority="966" dxfId="0" operator="equal">
      <formula>0</formula>
    </cfRule>
  </conditionalFormatting>
  <conditionalFormatting sqref="G82:H83">
    <cfRule type="cellIs" priority="962" dxfId="41" operator="equal" stopIfTrue="1">
      <formula>0</formula>
    </cfRule>
  </conditionalFormatting>
  <conditionalFormatting sqref="G82:H83">
    <cfRule type="cellIs" priority="961" dxfId="1" operator="equal">
      <formula>0</formula>
    </cfRule>
  </conditionalFormatting>
  <conditionalFormatting sqref="E82">
    <cfRule type="cellIs" priority="959" dxfId="1" operator="equal">
      <formula>0</formula>
    </cfRule>
    <cfRule type="cellIs" priority="960" dxfId="0" operator="equal">
      <formula>0</formula>
    </cfRule>
  </conditionalFormatting>
  <conditionalFormatting sqref="E83">
    <cfRule type="cellIs" priority="955" dxfId="1" operator="equal">
      <formula>0</formula>
    </cfRule>
    <cfRule type="cellIs" priority="956" dxfId="0" operator="equal">
      <formula>0</formula>
    </cfRule>
  </conditionalFormatting>
  <conditionalFormatting sqref="G80:H80">
    <cfRule type="cellIs" priority="952" dxfId="41" operator="equal" stopIfTrue="1">
      <formula>0</formula>
    </cfRule>
  </conditionalFormatting>
  <conditionalFormatting sqref="G80:H80">
    <cfRule type="cellIs" priority="951" dxfId="1" operator="equal">
      <formula>0</formula>
    </cfRule>
  </conditionalFormatting>
  <conditionalFormatting sqref="E80">
    <cfRule type="cellIs" priority="949" dxfId="1" operator="equal">
      <formula>0</formula>
    </cfRule>
    <cfRule type="cellIs" priority="950" dxfId="0" operator="equal">
      <formula>0</formula>
    </cfRule>
  </conditionalFormatting>
  <conditionalFormatting sqref="F73:F79">
    <cfRule type="cellIs" priority="945" dxfId="1" operator="equal">
      <formula>0</formula>
    </cfRule>
    <cfRule type="cellIs" priority="946" dxfId="0" operator="equal">
      <formula>0</formula>
    </cfRule>
  </conditionalFormatting>
  <conditionalFormatting sqref="G74:H74">
    <cfRule type="cellIs" priority="944" dxfId="41" operator="equal" stopIfTrue="1">
      <formula>0</formula>
    </cfRule>
  </conditionalFormatting>
  <conditionalFormatting sqref="G74:H74">
    <cfRule type="cellIs" priority="943" dxfId="1" operator="equal">
      <formula>0</formula>
    </cfRule>
  </conditionalFormatting>
  <conditionalFormatting sqref="E74">
    <cfRule type="cellIs" priority="941" dxfId="1" operator="equal">
      <formula>0</formula>
    </cfRule>
    <cfRule type="cellIs" priority="942" dxfId="0" operator="equal">
      <formula>0</formula>
    </cfRule>
  </conditionalFormatting>
  <conditionalFormatting sqref="G78:H79">
    <cfRule type="cellIs" priority="938" dxfId="41" operator="equal" stopIfTrue="1">
      <formula>0</formula>
    </cfRule>
  </conditionalFormatting>
  <conditionalFormatting sqref="G78:H79">
    <cfRule type="cellIs" priority="937" dxfId="1" operator="equal">
      <formula>0</formula>
    </cfRule>
  </conditionalFormatting>
  <conditionalFormatting sqref="E78">
    <cfRule type="cellIs" priority="935" dxfId="1" operator="equal">
      <formula>0</formula>
    </cfRule>
    <cfRule type="cellIs" priority="936" dxfId="0" operator="equal">
      <formula>0</formula>
    </cfRule>
  </conditionalFormatting>
  <conditionalFormatting sqref="E79">
    <cfRule type="cellIs" priority="931" dxfId="1" operator="equal">
      <formula>0</formula>
    </cfRule>
    <cfRule type="cellIs" priority="932" dxfId="0" operator="equal">
      <formula>0</formula>
    </cfRule>
  </conditionalFormatting>
  <conditionalFormatting sqref="G77:H77">
    <cfRule type="cellIs" priority="928" dxfId="41" operator="equal" stopIfTrue="1">
      <formula>0</formula>
    </cfRule>
  </conditionalFormatting>
  <conditionalFormatting sqref="G77:H77">
    <cfRule type="cellIs" priority="927" dxfId="1" operator="equal">
      <formula>0</formula>
    </cfRule>
  </conditionalFormatting>
  <conditionalFormatting sqref="E77">
    <cfRule type="cellIs" priority="925" dxfId="1" operator="equal">
      <formula>0</formula>
    </cfRule>
    <cfRule type="cellIs" priority="926" dxfId="0" operator="equal">
      <formula>0</formula>
    </cfRule>
  </conditionalFormatting>
  <conditionalFormatting sqref="G75:H76">
    <cfRule type="cellIs" priority="922" dxfId="41" operator="equal" stopIfTrue="1">
      <formula>0</formula>
    </cfRule>
  </conditionalFormatting>
  <conditionalFormatting sqref="G75:H76">
    <cfRule type="cellIs" priority="921" dxfId="1" operator="equal">
      <formula>0</formula>
    </cfRule>
  </conditionalFormatting>
  <conditionalFormatting sqref="E75">
    <cfRule type="cellIs" priority="919" dxfId="1" operator="equal">
      <formula>0</formula>
    </cfRule>
    <cfRule type="cellIs" priority="920" dxfId="0" operator="equal">
      <formula>0</formula>
    </cfRule>
  </conditionalFormatting>
  <conditionalFormatting sqref="E76">
    <cfRule type="cellIs" priority="915" dxfId="1" operator="equal">
      <formula>0</formula>
    </cfRule>
    <cfRule type="cellIs" priority="916" dxfId="0" operator="equal">
      <formula>0</formula>
    </cfRule>
  </conditionalFormatting>
  <conditionalFormatting sqref="G73:H73">
    <cfRule type="cellIs" priority="912" dxfId="41" operator="equal" stopIfTrue="1">
      <formula>0</formula>
    </cfRule>
  </conditionalFormatting>
  <conditionalFormatting sqref="G73:H73">
    <cfRule type="cellIs" priority="911" dxfId="1" operator="equal">
      <formula>0</formula>
    </cfRule>
  </conditionalFormatting>
  <conditionalFormatting sqref="E73">
    <cfRule type="cellIs" priority="909" dxfId="1" operator="equal">
      <formula>0</formula>
    </cfRule>
    <cfRule type="cellIs" priority="910" dxfId="0" operator="equal">
      <formula>0</formula>
    </cfRule>
  </conditionalFormatting>
  <conditionalFormatting sqref="F66:F72">
    <cfRule type="cellIs" priority="905" dxfId="1" operator="equal">
      <formula>0</formula>
    </cfRule>
    <cfRule type="cellIs" priority="906" dxfId="0" operator="equal">
      <formula>0</formula>
    </cfRule>
  </conditionalFormatting>
  <conditionalFormatting sqref="G67:H67">
    <cfRule type="cellIs" priority="904" dxfId="41" operator="equal" stopIfTrue="1">
      <formula>0</formula>
    </cfRule>
  </conditionalFormatting>
  <conditionalFormatting sqref="G67:H67">
    <cfRule type="cellIs" priority="903" dxfId="1" operator="equal">
      <formula>0</formula>
    </cfRule>
  </conditionalFormatting>
  <conditionalFormatting sqref="E67">
    <cfRule type="cellIs" priority="901" dxfId="1" operator="equal">
      <formula>0</formula>
    </cfRule>
    <cfRule type="cellIs" priority="902" dxfId="0" operator="equal">
      <formula>0</formula>
    </cfRule>
  </conditionalFormatting>
  <conditionalFormatting sqref="G71:H72">
    <cfRule type="cellIs" priority="898" dxfId="41" operator="equal" stopIfTrue="1">
      <formula>0</formula>
    </cfRule>
  </conditionalFormatting>
  <conditionalFormatting sqref="G71:H72">
    <cfRule type="cellIs" priority="897" dxfId="1" operator="equal">
      <formula>0</formula>
    </cfRule>
  </conditionalFormatting>
  <conditionalFormatting sqref="E71">
    <cfRule type="cellIs" priority="895" dxfId="1" operator="equal">
      <formula>0</formula>
    </cfRule>
    <cfRule type="cellIs" priority="896" dxfId="0" operator="equal">
      <formula>0</formula>
    </cfRule>
  </conditionalFormatting>
  <conditionalFormatting sqref="E72">
    <cfRule type="cellIs" priority="891" dxfId="1" operator="equal">
      <formula>0</formula>
    </cfRule>
    <cfRule type="cellIs" priority="892" dxfId="0" operator="equal">
      <formula>0</formula>
    </cfRule>
  </conditionalFormatting>
  <conditionalFormatting sqref="G70:H70">
    <cfRule type="cellIs" priority="888" dxfId="41" operator="equal" stopIfTrue="1">
      <formula>0</formula>
    </cfRule>
  </conditionalFormatting>
  <conditionalFormatting sqref="G70:H70">
    <cfRule type="cellIs" priority="887" dxfId="1" operator="equal">
      <formula>0</formula>
    </cfRule>
  </conditionalFormatting>
  <conditionalFormatting sqref="E70">
    <cfRule type="cellIs" priority="885" dxfId="1" operator="equal">
      <formula>0</formula>
    </cfRule>
    <cfRule type="cellIs" priority="886" dxfId="0" operator="equal">
      <formula>0</formula>
    </cfRule>
  </conditionalFormatting>
  <conditionalFormatting sqref="G68:H69">
    <cfRule type="cellIs" priority="882" dxfId="41" operator="equal" stopIfTrue="1">
      <formula>0</formula>
    </cfRule>
  </conditionalFormatting>
  <conditionalFormatting sqref="G68:H69">
    <cfRule type="cellIs" priority="881" dxfId="1" operator="equal">
      <formula>0</formula>
    </cfRule>
  </conditionalFormatting>
  <conditionalFormatting sqref="E68">
    <cfRule type="cellIs" priority="879" dxfId="1" operator="equal">
      <formula>0</formula>
    </cfRule>
    <cfRule type="cellIs" priority="880" dxfId="0" operator="equal">
      <formula>0</formula>
    </cfRule>
  </conditionalFormatting>
  <conditionalFormatting sqref="E69">
    <cfRule type="cellIs" priority="875" dxfId="1" operator="equal">
      <formula>0</formula>
    </cfRule>
    <cfRule type="cellIs" priority="876" dxfId="0" operator="equal">
      <formula>0</formula>
    </cfRule>
  </conditionalFormatting>
  <conditionalFormatting sqref="G66:H66">
    <cfRule type="cellIs" priority="872" dxfId="41" operator="equal" stopIfTrue="1">
      <formula>0</formula>
    </cfRule>
  </conditionalFormatting>
  <conditionalFormatting sqref="G66:H66">
    <cfRule type="cellIs" priority="871" dxfId="1" operator="equal">
      <formula>0</formula>
    </cfRule>
  </conditionalFormatting>
  <conditionalFormatting sqref="E66">
    <cfRule type="cellIs" priority="869" dxfId="1" operator="equal">
      <formula>0</formula>
    </cfRule>
    <cfRule type="cellIs" priority="870" dxfId="0" operator="equal">
      <formula>0</formula>
    </cfRule>
  </conditionalFormatting>
  <conditionalFormatting sqref="F59:F65">
    <cfRule type="cellIs" priority="865" dxfId="1" operator="equal">
      <formula>0</formula>
    </cfRule>
    <cfRule type="cellIs" priority="866" dxfId="0" operator="equal">
      <formula>0</formula>
    </cfRule>
  </conditionalFormatting>
  <conditionalFormatting sqref="G60:H60">
    <cfRule type="cellIs" priority="864" dxfId="41" operator="equal" stopIfTrue="1">
      <formula>0</formula>
    </cfRule>
  </conditionalFormatting>
  <conditionalFormatting sqref="G60:H60">
    <cfRule type="cellIs" priority="863" dxfId="1" operator="equal">
      <formula>0</formula>
    </cfRule>
  </conditionalFormatting>
  <conditionalFormatting sqref="E60">
    <cfRule type="cellIs" priority="861" dxfId="1" operator="equal">
      <formula>0</formula>
    </cfRule>
    <cfRule type="cellIs" priority="862" dxfId="0" operator="equal">
      <formula>0</formula>
    </cfRule>
  </conditionalFormatting>
  <conditionalFormatting sqref="G64:H65">
    <cfRule type="cellIs" priority="858" dxfId="41" operator="equal" stopIfTrue="1">
      <formula>0</formula>
    </cfRule>
  </conditionalFormatting>
  <conditionalFormatting sqref="G64:H65">
    <cfRule type="cellIs" priority="857" dxfId="1" operator="equal">
      <formula>0</formula>
    </cfRule>
  </conditionalFormatting>
  <conditionalFormatting sqref="E64">
    <cfRule type="cellIs" priority="855" dxfId="1" operator="equal">
      <formula>0</formula>
    </cfRule>
    <cfRule type="cellIs" priority="856" dxfId="0" operator="equal">
      <formula>0</formula>
    </cfRule>
  </conditionalFormatting>
  <conditionalFormatting sqref="E65">
    <cfRule type="cellIs" priority="851" dxfId="1" operator="equal">
      <formula>0</formula>
    </cfRule>
    <cfRule type="cellIs" priority="852" dxfId="0" operator="equal">
      <formula>0</formula>
    </cfRule>
  </conditionalFormatting>
  <conditionalFormatting sqref="G63:H63">
    <cfRule type="cellIs" priority="848" dxfId="41" operator="equal" stopIfTrue="1">
      <formula>0</formula>
    </cfRule>
  </conditionalFormatting>
  <conditionalFormatting sqref="G63:H63">
    <cfRule type="cellIs" priority="847" dxfId="1" operator="equal">
      <formula>0</formula>
    </cfRule>
  </conditionalFormatting>
  <conditionalFormatting sqref="E63">
    <cfRule type="cellIs" priority="845" dxfId="1" operator="equal">
      <formula>0</formula>
    </cfRule>
    <cfRule type="cellIs" priority="846" dxfId="0" operator="equal">
      <formula>0</formula>
    </cfRule>
  </conditionalFormatting>
  <conditionalFormatting sqref="G61:H62">
    <cfRule type="cellIs" priority="842" dxfId="41" operator="equal" stopIfTrue="1">
      <formula>0</formula>
    </cfRule>
  </conditionalFormatting>
  <conditionalFormatting sqref="G61:H62">
    <cfRule type="cellIs" priority="841" dxfId="1" operator="equal">
      <formula>0</formula>
    </cfRule>
  </conditionalFormatting>
  <conditionalFormatting sqref="E61">
    <cfRule type="cellIs" priority="839" dxfId="1" operator="equal">
      <formula>0</formula>
    </cfRule>
    <cfRule type="cellIs" priority="840" dxfId="0" operator="equal">
      <formula>0</formula>
    </cfRule>
  </conditionalFormatting>
  <conditionalFormatting sqref="E62">
    <cfRule type="cellIs" priority="835" dxfId="1" operator="equal">
      <formula>0</formula>
    </cfRule>
    <cfRule type="cellIs" priority="836" dxfId="0" operator="equal">
      <formula>0</formula>
    </cfRule>
  </conditionalFormatting>
  <conditionalFormatting sqref="G59:H59">
    <cfRule type="cellIs" priority="832" dxfId="41" operator="equal" stopIfTrue="1">
      <formula>0</formula>
    </cfRule>
  </conditionalFormatting>
  <conditionalFormatting sqref="G59:H59">
    <cfRule type="cellIs" priority="831" dxfId="1" operator="equal">
      <formula>0</formula>
    </cfRule>
  </conditionalFormatting>
  <conditionalFormatting sqref="E59">
    <cfRule type="cellIs" priority="829" dxfId="1" operator="equal">
      <formula>0</formula>
    </cfRule>
    <cfRule type="cellIs" priority="830" dxfId="0" operator="equal">
      <formula>0</formula>
    </cfRule>
  </conditionalFormatting>
  <conditionalFormatting sqref="F52:F58">
    <cfRule type="cellIs" priority="825" dxfId="1" operator="equal">
      <formula>0</formula>
    </cfRule>
    <cfRule type="cellIs" priority="826" dxfId="0" operator="equal">
      <formula>0</formula>
    </cfRule>
  </conditionalFormatting>
  <conditionalFormatting sqref="G53:H53">
    <cfRule type="cellIs" priority="824" dxfId="41" operator="equal" stopIfTrue="1">
      <formula>0</formula>
    </cfRule>
  </conditionalFormatting>
  <conditionalFormatting sqref="G53:H53">
    <cfRule type="cellIs" priority="823" dxfId="1" operator="equal">
      <formula>0</formula>
    </cfRule>
  </conditionalFormatting>
  <conditionalFormatting sqref="E53">
    <cfRule type="cellIs" priority="821" dxfId="1" operator="equal">
      <formula>0</formula>
    </cfRule>
    <cfRule type="cellIs" priority="822" dxfId="0" operator="equal">
      <formula>0</formula>
    </cfRule>
  </conditionalFormatting>
  <conditionalFormatting sqref="G57:H58">
    <cfRule type="cellIs" priority="818" dxfId="41" operator="equal" stopIfTrue="1">
      <formula>0</formula>
    </cfRule>
  </conditionalFormatting>
  <conditionalFormatting sqref="G57:H58">
    <cfRule type="cellIs" priority="817" dxfId="1" operator="equal">
      <formula>0</formula>
    </cfRule>
  </conditionalFormatting>
  <conditionalFormatting sqref="E57">
    <cfRule type="cellIs" priority="815" dxfId="1" operator="equal">
      <formula>0</formula>
    </cfRule>
    <cfRule type="cellIs" priority="816" dxfId="0" operator="equal">
      <formula>0</formula>
    </cfRule>
  </conditionalFormatting>
  <conditionalFormatting sqref="E58">
    <cfRule type="cellIs" priority="811" dxfId="1" operator="equal">
      <formula>0</formula>
    </cfRule>
    <cfRule type="cellIs" priority="812" dxfId="0" operator="equal">
      <formula>0</formula>
    </cfRule>
  </conditionalFormatting>
  <conditionalFormatting sqref="G56:H56">
    <cfRule type="cellIs" priority="808" dxfId="41" operator="equal" stopIfTrue="1">
      <formula>0</formula>
    </cfRule>
  </conditionalFormatting>
  <conditionalFormatting sqref="G56:H56">
    <cfRule type="cellIs" priority="807" dxfId="1" operator="equal">
      <formula>0</formula>
    </cfRule>
  </conditionalFormatting>
  <conditionalFormatting sqref="E56">
    <cfRule type="cellIs" priority="805" dxfId="1" operator="equal">
      <formula>0</formula>
    </cfRule>
    <cfRule type="cellIs" priority="806" dxfId="0" operator="equal">
      <formula>0</formula>
    </cfRule>
  </conditionalFormatting>
  <conditionalFormatting sqref="G54:H55">
    <cfRule type="cellIs" priority="802" dxfId="41" operator="equal" stopIfTrue="1">
      <formula>0</formula>
    </cfRule>
  </conditionalFormatting>
  <conditionalFormatting sqref="G54:H55">
    <cfRule type="cellIs" priority="801" dxfId="1" operator="equal">
      <formula>0</formula>
    </cfRule>
  </conditionalFormatting>
  <conditionalFormatting sqref="E54">
    <cfRule type="cellIs" priority="799" dxfId="1" operator="equal">
      <formula>0</formula>
    </cfRule>
    <cfRule type="cellIs" priority="800" dxfId="0" operator="equal">
      <formula>0</formula>
    </cfRule>
  </conditionalFormatting>
  <conditionalFormatting sqref="E55">
    <cfRule type="cellIs" priority="795" dxfId="1" operator="equal">
      <formula>0</formula>
    </cfRule>
    <cfRule type="cellIs" priority="796" dxfId="0" operator="equal">
      <formula>0</formula>
    </cfRule>
  </conditionalFormatting>
  <conditionalFormatting sqref="G52:H52">
    <cfRule type="cellIs" priority="792" dxfId="41" operator="equal" stopIfTrue="1">
      <formula>0</formula>
    </cfRule>
  </conditionalFormatting>
  <conditionalFormatting sqref="G52:H52">
    <cfRule type="cellIs" priority="791" dxfId="1" operator="equal">
      <formula>0</formula>
    </cfRule>
  </conditionalFormatting>
  <conditionalFormatting sqref="E52">
    <cfRule type="cellIs" priority="789" dxfId="1" operator="equal">
      <formula>0</formula>
    </cfRule>
    <cfRule type="cellIs" priority="790" dxfId="0" operator="equal">
      <formula>0</formula>
    </cfRule>
  </conditionalFormatting>
  <conditionalFormatting sqref="F45:F51">
    <cfRule type="cellIs" priority="785" dxfId="1" operator="equal">
      <formula>0</formula>
    </cfRule>
    <cfRule type="cellIs" priority="786" dxfId="0" operator="equal">
      <formula>0</formula>
    </cfRule>
  </conditionalFormatting>
  <conditionalFormatting sqref="G46:H46">
    <cfRule type="cellIs" priority="784" dxfId="41" operator="equal" stopIfTrue="1">
      <formula>0</formula>
    </cfRule>
  </conditionalFormatting>
  <conditionalFormatting sqref="G46:H46">
    <cfRule type="cellIs" priority="783" dxfId="1" operator="equal">
      <formula>0</formula>
    </cfRule>
  </conditionalFormatting>
  <conditionalFormatting sqref="E46">
    <cfRule type="cellIs" priority="781" dxfId="1" operator="equal">
      <formula>0</formula>
    </cfRule>
    <cfRule type="cellIs" priority="782" dxfId="0" operator="equal">
      <formula>0</formula>
    </cfRule>
  </conditionalFormatting>
  <conditionalFormatting sqref="G50:H51">
    <cfRule type="cellIs" priority="778" dxfId="41" operator="equal" stopIfTrue="1">
      <formula>0</formula>
    </cfRule>
  </conditionalFormatting>
  <conditionalFormatting sqref="G50:H51">
    <cfRule type="cellIs" priority="777" dxfId="1" operator="equal">
      <formula>0</formula>
    </cfRule>
  </conditionalFormatting>
  <conditionalFormatting sqref="E50">
    <cfRule type="cellIs" priority="775" dxfId="1" operator="equal">
      <formula>0</formula>
    </cfRule>
    <cfRule type="cellIs" priority="776" dxfId="0" operator="equal">
      <formula>0</formula>
    </cfRule>
  </conditionalFormatting>
  <conditionalFormatting sqref="E51">
    <cfRule type="cellIs" priority="771" dxfId="1" operator="equal">
      <formula>0</formula>
    </cfRule>
    <cfRule type="cellIs" priority="772" dxfId="0" operator="equal">
      <formula>0</formula>
    </cfRule>
  </conditionalFormatting>
  <conditionalFormatting sqref="G49:H49">
    <cfRule type="cellIs" priority="768" dxfId="41" operator="equal" stopIfTrue="1">
      <formula>0</formula>
    </cfRule>
  </conditionalFormatting>
  <conditionalFormatting sqref="G49:H49">
    <cfRule type="cellIs" priority="767" dxfId="1" operator="equal">
      <formula>0</formula>
    </cfRule>
  </conditionalFormatting>
  <conditionalFormatting sqref="E49">
    <cfRule type="cellIs" priority="765" dxfId="1" operator="equal">
      <formula>0</formula>
    </cfRule>
    <cfRule type="cellIs" priority="766" dxfId="0" operator="equal">
      <formula>0</formula>
    </cfRule>
  </conditionalFormatting>
  <conditionalFormatting sqref="G47:H48">
    <cfRule type="cellIs" priority="762" dxfId="41" operator="equal" stopIfTrue="1">
      <formula>0</formula>
    </cfRule>
  </conditionalFormatting>
  <conditionalFormatting sqref="G47:H48">
    <cfRule type="cellIs" priority="761" dxfId="1" operator="equal">
      <formula>0</formula>
    </cfRule>
  </conditionalFormatting>
  <conditionalFormatting sqref="E47">
    <cfRule type="cellIs" priority="759" dxfId="1" operator="equal">
      <formula>0</formula>
    </cfRule>
    <cfRule type="cellIs" priority="760" dxfId="0" operator="equal">
      <formula>0</formula>
    </cfRule>
  </conditionalFormatting>
  <conditionalFormatting sqref="E48">
    <cfRule type="cellIs" priority="755" dxfId="1" operator="equal">
      <formula>0</formula>
    </cfRule>
    <cfRule type="cellIs" priority="756" dxfId="0" operator="equal">
      <formula>0</formula>
    </cfRule>
  </conditionalFormatting>
  <conditionalFormatting sqref="G45:H45">
    <cfRule type="cellIs" priority="752" dxfId="41" operator="equal" stopIfTrue="1">
      <formula>0</formula>
    </cfRule>
  </conditionalFormatting>
  <conditionalFormatting sqref="G45:H45">
    <cfRule type="cellIs" priority="751" dxfId="1" operator="equal">
      <formula>0</formula>
    </cfRule>
  </conditionalFormatting>
  <conditionalFormatting sqref="E45">
    <cfRule type="cellIs" priority="749" dxfId="1" operator="equal">
      <formula>0</formula>
    </cfRule>
    <cfRule type="cellIs" priority="750" dxfId="0" operator="equal">
      <formula>0</formula>
    </cfRule>
  </conditionalFormatting>
  <conditionalFormatting sqref="F120:F126">
    <cfRule type="cellIs" priority="743" dxfId="1" operator="equal">
      <formula>0</formula>
    </cfRule>
    <cfRule type="cellIs" priority="744" dxfId="0" operator="equal">
      <formula>0</formula>
    </cfRule>
  </conditionalFormatting>
  <conditionalFormatting sqref="G121:H121">
    <cfRule type="cellIs" priority="742" dxfId="41" operator="equal" stopIfTrue="1">
      <formula>0</formula>
    </cfRule>
  </conditionalFormatting>
  <conditionalFormatting sqref="G121:H121">
    <cfRule type="cellIs" priority="741" dxfId="1" operator="equal">
      <formula>0</formula>
    </cfRule>
  </conditionalFormatting>
  <conditionalFormatting sqref="E121">
    <cfRule type="cellIs" priority="739" dxfId="1" operator="equal">
      <formula>0</formula>
    </cfRule>
    <cfRule type="cellIs" priority="740" dxfId="0" operator="equal">
      <formula>0</formula>
    </cfRule>
  </conditionalFormatting>
  <conditionalFormatting sqref="G125:H126">
    <cfRule type="cellIs" priority="736" dxfId="41" operator="equal" stopIfTrue="1">
      <formula>0</formula>
    </cfRule>
  </conditionalFormatting>
  <conditionalFormatting sqref="G125:H126">
    <cfRule type="cellIs" priority="735" dxfId="1" operator="equal">
      <formula>0</formula>
    </cfRule>
  </conditionalFormatting>
  <conditionalFormatting sqref="E125">
    <cfRule type="cellIs" priority="733" dxfId="1" operator="equal">
      <formula>0</formula>
    </cfRule>
    <cfRule type="cellIs" priority="734" dxfId="0" operator="equal">
      <formula>0</formula>
    </cfRule>
  </conditionalFormatting>
  <conditionalFormatting sqref="E126">
    <cfRule type="cellIs" priority="729" dxfId="1" operator="equal">
      <formula>0</formula>
    </cfRule>
    <cfRule type="cellIs" priority="730" dxfId="0" operator="equal">
      <formula>0</formula>
    </cfRule>
  </conditionalFormatting>
  <conditionalFormatting sqref="G124:H124">
    <cfRule type="cellIs" priority="726" dxfId="41" operator="equal" stopIfTrue="1">
      <formula>0</formula>
    </cfRule>
  </conditionalFormatting>
  <conditionalFormatting sqref="G124:H124">
    <cfRule type="cellIs" priority="725" dxfId="1" operator="equal">
      <formula>0</formula>
    </cfRule>
  </conditionalFormatting>
  <conditionalFormatting sqref="E124">
    <cfRule type="cellIs" priority="723" dxfId="1" operator="equal">
      <formula>0</formula>
    </cfRule>
    <cfRule type="cellIs" priority="724" dxfId="0" operator="equal">
      <formula>0</formula>
    </cfRule>
  </conditionalFormatting>
  <conditionalFormatting sqref="G122:H123">
    <cfRule type="cellIs" priority="720" dxfId="41" operator="equal" stopIfTrue="1">
      <formula>0</formula>
    </cfRule>
  </conditionalFormatting>
  <conditionalFormatting sqref="G122:H123">
    <cfRule type="cellIs" priority="719" dxfId="1" operator="equal">
      <formula>0</formula>
    </cfRule>
  </conditionalFormatting>
  <conditionalFormatting sqref="E122">
    <cfRule type="cellIs" priority="717" dxfId="1" operator="equal">
      <formula>0</formula>
    </cfRule>
    <cfRule type="cellIs" priority="718" dxfId="0" operator="equal">
      <formula>0</formula>
    </cfRule>
  </conditionalFormatting>
  <conditionalFormatting sqref="E123">
    <cfRule type="cellIs" priority="713" dxfId="1" operator="equal">
      <formula>0</formula>
    </cfRule>
    <cfRule type="cellIs" priority="714" dxfId="0" operator="equal">
      <formula>0</formula>
    </cfRule>
  </conditionalFormatting>
  <conditionalFormatting sqref="G120:H120">
    <cfRule type="cellIs" priority="710" dxfId="41" operator="equal" stopIfTrue="1">
      <formula>0</formula>
    </cfRule>
  </conditionalFormatting>
  <conditionalFormatting sqref="G120:H120">
    <cfRule type="cellIs" priority="709" dxfId="1" operator="equal">
      <formula>0</formula>
    </cfRule>
  </conditionalFormatting>
  <conditionalFormatting sqref="E120">
    <cfRule type="cellIs" priority="707" dxfId="1" operator="equal">
      <formula>0</formula>
    </cfRule>
    <cfRule type="cellIs" priority="708" dxfId="0" operator="equal">
      <formula>0</formula>
    </cfRule>
  </conditionalFormatting>
  <conditionalFormatting sqref="F114:F119">
    <cfRule type="cellIs" priority="703" dxfId="1" operator="equal">
      <formula>0</formula>
    </cfRule>
    <cfRule type="cellIs" priority="704" dxfId="0" operator="equal">
      <formula>0</formula>
    </cfRule>
  </conditionalFormatting>
  <conditionalFormatting sqref="G114:H114">
    <cfRule type="cellIs" priority="702" dxfId="41" operator="equal" stopIfTrue="1">
      <formula>0</formula>
    </cfRule>
  </conditionalFormatting>
  <conditionalFormatting sqref="G114:H114">
    <cfRule type="cellIs" priority="701" dxfId="1" operator="equal">
      <formula>0</formula>
    </cfRule>
  </conditionalFormatting>
  <conditionalFormatting sqref="E114">
    <cfRule type="cellIs" priority="699" dxfId="1" operator="equal">
      <formula>0</formula>
    </cfRule>
    <cfRule type="cellIs" priority="700" dxfId="0" operator="equal">
      <formula>0</formula>
    </cfRule>
  </conditionalFormatting>
  <conditionalFormatting sqref="G118:H119">
    <cfRule type="cellIs" priority="696" dxfId="41" operator="equal" stopIfTrue="1">
      <formula>0</formula>
    </cfRule>
  </conditionalFormatting>
  <conditionalFormatting sqref="G118:H119">
    <cfRule type="cellIs" priority="695" dxfId="1" operator="equal">
      <formula>0</formula>
    </cfRule>
  </conditionalFormatting>
  <conditionalFormatting sqref="E118">
    <cfRule type="cellIs" priority="693" dxfId="1" operator="equal">
      <formula>0</formula>
    </cfRule>
    <cfRule type="cellIs" priority="694" dxfId="0" operator="equal">
      <formula>0</formula>
    </cfRule>
  </conditionalFormatting>
  <conditionalFormatting sqref="E119">
    <cfRule type="cellIs" priority="689" dxfId="1" operator="equal">
      <formula>0</formula>
    </cfRule>
    <cfRule type="cellIs" priority="690" dxfId="0" operator="equal">
      <formula>0</formula>
    </cfRule>
  </conditionalFormatting>
  <conditionalFormatting sqref="G117:H117">
    <cfRule type="cellIs" priority="686" dxfId="41" operator="equal" stopIfTrue="1">
      <formula>0</formula>
    </cfRule>
  </conditionalFormatting>
  <conditionalFormatting sqref="G117:H117">
    <cfRule type="cellIs" priority="685" dxfId="1" operator="equal">
      <formula>0</formula>
    </cfRule>
  </conditionalFormatting>
  <conditionalFormatting sqref="E117">
    <cfRule type="cellIs" priority="683" dxfId="1" operator="equal">
      <formula>0</formula>
    </cfRule>
    <cfRule type="cellIs" priority="684" dxfId="0" operator="equal">
      <formula>0</formula>
    </cfRule>
  </conditionalFormatting>
  <conditionalFormatting sqref="G115:H116">
    <cfRule type="cellIs" priority="680" dxfId="41" operator="equal" stopIfTrue="1">
      <formula>0</formula>
    </cfRule>
  </conditionalFormatting>
  <conditionalFormatting sqref="G115:H116">
    <cfRule type="cellIs" priority="679" dxfId="1" operator="equal">
      <formula>0</formula>
    </cfRule>
  </conditionalFormatting>
  <conditionalFormatting sqref="E115">
    <cfRule type="cellIs" priority="677" dxfId="1" operator="equal">
      <formula>0</formula>
    </cfRule>
    <cfRule type="cellIs" priority="678" dxfId="0" operator="equal">
      <formula>0</formula>
    </cfRule>
  </conditionalFormatting>
  <conditionalFormatting sqref="E116">
    <cfRule type="cellIs" priority="673" dxfId="1" operator="equal">
      <formula>0</formula>
    </cfRule>
    <cfRule type="cellIs" priority="674" dxfId="0" operator="equal">
      <formula>0</formula>
    </cfRule>
  </conditionalFormatting>
  <conditionalFormatting sqref="F107:F113">
    <cfRule type="cellIs" priority="667" dxfId="1" operator="equal">
      <formula>0</formula>
    </cfRule>
    <cfRule type="cellIs" priority="668" dxfId="0" operator="equal">
      <formula>0</formula>
    </cfRule>
  </conditionalFormatting>
  <conditionalFormatting sqref="G108:H108">
    <cfRule type="cellIs" priority="666" dxfId="41" operator="equal" stopIfTrue="1">
      <formula>0</formula>
    </cfRule>
  </conditionalFormatting>
  <conditionalFormatting sqref="G108:H108">
    <cfRule type="cellIs" priority="665" dxfId="1" operator="equal">
      <formula>0</formula>
    </cfRule>
  </conditionalFormatting>
  <conditionalFormatting sqref="E108">
    <cfRule type="cellIs" priority="663" dxfId="1" operator="equal">
      <formula>0</formula>
    </cfRule>
    <cfRule type="cellIs" priority="664" dxfId="0" operator="equal">
      <formula>0</formula>
    </cfRule>
  </conditionalFormatting>
  <conditionalFormatting sqref="G112:H113">
    <cfRule type="cellIs" priority="660" dxfId="41" operator="equal" stopIfTrue="1">
      <formula>0</formula>
    </cfRule>
  </conditionalFormatting>
  <conditionalFormatting sqref="G112:H113">
    <cfRule type="cellIs" priority="659" dxfId="1" operator="equal">
      <formula>0</formula>
    </cfRule>
  </conditionalFormatting>
  <conditionalFormatting sqref="E112">
    <cfRule type="cellIs" priority="657" dxfId="1" operator="equal">
      <formula>0</formula>
    </cfRule>
    <cfRule type="cellIs" priority="658" dxfId="0" operator="equal">
      <formula>0</formula>
    </cfRule>
  </conditionalFormatting>
  <conditionalFormatting sqref="E113">
    <cfRule type="cellIs" priority="653" dxfId="1" operator="equal">
      <formula>0</formula>
    </cfRule>
    <cfRule type="cellIs" priority="654" dxfId="0" operator="equal">
      <formula>0</formula>
    </cfRule>
  </conditionalFormatting>
  <conditionalFormatting sqref="G111:H111">
    <cfRule type="cellIs" priority="650" dxfId="41" operator="equal" stopIfTrue="1">
      <formula>0</formula>
    </cfRule>
  </conditionalFormatting>
  <conditionalFormatting sqref="G111:H111">
    <cfRule type="cellIs" priority="649" dxfId="1" operator="equal">
      <formula>0</formula>
    </cfRule>
  </conditionalFormatting>
  <conditionalFormatting sqref="E111">
    <cfRule type="cellIs" priority="647" dxfId="1" operator="equal">
      <formula>0</formula>
    </cfRule>
    <cfRule type="cellIs" priority="648" dxfId="0" operator="equal">
      <formula>0</formula>
    </cfRule>
  </conditionalFormatting>
  <conditionalFormatting sqref="G109:H110">
    <cfRule type="cellIs" priority="644" dxfId="41" operator="equal" stopIfTrue="1">
      <formula>0</formula>
    </cfRule>
  </conditionalFormatting>
  <conditionalFormatting sqref="G109:H110">
    <cfRule type="cellIs" priority="643" dxfId="1" operator="equal">
      <formula>0</formula>
    </cfRule>
  </conditionalFormatting>
  <conditionalFormatting sqref="E109">
    <cfRule type="cellIs" priority="641" dxfId="1" operator="equal">
      <formula>0</formula>
    </cfRule>
    <cfRule type="cellIs" priority="642" dxfId="0" operator="equal">
      <formula>0</formula>
    </cfRule>
  </conditionalFormatting>
  <conditionalFormatting sqref="E110">
    <cfRule type="cellIs" priority="637" dxfId="1" operator="equal">
      <formula>0</formula>
    </cfRule>
    <cfRule type="cellIs" priority="638" dxfId="0" operator="equal">
      <formula>0</formula>
    </cfRule>
  </conditionalFormatting>
  <conditionalFormatting sqref="G107:H107">
    <cfRule type="cellIs" priority="634" dxfId="41" operator="equal" stopIfTrue="1">
      <formula>0</formula>
    </cfRule>
  </conditionalFormatting>
  <conditionalFormatting sqref="G107:H107">
    <cfRule type="cellIs" priority="633" dxfId="1" operator="equal">
      <formula>0</formula>
    </cfRule>
  </conditionalFormatting>
  <conditionalFormatting sqref="E107">
    <cfRule type="cellIs" priority="631" dxfId="1" operator="equal">
      <formula>0</formula>
    </cfRule>
    <cfRule type="cellIs" priority="632" dxfId="0" operator="equal">
      <formula>0</formula>
    </cfRule>
  </conditionalFormatting>
  <conditionalFormatting sqref="F101:F106">
    <cfRule type="cellIs" priority="627" dxfId="1" operator="equal">
      <formula>0</formula>
    </cfRule>
    <cfRule type="cellIs" priority="628" dxfId="0" operator="equal">
      <formula>0</formula>
    </cfRule>
  </conditionalFormatting>
  <conditionalFormatting sqref="G101:H101">
    <cfRule type="cellIs" priority="626" dxfId="41" operator="equal" stopIfTrue="1">
      <formula>0</formula>
    </cfRule>
  </conditionalFormatting>
  <conditionalFormatting sqref="G101:H101">
    <cfRule type="cellIs" priority="625" dxfId="1" operator="equal">
      <formula>0</formula>
    </cfRule>
  </conditionalFormatting>
  <conditionalFormatting sqref="E101">
    <cfRule type="cellIs" priority="623" dxfId="1" operator="equal">
      <formula>0</formula>
    </cfRule>
    <cfRule type="cellIs" priority="624" dxfId="0" operator="equal">
      <formula>0</formula>
    </cfRule>
  </conditionalFormatting>
  <conditionalFormatting sqref="G105:H106">
    <cfRule type="cellIs" priority="620" dxfId="41" operator="equal" stopIfTrue="1">
      <formula>0</formula>
    </cfRule>
  </conditionalFormatting>
  <conditionalFormatting sqref="G105:H106">
    <cfRule type="cellIs" priority="619" dxfId="1" operator="equal">
      <formula>0</formula>
    </cfRule>
  </conditionalFormatting>
  <conditionalFormatting sqref="E105">
    <cfRule type="cellIs" priority="617" dxfId="1" operator="equal">
      <formula>0</formula>
    </cfRule>
    <cfRule type="cellIs" priority="618" dxfId="0" operator="equal">
      <formula>0</formula>
    </cfRule>
  </conditionalFormatting>
  <conditionalFormatting sqref="E106">
    <cfRule type="cellIs" priority="613" dxfId="1" operator="equal">
      <formula>0</formula>
    </cfRule>
    <cfRule type="cellIs" priority="614" dxfId="0" operator="equal">
      <formula>0</formula>
    </cfRule>
  </conditionalFormatting>
  <conditionalFormatting sqref="G104:H104">
    <cfRule type="cellIs" priority="610" dxfId="41" operator="equal" stopIfTrue="1">
      <formula>0</formula>
    </cfRule>
  </conditionalFormatting>
  <conditionalFormatting sqref="G104:H104">
    <cfRule type="cellIs" priority="609" dxfId="1" operator="equal">
      <formula>0</formula>
    </cfRule>
  </conditionalFormatting>
  <conditionalFormatting sqref="E104">
    <cfRule type="cellIs" priority="607" dxfId="1" operator="equal">
      <formula>0</formula>
    </cfRule>
    <cfRule type="cellIs" priority="608" dxfId="0" operator="equal">
      <formula>0</formula>
    </cfRule>
  </conditionalFormatting>
  <conditionalFormatting sqref="G102:H103">
    <cfRule type="cellIs" priority="604" dxfId="41" operator="equal" stopIfTrue="1">
      <formula>0</formula>
    </cfRule>
  </conditionalFormatting>
  <conditionalFormatting sqref="G102:H103">
    <cfRule type="cellIs" priority="603" dxfId="1" operator="equal">
      <formula>0</formula>
    </cfRule>
  </conditionalFormatting>
  <conditionalFormatting sqref="E102">
    <cfRule type="cellIs" priority="601" dxfId="1" operator="equal">
      <formula>0</formula>
    </cfRule>
    <cfRule type="cellIs" priority="602" dxfId="0" operator="equal">
      <formula>0</formula>
    </cfRule>
  </conditionalFormatting>
  <conditionalFormatting sqref="E103">
    <cfRule type="cellIs" priority="597" dxfId="1" operator="equal">
      <formula>0</formula>
    </cfRule>
    <cfRule type="cellIs" priority="598" dxfId="0" operator="equal">
      <formula>0</formula>
    </cfRule>
  </conditionalFormatting>
  <conditionalFormatting sqref="F94:F100">
    <cfRule type="cellIs" priority="591" dxfId="1" operator="equal">
      <formula>0</formula>
    </cfRule>
    <cfRule type="cellIs" priority="592" dxfId="0" operator="equal">
      <formula>0</formula>
    </cfRule>
  </conditionalFormatting>
  <conditionalFormatting sqref="G95:H95">
    <cfRule type="cellIs" priority="590" dxfId="41" operator="equal" stopIfTrue="1">
      <formula>0</formula>
    </cfRule>
  </conditionalFormatting>
  <conditionalFormatting sqref="G95:H95">
    <cfRule type="cellIs" priority="589" dxfId="1" operator="equal">
      <formula>0</formula>
    </cfRule>
  </conditionalFormatting>
  <conditionalFormatting sqref="E95">
    <cfRule type="cellIs" priority="587" dxfId="1" operator="equal">
      <formula>0</formula>
    </cfRule>
    <cfRule type="cellIs" priority="588" dxfId="0" operator="equal">
      <formula>0</formula>
    </cfRule>
  </conditionalFormatting>
  <conditionalFormatting sqref="G99:H100">
    <cfRule type="cellIs" priority="584" dxfId="41" operator="equal" stopIfTrue="1">
      <formula>0</formula>
    </cfRule>
  </conditionalFormatting>
  <conditionalFormatting sqref="G99:H100">
    <cfRule type="cellIs" priority="583" dxfId="1" operator="equal">
      <formula>0</formula>
    </cfRule>
  </conditionalFormatting>
  <conditionalFormatting sqref="E99">
    <cfRule type="cellIs" priority="581" dxfId="1" operator="equal">
      <formula>0</formula>
    </cfRule>
    <cfRule type="cellIs" priority="582" dxfId="0" operator="equal">
      <formula>0</formula>
    </cfRule>
  </conditionalFormatting>
  <conditionalFormatting sqref="E100">
    <cfRule type="cellIs" priority="577" dxfId="1" operator="equal">
      <formula>0</formula>
    </cfRule>
    <cfRule type="cellIs" priority="578" dxfId="0" operator="equal">
      <formula>0</formula>
    </cfRule>
  </conditionalFormatting>
  <conditionalFormatting sqref="G98:H98">
    <cfRule type="cellIs" priority="574" dxfId="41" operator="equal" stopIfTrue="1">
      <formula>0</formula>
    </cfRule>
  </conditionalFormatting>
  <conditionalFormatting sqref="G98:H98">
    <cfRule type="cellIs" priority="573" dxfId="1" operator="equal">
      <formula>0</formula>
    </cfRule>
  </conditionalFormatting>
  <conditionalFormatting sqref="E98">
    <cfRule type="cellIs" priority="571" dxfId="1" operator="equal">
      <formula>0</formula>
    </cfRule>
    <cfRule type="cellIs" priority="572" dxfId="0" operator="equal">
      <formula>0</formula>
    </cfRule>
  </conditionalFormatting>
  <conditionalFormatting sqref="G96:H97">
    <cfRule type="cellIs" priority="568" dxfId="41" operator="equal" stopIfTrue="1">
      <formula>0</formula>
    </cfRule>
  </conditionalFormatting>
  <conditionalFormatting sqref="G96:H97">
    <cfRule type="cellIs" priority="567" dxfId="1" operator="equal">
      <formula>0</formula>
    </cfRule>
  </conditionalFormatting>
  <conditionalFormatting sqref="E96">
    <cfRule type="cellIs" priority="565" dxfId="1" operator="equal">
      <formula>0</formula>
    </cfRule>
    <cfRule type="cellIs" priority="566" dxfId="0" operator="equal">
      <formula>0</formula>
    </cfRule>
  </conditionalFormatting>
  <conditionalFormatting sqref="E97">
    <cfRule type="cellIs" priority="561" dxfId="1" operator="equal">
      <formula>0</formula>
    </cfRule>
    <cfRule type="cellIs" priority="562" dxfId="0" operator="equal">
      <formula>0</formula>
    </cfRule>
  </conditionalFormatting>
  <conditionalFormatting sqref="G94:H94">
    <cfRule type="cellIs" priority="558" dxfId="41" operator="equal" stopIfTrue="1">
      <formula>0</formula>
    </cfRule>
  </conditionalFormatting>
  <conditionalFormatting sqref="G94:H94">
    <cfRule type="cellIs" priority="557" dxfId="1" operator="equal">
      <formula>0</formula>
    </cfRule>
  </conditionalFormatting>
  <conditionalFormatting sqref="E94">
    <cfRule type="cellIs" priority="555" dxfId="1" operator="equal">
      <formula>0</formula>
    </cfRule>
    <cfRule type="cellIs" priority="556" dxfId="0" operator="equal">
      <formula>0</formula>
    </cfRule>
  </conditionalFormatting>
  <conditionalFormatting sqref="F88:F93">
    <cfRule type="cellIs" priority="551" dxfId="1" operator="equal">
      <formula>0</formula>
    </cfRule>
    <cfRule type="cellIs" priority="552" dxfId="0" operator="equal">
      <formula>0</formula>
    </cfRule>
  </conditionalFormatting>
  <conditionalFormatting sqref="G88:H88">
    <cfRule type="cellIs" priority="550" dxfId="41" operator="equal" stopIfTrue="1">
      <formula>0</formula>
    </cfRule>
  </conditionalFormatting>
  <conditionalFormatting sqref="G88:H88">
    <cfRule type="cellIs" priority="549" dxfId="1" operator="equal">
      <formula>0</formula>
    </cfRule>
  </conditionalFormatting>
  <conditionalFormatting sqref="E88">
    <cfRule type="cellIs" priority="547" dxfId="1" operator="equal">
      <formula>0</formula>
    </cfRule>
    <cfRule type="cellIs" priority="548" dxfId="0" operator="equal">
      <formula>0</formula>
    </cfRule>
  </conditionalFormatting>
  <conditionalFormatting sqref="G92:H93">
    <cfRule type="cellIs" priority="544" dxfId="41" operator="equal" stopIfTrue="1">
      <formula>0</formula>
    </cfRule>
  </conditionalFormatting>
  <conditionalFormatting sqref="G92:H93">
    <cfRule type="cellIs" priority="543" dxfId="1" operator="equal">
      <formula>0</formula>
    </cfRule>
  </conditionalFormatting>
  <conditionalFormatting sqref="E92">
    <cfRule type="cellIs" priority="541" dxfId="1" operator="equal">
      <formula>0</formula>
    </cfRule>
    <cfRule type="cellIs" priority="542" dxfId="0" operator="equal">
      <formula>0</formula>
    </cfRule>
  </conditionalFormatting>
  <conditionalFormatting sqref="E93">
    <cfRule type="cellIs" priority="537" dxfId="1" operator="equal">
      <formula>0</formula>
    </cfRule>
    <cfRule type="cellIs" priority="538" dxfId="0" operator="equal">
      <formula>0</formula>
    </cfRule>
  </conditionalFormatting>
  <conditionalFormatting sqref="G91:H91">
    <cfRule type="cellIs" priority="534" dxfId="41" operator="equal" stopIfTrue="1">
      <formula>0</formula>
    </cfRule>
  </conditionalFormatting>
  <conditionalFormatting sqref="G91:H91">
    <cfRule type="cellIs" priority="533" dxfId="1" operator="equal">
      <formula>0</formula>
    </cfRule>
  </conditionalFormatting>
  <conditionalFormatting sqref="E91">
    <cfRule type="cellIs" priority="531" dxfId="1" operator="equal">
      <formula>0</formula>
    </cfRule>
    <cfRule type="cellIs" priority="532" dxfId="0" operator="equal">
      <formula>0</formula>
    </cfRule>
  </conditionalFormatting>
  <conditionalFormatting sqref="G89:H90">
    <cfRule type="cellIs" priority="528" dxfId="41" operator="equal" stopIfTrue="1">
      <formula>0</formula>
    </cfRule>
  </conditionalFormatting>
  <conditionalFormatting sqref="G89:H90">
    <cfRule type="cellIs" priority="527" dxfId="1" operator="equal">
      <formula>0</formula>
    </cfRule>
  </conditionalFormatting>
  <conditionalFormatting sqref="E89">
    <cfRule type="cellIs" priority="525" dxfId="1" operator="equal">
      <formula>0</formula>
    </cfRule>
    <cfRule type="cellIs" priority="526" dxfId="0" operator="equal">
      <formula>0</formula>
    </cfRule>
  </conditionalFormatting>
  <conditionalFormatting sqref="E90">
    <cfRule type="cellIs" priority="521" dxfId="1" operator="equal">
      <formula>0</formula>
    </cfRule>
    <cfRule type="cellIs" priority="522" dxfId="0" operator="equal">
      <formula>0</formula>
    </cfRule>
  </conditionalFormatting>
  <conditionalFormatting sqref="F182:F187">
    <cfRule type="cellIs" priority="515" dxfId="1" operator="equal">
      <formula>0</formula>
    </cfRule>
    <cfRule type="cellIs" priority="516" dxfId="0" operator="equal">
      <formula>0</formula>
    </cfRule>
  </conditionalFormatting>
  <conditionalFormatting sqref="G183:H183">
    <cfRule type="cellIs" priority="514" dxfId="41" operator="equal" stopIfTrue="1">
      <formula>0</formula>
    </cfRule>
  </conditionalFormatting>
  <conditionalFormatting sqref="G183:H183">
    <cfRule type="cellIs" priority="513" dxfId="1" operator="equal">
      <formula>0</formula>
    </cfRule>
  </conditionalFormatting>
  <conditionalFormatting sqref="E183">
    <cfRule type="cellIs" priority="511" dxfId="1" operator="equal">
      <formula>0</formula>
    </cfRule>
    <cfRule type="cellIs" priority="512" dxfId="0" operator="equal">
      <formula>0</formula>
    </cfRule>
  </conditionalFormatting>
  <conditionalFormatting sqref="G187:H187">
    <cfRule type="cellIs" priority="508" dxfId="41" operator="equal" stopIfTrue="1">
      <formula>0</formula>
    </cfRule>
  </conditionalFormatting>
  <conditionalFormatting sqref="G187:H187">
    <cfRule type="cellIs" priority="507" dxfId="1" operator="equal">
      <formula>0</formula>
    </cfRule>
  </conditionalFormatting>
  <conditionalFormatting sqref="E187">
    <cfRule type="cellIs" priority="505" dxfId="1" operator="equal">
      <formula>0</formula>
    </cfRule>
    <cfRule type="cellIs" priority="506" dxfId="0" operator="equal">
      <formula>0</formula>
    </cfRule>
  </conditionalFormatting>
  <conditionalFormatting sqref="G186:H186">
    <cfRule type="cellIs" priority="498" dxfId="41" operator="equal" stopIfTrue="1">
      <formula>0</formula>
    </cfRule>
  </conditionalFormatting>
  <conditionalFormatting sqref="G186:H186">
    <cfRule type="cellIs" priority="497" dxfId="1" operator="equal">
      <formula>0</formula>
    </cfRule>
  </conditionalFormatting>
  <conditionalFormatting sqref="E186">
    <cfRule type="cellIs" priority="495" dxfId="1" operator="equal">
      <formula>0</formula>
    </cfRule>
    <cfRule type="cellIs" priority="496" dxfId="0" operator="equal">
      <formula>0</formula>
    </cfRule>
  </conditionalFormatting>
  <conditionalFormatting sqref="G184:H185">
    <cfRule type="cellIs" priority="492" dxfId="41" operator="equal" stopIfTrue="1">
      <formula>0</formula>
    </cfRule>
  </conditionalFormatting>
  <conditionalFormatting sqref="G184:H185">
    <cfRule type="cellIs" priority="491" dxfId="1" operator="equal">
      <formula>0</formula>
    </cfRule>
  </conditionalFormatting>
  <conditionalFormatting sqref="E184">
    <cfRule type="cellIs" priority="489" dxfId="1" operator="equal">
      <formula>0</formula>
    </cfRule>
    <cfRule type="cellIs" priority="490" dxfId="0" operator="equal">
      <formula>0</formula>
    </cfRule>
  </conditionalFormatting>
  <conditionalFormatting sqref="E185">
    <cfRule type="cellIs" priority="485" dxfId="1" operator="equal">
      <formula>0</formula>
    </cfRule>
    <cfRule type="cellIs" priority="486" dxfId="0" operator="equal">
      <formula>0</formula>
    </cfRule>
  </conditionalFormatting>
  <conditionalFormatting sqref="G182:H182">
    <cfRule type="cellIs" priority="482" dxfId="41" operator="equal" stopIfTrue="1">
      <formula>0</formula>
    </cfRule>
  </conditionalFormatting>
  <conditionalFormatting sqref="G182:H182">
    <cfRule type="cellIs" priority="481" dxfId="1" operator="equal">
      <formula>0</formula>
    </cfRule>
  </conditionalFormatting>
  <conditionalFormatting sqref="E182">
    <cfRule type="cellIs" priority="479" dxfId="1" operator="equal">
      <formula>0</formula>
    </cfRule>
    <cfRule type="cellIs" priority="480" dxfId="0" operator="equal">
      <formula>0</formula>
    </cfRule>
  </conditionalFormatting>
  <conditionalFormatting sqref="F181">
    <cfRule type="cellIs" priority="475" dxfId="1" operator="equal">
      <formula>0</formula>
    </cfRule>
    <cfRule type="cellIs" priority="476" dxfId="0" operator="equal">
      <formula>0</formula>
    </cfRule>
  </conditionalFormatting>
  <conditionalFormatting sqref="G181:H181">
    <cfRule type="cellIs" priority="474" dxfId="41" operator="equal" stopIfTrue="1">
      <formula>0</formula>
    </cfRule>
  </conditionalFormatting>
  <conditionalFormatting sqref="G181:H181">
    <cfRule type="cellIs" priority="473" dxfId="1" operator="equal">
      <formula>0</formula>
    </cfRule>
  </conditionalFormatting>
  <conditionalFormatting sqref="E181">
    <cfRule type="cellIs" priority="471" dxfId="1" operator="equal">
      <formula>0</formula>
    </cfRule>
    <cfRule type="cellIs" priority="472" dxfId="0" operator="equal">
      <formula>0</formula>
    </cfRule>
  </conditionalFormatting>
  <conditionalFormatting sqref="F157:F162 F180">
    <cfRule type="cellIs" priority="465" dxfId="1" operator="equal">
      <formula>0</formula>
    </cfRule>
    <cfRule type="cellIs" priority="466" dxfId="0" operator="equal">
      <formula>0</formula>
    </cfRule>
  </conditionalFormatting>
  <conditionalFormatting sqref="G158:H158">
    <cfRule type="cellIs" priority="464" dxfId="41" operator="equal" stopIfTrue="1">
      <formula>0</formula>
    </cfRule>
  </conditionalFormatting>
  <conditionalFormatting sqref="G158:H158">
    <cfRule type="cellIs" priority="463" dxfId="1" operator="equal">
      <formula>0</formula>
    </cfRule>
  </conditionalFormatting>
  <conditionalFormatting sqref="E158">
    <cfRule type="cellIs" priority="461" dxfId="1" operator="equal">
      <formula>0</formula>
    </cfRule>
    <cfRule type="cellIs" priority="462" dxfId="0" operator="equal">
      <formula>0</formula>
    </cfRule>
  </conditionalFormatting>
  <conditionalFormatting sqref="G162:H162 G180:H180">
    <cfRule type="cellIs" priority="458" dxfId="41" operator="equal" stopIfTrue="1">
      <formula>0</formula>
    </cfRule>
  </conditionalFormatting>
  <conditionalFormatting sqref="G162:H162 G180:H180">
    <cfRule type="cellIs" priority="457" dxfId="1" operator="equal">
      <formula>0</formula>
    </cfRule>
  </conditionalFormatting>
  <conditionalFormatting sqref="E162">
    <cfRule type="cellIs" priority="455" dxfId="1" operator="equal">
      <formula>0</formula>
    </cfRule>
    <cfRule type="cellIs" priority="456" dxfId="0" operator="equal">
      <formula>0</formula>
    </cfRule>
  </conditionalFormatting>
  <conditionalFormatting sqref="E180">
    <cfRule type="cellIs" priority="451" dxfId="1" operator="equal">
      <formula>0</formula>
    </cfRule>
    <cfRule type="cellIs" priority="452" dxfId="0" operator="equal">
      <formula>0</formula>
    </cfRule>
  </conditionalFormatting>
  <conditionalFormatting sqref="G161:H161">
    <cfRule type="cellIs" priority="448" dxfId="41" operator="equal" stopIfTrue="1">
      <formula>0</formula>
    </cfRule>
  </conditionalFormatting>
  <conditionalFormatting sqref="G161:H161">
    <cfRule type="cellIs" priority="447" dxfId="1" operator="equal">
      <formula>0</formula>
    </cfRule>
  </conditionalFormatting>
  <conditionalFormatting sqref="E161">
    <cfRule type="cellIs" priority="445" dxfId="1" operator="equal">
      <formula>0</formula>
    </cfRule>
    <cfRule type="cellIs" priority="446" dxfId="0" operator="equal">
      <formula>0</formula>
    </cfRule>
  </conditionalFormatting>
  <conditionalFormatting sqref="G159:H160">
    <cfRule type="cellIs" priority="442" dxfId="41" operator="equal" stopIfTrue="1">
      <formula>0</formula>
    </cfRule>
  </conditionalFormatting>
  <conditionalFormatting sqref="G159:H160">
    <cfRule type="cellIs" priority="441" dxfId="1" operator="equal">
      <formula>0</formula>
    </cfRule>
  </conditionalFormatting>
  <conditionalFormatting sqref="E159">
    <cfRule type="cellIs" priority="439" dxfId="1" operator="equal">
      <formula>0</formula>
    </cfRule>
    <cfRule type="cellIs" priority="440" dxfId="0" operator="equal">
      <formula>0</formula>
    </cfRule>
  </conditionalFormatting>
  <conditionalFormatting sqref="E160">
    <cfRule type="cellIs" priority="435" dxfId="1" operator="equal">
      <formula>0</formula>
    </cfRule>
    <cfRule type="cellIs" priority="436" dxfId="0" operator="equal">
      <formula>0</formula>
    </cfRule>
  </conditionalFormatting>
  <conditionalFormatting sqref="G157:H157">
    <cfRule type="cellIs" priority="432" dxfId="41" operator="equal" stopIfTrue="1">
      <formula>0</formula>
    </cfRule>
  </conditionalFormatting>
  <conditionalFormatting sqref="G157:H157">
    <cfRule type="cellIs" priority="431" dxfId="1" operator="equal">
      <formula>0</formula>
    </cfRule>
  </conditionalFormatting>
  <conditionalFormatting sqref="E157">
    <cfRule type="cellIs" priority="429" dxfId="1" operator="equal">
      <formula>0</formula>
    </cfRule>
    <cfRule type="cellIs" priority="430" dxfId="0" operator="equal">
      <formula>0</formula>
    </cfRule>
  </conditionalFormatting>
  <conditionalFormatting sqref="F156">
    <cfRule type="cellIs" priority="425" dxfId="1" operator="equal">
      <formula>0</formula>
    </cfRule>
    <cfRule type="cellIs" priority="426" dxfId="0" operator="equal">
      <formula>0</formula>
    </cfRule>
  </conditionalFormatting>
  <conditionalFormatting sqref="G156:H156">
    <cfRule type="cellIs" priority="424" dxfId="41" operator="equal" stopIfTrue="1">
      <formula>0</formula>
    </cfRule>
  </conditionalFormatting>
  <conditionalFormatting sqref="G156:H156">
    <cfRule type="cellIs" priority="423" dxfId="1" operator="equal">
      <formula>0</formula>
    </cfRule>
  </conditionalFormatting>
  <conditionalFormatting sqref="E156">
    <cfRule type="cellIs" priority="421" dxfId="1" operator="equal">
      <formula>0</formula>
    </cfRule>
    <cfRule type="cellIs" priority="422" dxfId="0" operator="equal">
      <formula>0</formula>
    </cfRule>
  </conditionalFormatting>
  <conditionalFormatting sqref="F149:F155">
    <cfRule type="cellIs" priority="415" dxfId="1" operator="equal">
      <formula>0</formula>
    </cfRule>
    <cfRule type="cellIs" priority="416" dxfId="0" operator="equal">
      <formula>0</formula>
    </cfRule>
  </conditionalFormatting>
  <conditionalFormatting sqref="G150:H150">
    <cfRule type="cellIs" priority="414" dxfId="41" operator="equal" stopIfTrue="1">
      <formula>0</formula>
    </cfRule>
  </conditionalFormatting>
  <conditionalFormatting sqref="G150:H150">
    <cfRule type="cellIs" priority="413" dxfId="1" operator="equal">
      <formula>0</formula>
    </cfRule>
  </conditionalFormatting>
  <conditionalFormatting sqref="E150">
    <cfRule type="cellIs" priority="411" dxfId="1" operator="equal">
      <formula>0</formula>
    </cfRule>
    <cfRule type="cellIs" priority="412" dxfId="0" operator="equal">
      <formula>0</formula>
    </cfRule>
  </conditionalFormatting>
  <conditionalFormatting sqref="G154:H155">
    <cfRule type="cellIs" priority="408" dxfId="41" operator="equal" stopIfTrue="1">
      <formula>0</formula>
    </cfRule>
  </conditionalFormatting>
  <conditionalFormatting sqref="G154:H155">
    <cfRule type="cellIs" priority="407" dxfId="1" operator="equal">
      <formula>0</formula>
    </cfRule>
  </conditionalFormatting>
  <conditionalFormatting sqref="E154">
    <cfRule type="cellIs" priority="405" dxfId="1" operator="equal">
      <formula>0</formula>
    </cfRule>
    <cfRule type="cellIs" priority="406" dxfId="0" operator="equal">
      <formula>0</formula>
    </cfRule>
  </conditionalFormatting>
  <conditionalFormatting sqref="E155">
    <cfRule type="cellIs" priority="401" dxfId="1" operator="equal">
      <formula>0</formula>
    </cfRule>
    <cfRule type="cellIs" priority="402" dxfId="0" operator="equal">
      <formula>0</formula>
    </cfRule>
  </conditionalFormatting>
  <conditionalFormatting sqref="G153:H153">
    <cfRule type="cellIs" priority="398" dxfId="41" operator="equal" stopIfTrue="1">
      <formula>0</formula>
    </cfRule>
  </conditionalFormatting>
  <conditionalFormatting sqref="G153:H153">
    <cfRule type="cellIs" priority="397" dxfId="1" operator="equal">
      <formula>0</formula>
    </cfRule>
  </conditionalFormatting>
  <conditionalFormatting sqref="E153">
    <cfRule type="cellIs" priority="395" dxfId="1" operator="equal">
      <formula>0</formula>
    </cfRule>
    <cfRule type="cellIs" priority="396" dxfId="0" operator="equal">
      <formula>0</formula>
    </cfRule>
  </conditionalFormatting>
  <conditionalFormatting sqref="G151:H152">
    <cfRule type="cellIs" priority="392" dxfId="41" operator="equal" stopIfTrue="1">
      <formula>0</formula>
    </cfRule>
  </conditionalFormatting>
  <conditionalFormatting sqref="G151:H152">
    <cfRule type="cellIs" priority="391" dxfId="1" operator="equal">
      <formula>0</formula>
    </cfRule>
  </conditionalFormatting>
  <conditionalFormatting sqref="E151">
    <cfRule type="cellIs" priority="389" dxfId="1" operator="equal">
      <formula>0</formula>
    </cfRule>
    <cfRule type="cellIs" priority="390" dxfId="0" operator="equal">
      <formula>0</formula>
    </cfRule>
  </conditionalFormatting>
  <conditionalFormatting sqref="E152">
    <cfRule type="cellIs" priority="385" dxfId="1" operator="equal">
      <formula>0</formula>
    </cfRule>
    <cfRule type="cellIs" priority="386" dxfId="0" operator="equal">
      <formula>0</formula>
    </cfRule>
  </conditionalFormatting>
  <conditionalFormatting sqref="G149:H149">
    <cfRule type="cellIs" priority="382" dxfId="41" operator="equal" stopIfTrue="1">
      <formula>0</formula>
    </cfRule>
  </conditionalFormatting>
  <conditionalFormatting sqref="G149:H149">
    <cfRule type="cellIs" priority="381" dxfId="1" operator="equal">
      <formula>0</formula>
    </cfRule>
  </conditionalFormatting>
  <conditionalFormatting sqref="E149">
    <cfRule type="cellIs" priority="379" dxfId="1" operator="equal">
      <formula>0</formula>
    </cfRule>
    <cfRule type="cellIs" priority="380" dxfId="0" operator="equal">
      <formula>0</formula>
    </cfRule>
  </conditionalFormatting>
  <conditionalFormatting sqref="F148">
    <cfRule type="cellIs" priority="375" dxfId="1" operator="equal">
      <formula>0</formula>
    </cfRule>
    <cfRule type="cellIs" priority="376" dxfId="0" operator="equal">
      <formula>0</formula>
    </cfRule>
  </conditionalFormatting>
  <conditionalFormatting sqref="G148:H148">
    <cfRule type="cellIs" priority="374" dxfId="41" operator="equal" stopIfTrue="1">
      <formula>0</formula>
    </cfRule>
  </conditionalFormatting>
  <conditionalFormatting sqref="G148:H148">
    <cfRule type="cellIs" priority="373" dxfId="1" operator="equal">
      <formula>0</formula>
    </cfRule>
  </conditionalFormatting>
  <conditionalFormatting sqref="E148">
    <cfRule type="cellIs" priority="371" dxfId="1" operator="equal">
      <formula>0</formula>
    </cfRule>
    <cfRule type="cellIs" priority="372" dxfId="0" operator="equal">
      <formula>0</formula>
    </cfRule>
  </conditionalFormatting>
  <conditionalFormatting sqref="F141:F147">
    <cfRule type="cellIs" priority="365" dxfId="1" operator="equal">
      <formula>0</formula>
    </cfRule>
    <cfRule type="cellIs" priority="366" dxfId="0" operator="equal">
      <formula>0</formula>
    </cfRule>
  </conditionalFormatting>
  <conditionalFormatting sqref="G142:H142">
    <cfRule type="cellIs" priority="364" dxfId="41" operator="equal" stopIfTrue="1">
      <formula>0</formula>
    </cfRule>
  </conditionalFormatting>
  <conditionalFormatting sqref="G142:H142">
    <cfRule type="cellIs" priority="363" dxfId="1" operator="equal">
      <formula>0</formula>
    </cfRule>
  </conditionalFormatting>
  <conditionalFormatting sqref="E142">
    <cfRule type="cellIs" priority="361" dxfId="1" operator="equal">
      <formula>0</formula>
    </cfRule>
    <cfRule type="cellIs" priority="362" dxfId="0" operator="equal">
      <formula>0</formula>
    </cfRule>
  </conditionalFormatting>
  <conditionalFormatting sqref="G146:H147">
    <cfRule type="cellIs" priority="358" dxfId="41" operator="equal" stopIfTrue="1">
      <formula>0</formula>
    </cfRule>
  </conditionalFormatting>
  <conditionalFormatting sqref="G146:H147">
    <cfRule type="cellIs" priority="357" dxfId="1" operator="equal">
      <formula>0</formula>
    </cfRule>
  </conditionalFormatting>
  <conditionalFormatting sqref="E146">
    <cfRule type="cellIs" priority="355" dxfId="1" operator="equal">
      <formula>0</formula>
    </cfRule>
    <cfRule type="cellIs" priority="356" dxfId="0" operator="equal">
      <formula>0</formula>
    </cfRule>
  </conditionalFormatting>
  <conditionalFormatting sqref="E147">
    <cfRule type="cellIs" priority="351" dxfId="1" operator="equal">
      <formula>0</formula>
    </cfRule>
    <cfRule type="cellIs" priority="352" dxfId="0" operator="equal">
      <formula>0</formula>
    </cfRule>
  </conditionalFormatting>
  <conditionalFormatting sqref="G145:H145">
    <cfRule type="cellIs" priority="348" dxfId="41" operator="equal" stopIfTrue="1">
      <formula>0</formula>
    </cfRule>
  </conditionalFormatting>
  <conditionalFormatting sqref="G145:H145">
    <cfRule type="cellIs" priority="347" dxfId="1" operator="equal">
      <formula>0</formula>
    </cfRule>
  </conditionalFormatting>
  <conditionalFormatting sqref="E145">
    <cfRule type="cellIs" priority="345" dxfId="1" operator="equal">
      <formula>0</formula>
    </cfRule>
    <cfRule type="cellIs" priority="346" dxfId="0" operator="equal">
      <formula>0</formula>
    </cfRule>
  </conditionalFormatting>
  <conditionalFormatting sqref="G143:H144">
    <cfRule type="cellIs" priority="342" dxfId="41" operator="equal" stopIfTrue="1">
      <formula>0</formula>
    </cfRule>
  </conditionalFormatting>
  <conditionalFormatting sqref="G143:H144">
    <cfRule type="cellIs" priority="341" dxfId="1" operator="equal">
      <formula>0</formula>
    </cfRule>
  </conditionalFormatting>
  <conditionalFormatting sqref="E143">
    <cfRule type="cellIs" priority="339" dxfId="1" operator="equal">
      <formula>0</formula>
    </cfRule>
    <cfRule type="cellIs" priority="340" dxfId="0" operator="equal">
      <formula>0</formula>
    </cfRule>
  </conditionalFormatting>
  <conditionalFormatting sqref="E144">
    <cfRule type="cellIs" priority="335" dxfId="1" operator="equal">
      <formula>0</formula>
    </cfRule>
    <cfRule type="cellIs" priority="336" dxfId="0" operator="equal">
      <formula>0</formula>
    </cfRule>
  </conditionalFormatting>
  <conditionalFormatting sqref="G141:H141">
    <cfRule type="cellIs" priority="332" dxfId="41" operator="equal" stopIfTrue="1">
      <formula>0</formula>
    </cfRule>
  </conditionalFormatting>
  <conditionalFormatting sqref="G141:H141">
    <cfRule type="cellIs" priority="331" dxfId="1" operator="equal">
      <formula>0</formula>
    </cfRule>
  </conditionalFormatting>
  <conditionalFormatting sqref="E141">
    <cfRule type="cellIs" priority="329" dxfId="1" operator="equal">
      <formula>0</formula>
    </cfRule>
    <cfRule type="cellIs" priority="330" dxfId="0" operator="equal">
      <formula>0</formula>
    </cfRule>
  </conditionalFormatting>
  <conditionalFormatting sqref="F140">
    <cfRule type="cellIs" priority="325" dxfId="1" operator="equal">
      <formula>0</formula>
    </cfRule>
    <cfRule type="cellIs" priority="326" dxfId="0" operator="equal">
      <formula>0</formula>
    </cfRule>
  </conditionalFormatting>
  <conditionalFormatting sqref="G140:H140">
    <cfRule type="cellIs" priority="324" dxfId="41" operator="equal" stopIfTrue="1">
      <formula>0</formula>
    </cfRule>
  </conditionalFormatting>
  <conditionalFormatting sqref="G140:H140">
    <cfRule type="cellIs" priority="323" dxfId="1" operator="equal">
      <formula>0</formula>
    </cfRule>
  </conditionalFormatting>
  <conditionalFormatting sqref="E140">
    <cfRule type="cellIs" priority="321" dxfId="1" operator="equal">
      <formula>0</formula>
    </cfRule>
    <cfRule type="cellIs" priority="322" dxfId="0" operator="equal">
      <formula>0</formula>
    </cfRule>
  </conditionalFormatting>
  <conditionalFormatting sqref="F133:F139">
    <cfRule type="cellIs" priority="315" dxfId="1" operator="equal">
      <formula>0</formula>
    </cfRule>
    <cfRule type="cellIs" priority="316" dxfId="0" operator="equal">
      <formula>0</formula>
    </cfRule>
  </conditionalFormatting>
  <conditionalFormatting sqref="G134:H134">
    <cfRule type="cellIs" priority="314" dxfId="41" operator="equal" stopIfTrue="1">
      <formula>0</formula>
    </cfRule>
  </conditionalFormatting>
  <conditionalFormatting sqref="G134:H134">
    <cfRule type="cellIs" priority="313" dxfId="1" operator="equal">
      <formula>0</formula>
    </cfRule>
  </conditionalFormatting>
  <conditionalFormatting sqref="E134">
    <cfRule type="cellIs" priority="311" dxfId="1" operator="equal">
      <formula>0</formula>
    </cfRule>
    <cfRule type="cellIs" priority="312" dxfId="0" operator="equal">
      <formula>0</formula>
    </cfRule>
  </conditionalFormatting>
  <conditionalFormatting sqref="G138:H139">
    <cfRule type="cellIs" priority="308" dxfId="41" operator="equal" stopIfTrue="1">
      <formula>0</formula>
    </cfRule>
  </conditionalFormatting>
  <conditionalFormatting sqref="G138:H139">
    <cfRule type="cellIs" priority="307" dxfId="1" operator="equal">
      <formula>0</formula>
    </cfRule>
  </conditionalFormatting>
  <conditionalFormatting sqref="E138">
    <cfRule type="cellIs" priority="305" dxfId="1" operator="equal">
      <formula>0</formula>
    </cfRule>
    <cfRule type="cellIs" priority="306" dxfId="0" operator="equal">
      <formula>0</formula>
    </cfRule>
  </conditionalFormatting>
  <conditionalFormatting sqref="E139">
    <cfRule type="cellIs" priority="301" dxfId="1" operator="equal">
      <formula>0</formula>
    </cfRule>
    <cfRule type="cellIs" priority="302" dxfId="0" operator="equal">
      <formula>0</formula>
    </cfRule>
  </conditionalFormatting>
  <conditionalFormatting sqref="G137:H137">
    <cfRule type="cellIs" priority="298" dxfId="41" operator="equal" stopIfTrue="1">
      <formula>0</formula>
    </cfRule>
  </conditionalFormatting>
  <conditionalFormatting sqref="G137:H137">
    <cfRule type="cellIs" priority="297" dxfId="1" operator="equal">
      <formula>0</formula>
    </cfRule>
  </conditionalFormatting>
  <conditionalFormatting sqref="E137">
    <cfRule type="cellIs" priority="295" dxfId="1" operator="equal">
      <formula>0</formula>
    </cfRule>
    <cfRule type="cellIs" priority="296" dxfId="0" operator="equal">
      <formula>0</formula>
    </cfRule>
  </conditionalFormatting>
  <conditionalFormatting sqref="G135:H136">
    <cfRule type="cellIs" priority="292" dxfId="41" operator="equal" stopIfTrue="1">
      <formula>0</formula>
    </cfRule>
  </conditionalFormatting>
  <conditionalFormatting sqref="G135:H136">
    <cfRule type="cellIs" priority="291" dxfId="1" operator="equal">
      <formula>0</formula>
    </cfRule>
  </conditionalFormatting>
  <conditionalFormatting sqref="E135">
    <cfRule type="cellIs" priority="289" dxfId="1" operator="equal">
      <formula>0</formula>
    </cfRule>
    <cfRule type="cellIs" priority="290" dxfId="0" operator="equal">
      <formula>0</formula>
    </cfRule>
  </conditionalFormatting>
  <conditionalFormatting sqref="E136">
    <cfRule type="cellIs" priority="285" dxfId="1" operator="equal">
      <formula>0</formula>
    </cfRule>
    <cfRule type="cellIs" priority="286" dxfId="0" operator="equal">
      <formula>0</formula>
    </cfRule>
  </conditionalFormatting>
  <conditionalFormatting sqref="G133:H133">
    <cfRule type="cellIs" priority="282" dxfId="41" operator="equal" stopIfTrue="1">
      <formula>0</formula>
    </cfRule>
  </conditionalFormatting>
  <conditionalFormatting sqref="G133:H133">
    <cfRule type="cellIs" priority="281" dxfId="1" operator="equal">
      <formula>0</formula>
    </cfRule>
  </conditionalFormatting>
  <conditionalFormatting sqref="E133">
    <cfRule type="cellIs" priority="279" dxfId="1" operator="equal">
      <formula>0</formula>
    </cfRule>
    <cfRule type="cellIs" priority="280" dxfId="0" operator="equal">
      <formula>0</formula>
    </cfRule>
  </conditionalFormatting>
  <conditionalFormatting sqref="F132">
    <cfRule type="cellIs" priority="275" dxfId="1" operator="equal">
      <formula>0</formula>
    </cfRule>
    <cfRule type="cellIs" priority="276" dxfId="0" operator="equal">
      <formula>0</formula>
    </cfRule>
  </conditionalFormatting>
  <conditionalFormatting sqref="G132:H132">
    <cfRule type="cellIs" priority="274" dxfId="41" operator="equal" stopIfTrue="1">
      <formula>0</formula>
    </cfRule>
  </conditionalFormatting>
  <conditionalFormatting sqref="G132:H132">
    <cfRule type="cellIs" priority="273" dxfId="1" operator="equal">
      <formula>0</formula>
    </cfRule>
  </conditionalFormatting>
  <conditionalFormatting sqref="E132">
    <cfRule type="cellIs" priority="271" dxfId="1" operator="equal">
      <formula>0</formula>
    </cfRule>
    <cfRule type="cellIs" priority="272" dxfId="0" operator="equal">
      <formula>0</formula>
    </cfRule>
  </conditionalFormatting>
  <conditionalFormatting sqref="F173:F179">
    <cfRule type="cellIs" priority="265" dxfId="1" operator="equal">
      <formula>0</formula>
    </cfRule>
    <cfRule type="cellIs" priority="266" dxfId="0" operator="equal">
      <formula>0</formula>
    </cfRule>
  </conditionalFormatting>
  <conditionalFormatting sqref="G174:H174">
    <cfRule type="cellIs" priority="264" dxfId="41" operator="equal" stopIfTrue="1">
      <formula>0</formula>
    </cfRule>
  </conditionalFormatting>
  <conditionalFormatting sqref="G174:H174">
    <cfRule type="cellIs" priority="263" dxfId="1" operator="equal">
      <formula>0</formula>
    </cfRule>
  </conditionalFormatting>
  <conditionalFormatting sqref="E174">
    <cfRule type="cellIs" priority="261" dxfId="1" operator="equal">
      <formula>0</formula>
    </cfRule>
    <cfRule type="cellIs" priority="262" dxfId="0" operator="equal">
      <formula>0</formula>
    </cfRule>
  </conditionalFormatting>
  <conditionalFormatting sqref="G178:H179">
    <cfRule type="cellIs" priority="258" dxfId="41" operator="equal" stopIfTrue="1">
      <formula>0</formula>
    </cfRule>
  </conditionalFormatting>
  <conditionalFormatting sqref="G178:H179">
    <cfRule type="cellIs" priority="257" dxfId="1" operator="equal">
      <formula>0</formula>
    </cfRule>
  </conditionalFormatting>
  <conditionalFormatting sqref="E178">
    <cfRule type="cellIs" priority="255" dxfId="1" operator="equal">
      <formula>0</formula>
    </cfRule>
    <cfRule type="cellIs" priority="256" dxfId="0" operator="equal">
      <formula>0</formula>
    </cfRule>
  </conditionalFormatting>
  <conditionalFormatting sqref="E179">
    <cfRule type="cellIs" priority="251" dxfId="1" operator="equal">
      <formula>0</formula>
    </cfRule>
    <cfRule type="cellIs" priority="252" dxfId="0" operator="equal">
      <formula>0</formula>
    </cfRule>
  </conditionalFormatting>
  <conditionalFormatting sqref="G177:H177">
    <cfRule type="cellIs" priority="248" dxfId="41" operator="equal" stopIfTrue="1">
      <formula>0</formula>
    </cfRule>
  </conditionalFormatting>
  <conditionalFormatting sqref="G177:H177">
    <cfRule type="cellIs" priority="247" dxfId="1" operator="equal">
      <formula>0</formula>
    </cfRule>
  </conditionalFormatting>
  <conditionalFormatting sqref="E177">
    <cfRule type="cellIs" priority="245" dxfId="1" operator="equal">
      <formula>0</formula>
    </cfRule>
    <cfRule type="cellIs" priority="246" dxfId="0" operator="equal">
      <formula>0</formula>
    </cfRule>
  </conditionalFormatting>
  <conditionalFormatting sqref="G175:H176">
    <cfRule type="cellIs" priority="242" dxfId="41" operator="equal" stopIfTrue="1">
      <formula>0</formula>
    </cfRule>
  </conditionalFormatting>
  <conditionalFormatting sqref="G175:H176">
    <cfRule type="cellIs" priority="241" dxfId="1" operator="equal">
      <formula>0</formula>
    </cfRule>
  </conditionalFormatting>
  <conditionalFormatting sqref="E175">
    <cfRule type="cellIs" priority="239" dxfId="1" operator="equal">
      <formula>0</formula>
    </cfRule>
    <cfRule type="cellIs" priority="240" dxfId="0" operator="equal">
      <formula>0</formula>
    </cfRule>
  </conditionalFormatting>
  <conditionalFormatting sqref="E176">
    <cfRule type="cellIs" priority="235" dxfId="1" operator="equal">
      <formula>0</formula>
    </cfRule>
    <cfRule type="cellIs" priority="236" dxfId="0" operator="equal">
      <formula>0</formula>
    </cfRule>
  </conditionalFormatting>
  <conditionalFormatting sqref="G173:H173">
    <cfRule type="cellIs" priority="232" dxfId="41" operator="equal" stopIfTrue="1">
      <formula>0</formula>
    </cfRule>
  </conditionalFormatting>
  <conditionalFormatting sqref="G173:H173">
    <cfRule type="cellIs" priority="231" dxfId="1" operator="equal">
      <formula>0</formula>
    </cfRule>
  </conditionalFormatting>
  <conditionalFormatting sqref="E173">
    <cfRule type="cellIs" priority="229" dxfId="1" operator="equal">
      <formula>0</formula>
    </cfRule>
    <cfRule type="cellIs" priority="230" dxfId="0" operator="equal">
      <formula>0</formula>
    </cfRule>
  </conditionalFormatting>
  <conditionalFormatting sqref="F172">
    <cfRule type="cellIs" priority="225" dxfId="1" operator="equal">
      <formula>0</formula>
    </cfRule>
    <cfRule type="cellIs" priority="226" dxfId="0" operator="equal">
      <formula>0</formula>
    </cfRule>
  </conditionalFormatting>
  <conditionalFormatting sqref="G172:H172">
    <cfRule type="cellIs" priority="224" dxfId="41" operator="equal" stopIfTrue="1">
      <formula>0</formula>
    </cfRule>
  </conditionalFormatting>
  <conditionalFormatting sqref="G172:H172">
    <cfRule type="cellIs" priority="223" dxfId="1" operator="equal">
      <formula>0</formula>
    </cfRule>
  </conditionalFormatting>
  <conditionalFormatting sqref="E172">
    <cfRule type="cellIs" priority="221" dxfId="1" operator="equal">
      <formula>0</formula>
    </cfRule>
    <cfRule type="cellIs" priority="222" dxfId="0" operator="equal">
      <formula>0</formula>
    </cfRule>
  </conditionalFormatting>
  <conditionalFormatting sqref="F165:F171">
    <cfRule type="cellIs" priority="215" dxfId="1" operator="equal">
      <formula>0</formula>
    </cfRule>
    <cfRule type="cellIs" priority="216" dxfId="0" operator="equal">
      <formula>0</formula>
    </cfRule>
  </conditionalFormatting>
  <conditionalFormatting sqref="G166:H166">
    <cfRule type="cellIs" priority="214" dxfId="41" operator="equal" stopIfTrue="1">
      <formula>0</formula>
    </cfRule>
  </conditionalFormatting>
  <conditionalFormatting sqref="G166:H166">
    <cfRule type="cellIs" priority="213" dxfId="1" operator="equal">
      <formula>0</formula>
    </cfRule>
  </conditionalFormatting>
  <conditionalFormatting sqref="E166">
    <cfRule type="cellIs" priority="211" dxfId="1" operator="equal">
      <formula>0</formula>
    </cfRule>
    <cfRule type="cellIs" priority="212" dxfId="0" operator="equal">
      <formula>0</formula>
    </cfRule>
  </conditionalFormatting>
  <conditionalFormatting sqref="G170:H171">
    <cfRule type="cellIs" priority="208" dxfId="41" operator="equal" stopIfTrue="1">
      <formula>0</formula>
    </cfRule>
  </conditionalFormatting>
  <conditionalFormatting sqref="G170:H171">
    <cfRule type="cellIs" priority="207" dxfId="1" operator="equal">
      <formula>0</formula>
    </cfRule>
  </conditionalFormatting>
  <conditionalFormatting sqref="E170">
    <cfRule type="cellIs" priority="205" dxfId="1" operator="equal">
      <formula>0</formula>
    </cfRule>
    <cfRule type="cellIs" priority="206" dxfId="0" operator="equal">
      <formula>0</formula>
    </cfRule>
  </conditionalFormatting>
  <conditionalFormatting sqref="E171">
    <cfRule type="cellIs" priority="201" dxfId="1" operator="equal">
      <formula>0</formula>
    </cfRule>
    <cfRule type="cellIs" priority="202" dxfId="0" operator="equal">
      <formula>0</formula>
    </cfRule>
  </conditionalFormatting>
  <conditionalFormatting sqref="G169:H169">
    <cfRule type="cellIs" priority="198" dxfId="41" operator="equal" stopIfTrue="1">
      <formula>0</formula>
    </cfRule>
  </conditionalFormatting>
  <conditionalFormatting sqref="G169:H169">
    <cfRule type="cellIs" priority="197" dxfId="1" operator="equal">
      <formula>0</formula>
    </cfRule>
  </conditionalFormatting>
  <conditionalFormatting sqref="E169">
    <cfRule type="cellIs" priority="195" dxfId="1" operator="equal">
      <formula>0</formula>
    </cfRule>
    <cfRule type="cellIs" priority="196" dxfId="0" operator="equal">
      <formula>0</formula>
    </cfRule>
  </conditionalFormatting>
  <conditionalFormatting sqref="G167:H168">
    <cfRule type="cellIs" priority="192" dxfId="41" operator="equal" stopIfTrue="1">
      <formula>0</formula>
    </cfRule>
  </conditionalFormatting>
  <conditionalFormatting sqref="G167:H168">
    <cfRule type="cellIs" priority="191" dxfId="1" operator="equal">
      <formula>0</formula>
    </cfRule>
  </conditionalFormatting>
  <conditionalFormatting sqref="E167">
    <cfRule type="cellIs" priority="189" dxfId="1" operator="equal">
      <formula>0</formula>
    </cfRule>
    <cfRule type="cellIs" priority="190" dxfId="0" operator="equal">
      <formula>0</formula>
    </cfRule>
  </conditionalFormatting>
  <conditionalFormatting sqref="E168">
    <cfRule type="cellIs" priority="185" dxfId="1" operator="equal">
      <formula>0</formula>
    </cfRule>
    <cfRule type="cellIs" priority="186" dxfId="0" operator="equal">
      <formula>0</formula>
    </cfRule>
  </conditionalFormatting>
  <conditionalFormatting sqref="G165:H165">
    <cfRule type="cellIs" priority="182" dxfId="41" operator="equal" stopIfTrue="1">
      <formula>0</formula>
    </cfRule>
  </conditionalFormatting>
  <conditionalFormatting sqref="G165:H165">
    <cfRule type="cellIs" priority="181" dxfId="1" operator="equal">
      <formula>0</formula>
    </cfRule>
  </conditionalFormatting>
  <conditionalFormatting sqref="E165">
    <cfRule type="cellIs" priority="179" dxfId="1" operator="equal">
      <formula>0</formula>
    </cfRule>
    <cfRule type="cellIs" priority="180" dxfId="0" operator="equal">
      <formula>0</formula>
    </cfRule>
  </conditionalFormatting>
  <conditionalFormatting sqref="F164">
    <cfRule type="cellIs" priority="175" dxfId="1" operator="equal">
      <formula>0</formula>
    </cfRule>
    <cfRule type="cellIs" priority="176" dxfId="0" operator="equal">
      <formula>0</formula>
    </cfRule>
  </conditionalFormatting>
  <conditionalFormatting sqref="G164:H164">
    <cfRule type="cellIs" priority="174" dxfId="41" operator="equal" stopIfTrue="1">
      <formula>0</formula>
    </cfRule>
  </conditionalFormatting>
  <conditionalFormatting sqref="G164:H164">
    <cfRule type="cellIs" priority="173" dxfId="1" operator="equal">
      <formula>0</formula>
    </cfRule>
  </conditionalFormatting>
  <conditionalFormatting sqref="E164">
    <cfRule type="cellIs" priority="171" dxfId="1" operator="equal">
      <formula>0</formula>
    </cfRule>
    <cfRule type="cellIs" priority="172" dxfId="0" operator="equal">
      <formula>0</formula>
    </cfRule>
  </conditionalFormatting>
  <conditionalFormatting sqref="F163">
    <cfRule type="cellIs" priority="165" dxfId="1" operator="equal">
      <formula>0</formula>
    </cfRule>
    <cfRule type="cellIs" priority="166" dxfId="0" operator="equal">
      <formula>0</formula>
    </cfRule>
  </conditionalFormatting>
  <conditionalFormatting sqref="G163:H163">
    <cfRule type="cellIs" priority="164" dxfId="41" operator="equal" stopIfTrue="1">
      <formula>0</formula>
    </cfRule>
  </conditionalFormatting>
  <conditionalFormatting sqref="G163:H163">
    <cfRule type="cellIs" priority="163" dxfId="1" operator="equal">
      <formula>0</formula>
    </cfRule>
  </conditionalFormatting>
  <conditionalFormatting sqref="E163">
    <cfRule type="cellIs" priority="161" dxfId="1" operator="equal">
      <formula>0</formula>
    </cfRule>
    <cfRule type="cellIs" priority="162" dxfId="0" operator="equal">
      <formula>0</formula>
    </cfRule>
  </conditionalFormatting>
  <conditionalFormatting sqref="F199:F204">
    <cfRule type="cellIs" priority="155" dxfId="1" operator="equal">
      <formula>0</formula>
    </cfRule>
    <cfRule type="cellIs" priority="156" dxfId="0" operator="equal">
      <formula>0</formula>
    </cfRule>
  </conditionalFormatting>
  <conditionalFormatting sqref="G200:H200">
    <cfRule type="cellIs" priority="154" dxfId="41" operator="equal" stopIfTrue="1">
      <formula>0</formula>
    </cfRule>
  </conditionalFormatting>
  <conditionalFormatting sqref="G200:H200">
    <cfRule type="cellIs" priority="153" dxfId="1" operator="equal">
      <formula>0</formula>
    </cfRule>
  </conditionalFormatting>
  <conditionalFormatting sqref="E200">
    <cfRule type="cellIs" priority="151" dxfId="1" operator="equal">
      <formula>0</formula>
    </cfRule>
    <cfRule type="cellIs" priority="152" dxfId="0" operator="equal">
      <formula>0</formula>
    </cfRule>
  </conditionalFormatting>
  <conditionalFormatting sqref="G204:H204">
    <cfRule type="cellIs" priority="148" dxfId="41" operator="equal" stopIfTrue="1">
      <formula>0</formula>
    </cfRule>
  </conditionalFormatting>
  <conditionalFormatting sqref="G204:H204">
    <cfRule type="cellIs" priority="147" dxfId="1" operator="equal">
      <formula>0</formula>
    </cfRule>
  </conditionalFormatting>
  <conditionalFormatting sqref="E204">
    <cfRule type="cellIs" priority="145" dxfId="1" operator="equal">
      <formula>0</formula>
    </cfRule>
    <cfRule type="cellIs" priority="146" dxfId="0" operator="equal">
      <formula>0</formula>
    </cfRule>
  </conditionalFormatting>
  <conditionalFormatting sqref="G203:H203">
    <cfRule type="cellIs" priority="138" dxfId="41" operator="equal" stopIfTrue="1">
      <formula>0</formula>
    </cfRule>
  </conditionalFormatting>
  <conditionalFormatting sqref="G203:H203">
    <cfRule type="cellIs" priority="137" dxfId="1" operator="equal">
      <formula>0</formula>
    </cfRule>
  </conditionalFormatting>
  <conditionalFormatting sqref="E203">
    <cfRule type="cellIs" priority="135" dxfId="1" operator="equal">
      <formula>0</formula>
    </cfRule>
    <cfRule type="cellIs" priority="136" dxfId="0" operator="equal">
      <formula>0</formula>
    </cfRule>
  </conditionalFormatting>
  <conditionalFormatting sqref="G201:H202">
    <cfRule type="cellIs" priority="132" dxfId="41" operator="equal" stopIfTrue="1">
      <formula>0</formula>
    </cfRule>
  </conditionalFormatting>
  <conditionalFormatting sqref="G201:H202">
    <cfRule type="cellIs" priority="131" dxfId="1" operator="equal">
      <formula>0</formula>
    </cfRule>
  </conditionalFormatting>
  <conditionalFormatting sqref="E201">
    <cfRule type="cellIs" priority="129" dxfId="1" operator="equal">
      <formula>0</formula>
    </cfRule>
    <cfRule type="cellIs" priority="130" dxfId="0" operator="equal">
      <formula>0</formula>
    </cfRule>
  </conditionalFormatting>
  <conditionalFormatting sqref="E202">
    <cfRule type="cellIs" priority="125" dxfId="1" operator="equal">
      <formula>0</formula>
    </cfRule>
    <cfRule type="cellIs" priority="126" dxfId="0" operator="equal">
      <formula>0</formula>
    </cfRule>
  </conditionalFormatting>
  <conditionalFormatting sqref="G199:H199">
    <cfRule type="cellIs" priority="122" dxfId="41" operator="equal" stopIfTrue="1">
      <formula>0</formula>
    </cfRule>
  </conditionalFormatting>
  <conditionalFormatting sqref="G199:H199">
    <cfRule type="cellIs" priority="121" dxfId="1" operator="equal">
      <formula>0</formula>
    </cfRule>
  </conditionalFormatting>
  <conditionalFormatting sqref="E199">
    <cfRule type="cellIs" priority="119" dxfId="1" operator="equal">
      <formula>0</formula>
    </cfRule>
    <cfRule type="cellIs" priority="120" dxfId="0" operator="equal">
      <formula>0</formula>
    </cfRule>
  </conditionalFormatting>
  <conditionalFormatting sqref="F198">
    <cfRule type="cellIs" priority="115" dxfId="1" operator="equal">
      <formula>0</formula>
    </cfRule>
    <cfRule type="cellIs" priority="116" dxfId="0" operator="equal">
      <formula>0</formula>
    </cfRule>
  </conditionalFormatting>
  <conditionalFormatting sqref="G198:H198">
    <cfRule type="cellIs" priority="114" dxfId="41" operator="equal" stopIfTrue="1">
      <formula>0</formula>
    </cfRule>
  </conditionalFormatting>
  <conditionalFormatting sqref="G198:H198">
    <cfRule type="cellIs" priority="113" dxfId="1" operator="equal">
      <formula>0</formula>
    </cfRule>
  </conditionalFormatting>
  <conditionalFormatting sqref="E198">
    <cfRule type="cellIs" priority="111" dxfId="1" operator="equal">
      <formula>0</formula>
    </cfRule>
    <cfRule type="cellIs" priority="112" dxfId="0" operator="equal">
      <formula>0</formula>
    </cfRule>
  </conditionalFormatting>
  <conditionalFormatting sqref="F197">
    <cfRule type="cellIs" priority="105" dxfId="1" operator="equal">
      <formula>0</formula>
    </cfRule>
    <cfRule type="cellIs" priority="106" dxfId="0" operator="equal">
      <formula>0</formula>
    </cfRule>
  </conditionalFormatting>
  <conditionalFormatting sqref="G197:H197">
    <cfRule type="cellIs" priority="104" dxfId="41" operator="equal" stopIfTrue="1">
      <formula>0</formula>
    </cfRule>
  </conditionalFormatting>
  <conditionalFormatting sqref="G197:H197">
    <cfRule type="cellIs" priority="103" dxfId="1" operator="equal">
      <formula>0</formula>
    </cfRule>
  </conditionalFormatting>
  <conditionalFormatting sqref="E197">
    <cfRule type="cellIs" priority="101" dxfId="1" operator="equal">
      <formula>0</formula>
    </cfRule>
    <cfRule type="cellIs" priority="102" dxfId="0" operator="equal">
      <formula>0</formula>
    </cfRule>
  </conditionalFormatting>
  <conditionalFormatting sqref="F190:F196">
    <cfRule type="cellIs" priority="95" dxfId="1" operator="equal">
      <formula>0</formula>
    </cfRule>
    <cfRule type="cellIs" priority="96" dxfId="0" operator="equal">
      <formula>0</formula>
    </cfRule>
  </conditionalFormatting>
  <conditionalFormatting sqref="G191:H191">
    <cfRule type="cellIs" priority="94" dxfId="41" operator="equal" stopIfTrue="1">
      <formula>0</formula>
    </cfRule>
  </conditionalFormatting>
  <conditionalFormatting sqref="G191:H191">
    <cfRule type="cellIs" priority="93" dxfId="1" operator="equal">
      <formula>0</formula>
    </cfRule>
  </conditionalFormatting>
  <conditionalFormatting sqref="E191">
    <cfRule type="cellIs" priority="91" dxfId="1" operator="equal">
      <formula>0</formula>
    </cfRule>
    <cfRule type="cellIs" priority="92" dxfId="0" operator="equal">
      <formula>0</formula>
    </cfRule>
  </conditionalFormatting>
  <conditionalFormatting sqref="G195:H196">
    <cfRule type="cellIs" priority="88" dxfId="41" operator="equal" stopIfTrue="1">
      <formula>0</formula>
    </cfRule>
  </conditionalFormatting>
  <conditionalFormatting sqref="G195:H196">
    <cfRule type="cellIs" priority="87" dxfId="1" operator="equal">
      <formula>0</formula>
    </cfRule>
  </conditionalFormatting>
  <conditionalFormatting sqref="E195">
    <cfRule type="cellIs" priority="85" dxfId="1" operator="equal">
      <formula>0</formula>
    </cfRule>
    <cfRule type="cellIs" priority="86" dxfId="0" operator="equal">
      <formula>0</formula>
    </cfRule>
  </conditionalFormatting>
  <conditionalFormatting sqref="E196">
    <cfRule type="cellIs" priority="81" dxfId="1" operator="equal">
      <formula>0</formula>
    </cfRule>
    <cfRule type="cellIs" priority="82" dxfId="0" operator="equal">
      <formula>0</formula>
    </cfRule>
  </conditionalFormatting>
  <conditionalFormatting sqref="G194:H194">
    <cfRule type="cellIs" priority="78" dxfId="41" operator="equal" stopIfTrue="1">
      <formula>0</formula>
    </cfRule>
  </conditionalFormatting>
  <conditionalFormatting sqref="G194:H194">
    <cfRule type="cellIs" priority="77" dxfId="1" operator="equal">
      <formula>0</formula>
    </cfRule>
  </conditionalFormatting>
  <conditionalFormatting sqref="E194">
    <cfRule type="cellIs" priority="75" dxfId="1" operator="equal">
      <formula>0</formula>
    </cfRule>
    <cfRule type="cellIs" priority="76" dxfId="0" operator="equal">
      <formula>0</formula>
    </cfRule>
  </conditionalFormatting>
  <conditionalFormatting sqref="G192:H193">
    <cfRule type="cellIs" priority="72" dxfId="41" operator="equal" stopIfTrue="1">
      <formula>0</formula>
    </cfRule>
  </conditionalFormatting>
  <conditionalFormatting sqref="G192:H193">
    <cfRule type="cellIs" priority="71" dxfId="1" operator="equal">
      <formula>0</formula>
    </cfRule>
  </conditionalFormatting>
  <conditionalFormatting sqref="E192">
    <cfRule type="cellIs" priority="69" dxfId="1" operator="equal">
      <formula>0</formula>
    </cfRule>
    <cfRule type="cellIs" priority="70" dxfId="0" operator="equal">
      <formula>0</formula>
    </cfRule>
  </conditionalFormatting>
  <conditionalFormatting sqref="E193">
    <cfRule type="cellIs" priority="65" dxfId="1" operator="equal">
      <formula>0</formula>
    </cfRule>
    <cfRule type="cellIs" priority="66" dxfId="0" operator="equal">
      <formula>0</formula>
    </cfRule>
  </conditionalFormatting>
  <conditionalFormatting sqref="G190:H190">
    <cfRule type="cellIs" priority="62" dxfId="41" operator="equal" stopIfTrue="1">
      <formula>0</formula>
    </cfRule>
  </conditionalFormatting>
  <conditionalFormatting sqref="G190:H190">
    <cfRule type="cellIs" priority="61" dxfId="1" operator="equal">
      <formula>0</formula>
    </cfRule>
  </conditionalFormatting>
  <conditionalFormatting sqref="E190">
    <cfRule type="cellIs" priority="59" dxfId="1" operator="equal">
      <formula>0</formula>
    </cfRule>
    <cfRule type="cellIs" priority="60" dxfId="0" operator="equal">
      <formula>0</formula>
    </cfRule>
  </conditionalFormatting>
  <conditionalFormatting sqref="F189">
    <cfRule type="cellIs" priority="55" dxfId="1" operator="equal">
      <formula>0</formula>
    </cfRule>
    <cfRule type="cellIs" priority="56" dxfId="0" operator="equal">
      <formula>0</formula>
    </cfRule>
  </conditionalFormatting>
  <conditionalFormatting sqref="G189:H189">
    <cfRule type="cellIs" priority="54" dxfId="41" operator="equal" stopIfTrue="1">
      <formula>0</formula>
    </cfRule>
  </conditionalFormatting>
  <conditionalFormatting sqref="G189:H189">
    <cfRule type="cellIs" priority="53" dxfId="1" operator="equal">
      <formula>0</formula>
    </cfRule>
  </conditionalFormatting>
  <conditionalFormatting sqref="E189">
    <cfRule type="cellIs" priority="51" dxfId="1" operator="equal">
      <formula>0</formula>
    </cfRule>
    <cfRule type="cellIs" priority="52" dxfId="0" operator="equal">
      <formula>0</formula>
    </cfRule>
  </conditionalFormatting>
  <conditionalFormatting sqref="F188">
    <cfRule type="cellIs" priority="45" dxfId="1" operator="equal">
      <formula>0</formula>
    </cfRule>
    <cfRule type="cellIs" priority="46" dxfId="0" operator="equal">
      <formula>0</formula>
    </cfRule>
  </conditionalFormatting>
  <conditionalFormatting sqref="G188:H188">
    <cfRule type="cellIs" priority="44" dxfId="41" operator="equal" stopIfTrue="1">
      <formula>0</formula>
    </cfRule>
  </conditionalFormatting>
  <conditionalFormatting sqref="G188:H188">
    <cfRule type="cellIs" priority="43" dxfId="1" operator="equal">
      <formula>0</formula>
    </cfRule>
  </conditionalFormatting>
  <conditionalFormatting sqref="E188">
    <cfRule type="cellIs" priority="41" dxfId="1" operator="equal">
      <formula>0</formula>
    </cfRule>
    <cfRule type="cellIs" priority="42" dxfId="0" operator="equal">
      <formula>0</formula>
    </cfRule>
  </conditionalFormatting>
  <conditionalFormatting sqref="B21:B30">
    <cfRule type="cellIs" priority="37" dxfId="1" operator="equal">
      <formula>0</formula>
    </cfRule>
    <cfRule type="cellIs" priority="38" dxfId="0" operator="equal">
      <formula>0</formula>
    </cfRule>
  </conditionalFormatting>
  <conditionalFormatting sqref="B31:B40">
    <cfRule type="cellIs" priority="35" dxfId="1" operator="equal">
      <formula>0</formula>
    </cfRule>
    <cfRule type="cellIs" priority="36" dxfId="0" operator="equal">
      <formula>0</formula>
    </cfRule>
  </conditionalFormatting>
  <conditionalFormatting sqref="B41:B50">
    <cfRule type="cellIs" priority="33" dxfId="1" operator="equal">
      <formula>0</formula>
    </cfRule>
    <cfRule type="cellIs" priority="34" dxfId="0" operator="equal">
      <formula>0</formula>
    </cfRule>
  </conditionalFormatting>
  <conditionalFormatting sqref="B51:B60">
    <cfRule type="cellIs" priority="31" dxfId="1" operator="equal">
      <formula>0</formula>
    </cfRule>
    <cfRule type="cellIs" priority="32" dxfId="0" operator="equal">
      <formula>0</formula>
    </cfRule>
  </conditionalFormatting>
  <conditionalFormatting sqref="B61:B70">
    <cfRule type="cellIs" priority="29" dxfId="1" operator="equal">
      <formula>0</formula>
    </cfRule>
    <cfRule type="cellIs" priority="30" dxfId="0" operator="equal">
      <formula>0</formula>
    </cfRule>
  </conditionalFormatting>
  <conditionalFormatting sqref="B71:B80">
    <cfRule type="cellIs" priority="27" dxfId="1" operator="equal">
      <formula>0</formula>
    </cfRule>
    <cfRule type="cellIs" priority="28" dxfId="0" operator="equal">
      <formula>0</formula>
    </cfRule>
  </conditionalFormatting>
  <conditionalFormatting sqref="B81:B90">
    <cfRule type="cellIs" priority="25" dxfId="1" operator="equal">
      <formula>0</formula>
    </cfRule>
    <cfRule type="cellIs" priority="26" dxfId="0" operator="equal">
      <formula>0</formula>
    </cfRule>
  </conditionalFormatting>
  <conditionalFormatting sqref="B91:B100">
    <cfRule type="cellIs" priority="23" dxfId="1" operator="equal">
      <formula>0</formula>
    </cfRule>
    <cfRule type="cellIs" priority="24" dxfId="0" operator="equal">
      <formula>0</formula>
    </cfRule>
  </conditionalFormatting>
  <conditionalFormatting sqref="B101:B110">
    <cfRule type="cellIs" priority="21" dxfId="1" operator="equal">
      <formula>0</formula>
    </cfRule>
    <cfRule type="cellIs" priority="22" dxfId="0" operator="equal">
      <formula>0</formula>
    </cfRule>
  </conditionalFormatting>
  <conditionalFormatting sqref="B111:B120">
    <cfRule type="cellIs" priority="19" dxfId="1" operator="equal">
      <formula>0</formula>
    </cfRule>
    <cfRule type="cellIs" priority="20" dxfId="0" operator="equal">
      <formula>0</formula>
    </cfRule>
  </conditionalFormatting>
  <conditionalFormatting sqref="B121:B130">
    <cfRule type="cellIs" priority="17" dxfId="1" operator="equal">
      <formula>0</formula>
    </cfRule>
    <cfRule type="cellIs" priority="18" dxfId="0" operator="equal">
      <formula>0</formula>
    </cfRule>
  </conditionalFormatting>
  <conditionalFormatting sqref="B131:B140">
    <cfRule type="cellIs" priority="15" dxfId="1" operator="equal">
      <formula>0</formula>
    </cfRule>
    <cfRule type="cellIs" priority="16" dxfId="0" operator="equal">
      <formula>0</formula>
    </cfRule>
  </conditionalFormatting>
  <conditionalFormatting sqref="B141:B147">
    <cfRule type="cellIs" priority="13" dxfId="1" operator="equal">
      <formula>0</formula>
    </cfRule>
    <cfRule type="cellIs" priority="14" dxfId="0" operator="equal">
      <formula>0</formula>
    </cfRule>
  </conditionalFormatting>
  <conditionalFormatting sqref="B148:B157">
    <cfRule type="cellIs" priority="11" dxfId="1" operator="equal">
      <formula>0</formula>
    </cfRule>
    <cfRule type="cellIs" priority="12" dxfId="0" operator="equal">
      <formula>0</formula>
    </cfRule>
  </conditionalFormatting>
  <conditionalFormatting sqref="B158:B167">
    <cfRule type="cellIs" priority="9" dxfId="1" operator="equal">
      <formula>0</formula>
    </cfRule>
    <cfRule type="cellIs" priority="10" dxfId="0" operator="equal">
      <formula>0</formula>
    </cfRule>
  </conditionalFormatting>
  <conditionalFormatting sqref="B168:B172">
    <cfRule type="cellIs" priority="7" dxfId="1" operator="equal">
      <formula>0</formula>
    </cfRule>
    <cfRule type="cellIs" priority="8" dxfId="0" operator="equal">
      <formula>0</formula>
    </cfRule>
  </conditionalFormatting>
  <conditionalFormatting sqref="B173:B179">
    <cfRule type="cellIs" priority="5" dxfId="1" operator="equal">
      <formula>0</formula>
    </cfRule>
    <cfRule type="cellIs" priority="6" dxfId="0" operator="equal">
      <formula>0</formula>
    </cfRule>
  </conditionalFormatting>
  <conditionalFormatting sqref="B180:B189">
    <cfRule type="cellIs" priority="3" dxfId="1" operator="equal">
      <formula>0</formula>
    </cfRule>
    <cfRule type="cellIs" priority="4" dxfId="0" operator="equal">
      <formula>0</formula>
    </cfRule>
  </conditionalFormatting>
  <conditionalFormatting sqref="B190:B199">
    <cfRule type="cellIs" priority="1" dxfId="1" operator="equal">
      <formula>0</formula>
    </cfRule>
    <cfRule type="cellIs" priority="2" dxfId="0" operator="equal">
      <formula>0</formula>
    </cfRule>
  </conditionalFormatting>
  <printOptions horizontalCentered="1"/>
  <pageMargins left="0.35433070866141736" right="0.5118110236220472" top="0.4724409448818898" bottom="0.2362204724409449" header="0.31496062992125984" footer="0.31496062992125984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view="pageBreakPreview" zoomScale="85" zoomScaleNormal="85" zoomScaleSheetLayoutView="85" zoomScalePageLayoutView="0" workbookViewId="0" topLeftCell="A10">
      <selection activeCell="U31" sqref="U31"/>
    </sheetView>
  </sheetViews>
  <sheetFormatPr defaultColWidth="8.28125" defaultRowHeight="12.75"/>
  <cols>
    <col min="1" max="1" width="8.28125" style="103" customWidth="1"/>
    <col min="2" max="2" width="29.421875" style="103" customWidth="1"/>
    <col min="3" max="3" width="12.421875" style="103" bestFit="1" customWidth="1"/>
    <col min="4" max="4" width="14.7109375" style="103" customWidth="1"/>
    <col min="5" max="5" width="13.57421875" style="103" bestFit="1" customWidth="1"/>
    <col min="6" max="19" width="13.28125" style="103" bestFit="1" customWidth="1"/>
    <col min="20" max="21" width="14.28125" style="103" bestFit="1" customWidth="1"/>
    <col min="22" max="22" width="9.140625" style="103" customWidth="1"/>
    <col min="23" max="23" width="14.28125" style="103" bestFit="1" customWidth="1"/>
    <col min="24" max="255" width="9.140625" style="103" customWidth="1"/>
    <col min="256" max="16384" width="8.28125" style="103" customWidth="1"/>
  </cols>
  <sheetData>
    <row r="1" spans="1:21" ht="14.25">
      <c r="A1" s="335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7"/>
    </row>
    <row r="2" spans="1:21" ht="24.75" customHeight="1">
      <c r="A2" s="338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40"/>
    </row>
    <row r="3" spans="1:256" ht="16.5" customHeight="1">
      <c r="A3" s="338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40"/>
      <c r="V3" s="105"/>
      <c r="W3" s="105"/>
      <c r="X3" s="105"/>
      <c r="Y3" s="105"/>
      <c r="Z3" s="105"/>
      <c r="AA3" s="105"/>
      <c r="AB3" s="105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</row>
    <row r="4" spans="1:256" ht="16.5" customHeight="1">
      <c r="A4" s="338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40"/>
      <c r="V4" s="105"/>
      <c r="W4" s="105"/>
      <c r="X4" s="105"/>
      <c r="Y4" s="105"/>
      <c r="Z4" s="105"/>
      <c r="AA4" s="105"/>
      <c r="AB4" s="105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  <c r="IV4" s="106"/>
    </row>
    <row r="5" spans="1:21" ht="24.75" customHeight="1">
      <c r="A5" s="322" t="s">
        <v>14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4"/>
    </row>
    <row r="6" spans="1:256" ht="16.5">
      <c r="A6" s="325" t="s">
        <v>109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7"/>
      <c r="V6" s="105"/>
      <c r="W6" s="105"/>
      <c r="X6" s="105"/>
      <c r="Y6" s="105"/>
      <c r="Z6" s="105"/>
      <c r="AA6" s="105"/>
      <c r="AB6" s="105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  <c r="IU6" s="106"/>
      <c r="IV6" s="106"/>
    </row>
    <row r="7" spans="1:256" ht="16.5">
      <c r="A7" s="325" t="s">
        <v>12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7"/>
      <c r="V7" s="105"/>
      <c r="W7" s="105"/>
      <c r="X7" s="105"/>
      <c r="Y7" s="105"/>
      <c r="Z7" s="105"/>
      <c r="AA7" s="105"/>
      <c r="AB7" s="105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spans="1:256" ht="16.5">
      <c r="A8" s="12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21"/>
      <c r="V8" s="105"/>
      <c r="W8" s="105"/>
      <c r="X8" s="105"/>
      <c r="Y8" s="105"/>
      <c r="Z8" s="105"/>
      <c r="AA8" s="105"/>
      <c r="AB8" s="105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</row>
    <row r="9" spans="1:256" ht="15" thickBot="1">
      <c r="A9" s="331"/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122"/>
      <c r="R9" s="122"/>
      <c r="S9" s="122"/>
      <c r="T9" s="122"/>
      <c r="U9" s="124"/>
      <c r="V9" s="105"/>
      <c r="W9" s="105"/>
      <c r="X9" s="105"/>
      <c r="Y9" s="105"/>
      <c r="Z9" s="105"/>
      <c r="AA9" s="105"/>
      <c r="AB9" s="105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</row>
    <row r="10" spans="1:256" ht="39.75" customHeight="1" thickBot="1" thickTop="1">
      <c r="A10" s="359" t="s">
        <v>161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1"/>
      <c r="V10" s="105"/>
      <c r="W10" s="105"/>
      <c r="X10" s="105"/>
      <c r="Y10" s="105"/>
      <c r="Z10" s="105"/>
      <c r="AA10" s="105"/>
      <c r="AB10" s="105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  <c r="IU10" s="106"/>
      <c r="IV10" s="106"/>
    </row>
    <row r="11" spans="1:28" ht="38.25" customHeight="1" thickBot="1" thickTop="1">
      <c r="A11" s="362" t="str">
        <f>'ORÇAMENTO GERAL'!D9</f>
        <v>EXECUÇÃO DOS SERVIÇOS DE PAVIMENTAÇÃO EM CONCRETO E PINTURA DAS PASSARELAS, LOCALIZADAS NOS BAIRROS DA CIDADE NOVA 5, 6, 7 e 8, NO MUNICÍPIO DE ANANINDEUA - PA</v>
      </c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4"/>
      <c r="V11" s="107"/>
      <c r="W11" s="107"/>
      <c r="X11" s="107"/>
      <c r="Y11" s="107"/>
      <c r="Z11" s="107"/>
      <c r="AA11" s="107"/>
      <c r="AB11" s="107"/>
    </row>
    <row r="12" spans="1:256" s="108" customFormat="1" ht="19.5" customHeight="1" thickBot="1">
      <c r="A12" s="328" t="s">
        <v>4</v>
      </c>
      <c r="B12" s="329" t="s">
        <v>162</v>
      </c>
      <c r="C12" s="329" t="s">
        <v>163</v>
      </c>
      <c r="D12" s="333" t="s">
        <v>164</v>
      </c>
      <c r="E12" s="341" t="s">
        <v>165</v>
      </c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3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  <c r="IV12" s="106"/>
    </row>
    <row r="13" spans="1:256" s="108" customFormat="1" ht="19.5" customHeight="1">
      <c r="A13" s="321"/>
      <c r="B13" s="330" t="s">
        <v>162</v>
      </c>
      <c r="C13" s="330" t="s">
        <v>166</v>
      </c>
      <c r="D13" s="334"/>
      <c r="E13" s="123">
        <v>1</v>
      </c>
      <c r="F13" s="123">
        <v>2</v>
      </c>
      <c r="G13" s="123">
        <v>3</v>
      </c>
      <c r="H13" s="123">
        <v>4</v>
      </c>
      <c r="I13" s="123">
        <v>5</v>
      </c>
      <c r="J13" s="123">
        <v>6</v>
      </c>
      <c r="K13" s="123">
        <v>7</v>
      </c>
      <c r="L13" s="123">
        <v>8</v>
      </c>
      <c r="M13" s="123">
        <v>9</v>
      </c>
      <c r="N13" s="123">
        <v>10</v>
      </c>
      <c r="O13" s="123">
        <v>11</v>
      </c>
      <c r="P13" s="123">
        <v>12</v>
      </c>
      <c r="Q13" s="123">
        <v>13</v>
      </c>
      <c r="R13" s="123">
        <v>14</v>
      </c>
      <c r="S13" s="123">
        <v>15</v>
      </c>
      <c r="T13" s="123">
        <v>16</v>
      </c>
      <c r="U13" s="125">
        <v>17</v>
      </c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spans="1:23" ht="30" customHeight="1">
      <c r="A14" s="321">
        <f>'ORÇAMENTO GERAL'!C18</f>
        <v>1</v>
      </c>
      <c r="B14" s="318" t="str">
        <f>'ORÇAMENTO GERAL'!F18</f>
        <v>SERVIÇOS PRELIMINARES</v>
      </c>
      <c r="C14" s="319">
        <f>D14/$D$27</f>
        <v>0.0001</v>
      </c>
      <c r="D14" s="320">
        <f>'ORÇAMENTO GERAL'!K20</f>
        <v>1332.84</v>
      </c>
      <c r="E14" s="109">
        <v>1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26"/>
      <c r="W14" s="110">
        <f>E14+F14+G14+H14+I14+J14+K14+L14+M14+N14+O14+P14+Q14+R14+S14+T14+U14</f>
        <v>1</v>
      </c>
    </row>
    <row r="15" spans="1:23" ht="30" customHeight="1">
      <c r="A15" s="321"/>
      <c r="B15" s="318"/>
      <c r="C15" s="319"/>
      <c r="D15" s="320"/>
      <c r="E15" s="111">
        <f aca="true" t="shared" si="0" ref="E15:U15">ROUND($D14*E14,2)</f>
        <v>1332.84</v>
      </c>
      <c r="F15" s="111">
        <f t="shared" si="0"/>
        <v>0</v>
      </c>
      <c r="G15" s="111">
        <f t="shared" si="0"/>
        <v>0</v>
      </c>
      <c r="H15" s="111">
        <f t="shared" si="0"/>
        <v>0</v>
      </c>
      <c r="I15" s="111">
        <f t="shared" si="0"/>
        <v>0</v>
      </c>
      <c r="J15" s="111">
        <f t="shared" si="0"/>
        <v>0</v>
      </c>
      <c r="K15" s="111">
        <f t="shared" si="0"/>
        <v>0</v>
      </c>
      <c r="L15" s="111">
        <f t="shared" si="0"/>
        <v>0</v>
      </c>
      <c r="M15" s="111">
        <f t="shared" si="0"/>
        <v>0</v>
      </c>
      <c r="N15" s="111">
        <f t="shared" si="0"/>
        <v>0</v>
      </c>
      <c r="O15" s="111">
        <f t="shared" si="0"/>
        <v>0</v>
      </c>
      <c r="P15" s="111">
        <f t="shared" si="0"/>
        <v>0</v>
      </c>
      <c r="Q15" s="111">
        <f t="shared" si="0"/>
        <v>0</v>
      </c>
      <c r="R15" s="111">
        <f t="shared" si="0"/>
        <v>0</v>
      </c>
      <c r="S15" s="111">
        <f t="shared" si="0"/>
        <v>0</v>
      </c>
      <c r="T15" s="111">
        <f t="shared" si="0"/>
        <v>0</v>
      </c>
      <c r="U15" s="111">
        <f t="shared" si="0"/>
        <v>0</v>
      </c>
      <c r="W15" s="110"/>
    </row>
    <row r="16" spans="1:23" ht="6" customHeight="1">
      <c r="A16" s="321"/>
      <c r="B16" s="318"/>
      <c r="C16" s="319"/>
      <c r="D16" s="320"/>
      <c r="E16" s="112"/>
      <c r="F16" s="111"/>
      <c r="G16" s="116"/>
      <c r="H16" s="111"/>
      <c r="I16" s="129"/>
      <c r="J16" s="111"/>
      <c r="K16" s="129"/>
      <c r="L16" s="111"/>
      <c r="M16" s="129"/>
      <c r="N16" s="111"/>
      <c r="O16" s="129"/>
      <c r="P16" s="111"/>
      <c r="Q16" s="111"/>
      <c r="R16" s="129"/>
      <c r="S16" s="111"/>
      <c r="T16" s="129"/>
      <c r="U16" s="111"/>
      <c r="W16" s="110">
        <f aca="true" t="shared" si="1" ref="W16:W25">E16+F16+G16+H16+I16+J16+K16+L16+M16+N16+O16+P16+Q16+R16+S16+T16+U16</f>
        <v>0</v>
      </c>
    </row>
    <row r="17" spans="1:23" ht="30" customHeight="1">
      <c r="A17" s="321">
        <f>'ORÇAMENTO GERAL'!C21</f>
        <v>2</v>
      </c>
      <c r="B17" s="318" t="str">
        <f>'ORÇAMENTO GERAL'!F21</f>
        <v>EXECUÇÃO DA PASSARELA</v>
      </c>
      <c r="C17" s="319">
        <f>D17/$D$27</f>
        <v>0.8547</v>
      </c>
      <c r="D17" s="320">
        <f>'ORÇAMENTO GERAL'!K24</f>
        <v>9089012.63</v>
      </c>
      <c r="E17" s="109">
        <v>0.06</v>
      </c>
      <c r="F17" s="109">
        <v>0.06</v>
      </c>
      <c r="G17" s="109">
        <v>0.06</v>
      </c>
      <c r="H17" s="109">
        <v>0.06</v>
      </c>
      <c r="I17" s="109">
        <v>0.06</v>
      </c>
      <c r="J17" s="109">
        <v>0.06</v>
      </c>
      <c r="K17" s="109">
        <v>0.06</v>
      </c>
      <c r="L17" s="109">
        <v>0.06</v>
      </c>
      <c r="M17" s="109">
        <v>0.06</v>
      </c>
      <c r="N17" s="109">
        <v>0.06</v>
      </c>
      <c r="O17" s="109">
        <v>0.06</v>
      </c>
      <c r="P17" s="109">
        <v>0.06</v>
      </c>
      <c r="Q17" s="109">
        <v>0.06</v>
      </c>
      <c r="R17" s="109">
        <v>0.06</v>
      </c>
      <c r="S17" s="109">
        <v>0.06</v>
      </c>
      <c r="T17" s="109">
        <v>0.05</v>
      </c>
      <c r="U17" s="126">
        <v>0.05</v>
      </c>
      <c r="W17" s="110">
        <f t="shared" si="1"/>
        <v>1</v>
      </c>
    </row>
    <row r="18" spans="1:23" ht="30" customHeight="1">
      <c r="A18" s="321"/>
      <c r="B18" s="318"/>
      <c r="C18" s="319"/>
      <c r="D18" s="320"/>
      <c r="E18" s="111">
        <f aca="true" t="shared" si="2" ref="E18:U18">ROUND($D17*E17,2)</f>
        <v>545340.76</v>
      </c>
      <c r="F18" s="111">
        <f t="shared" si="2"/>
        <v>545340.76</v>
      </c>
      <c r="G18" s="111">
        <f t="shared" si="2"/>
        <v>545340.76</v>
      </c>
      <c r="H18" s="111">
        <f t="shared" si="2"/>
        <v>545340.76</v>
      </c>
      <c r="I18" s="111">
        <f t="shared" si="2"/>
        <v>545340.76</v>
      </c>
      <c r="J18" s="111">
        <f t="shared" si="2"/>
        <v>545340.76</v>
      </c>
      <c r="K18" s="111">
        <f t="shared" si="2"/>
        <v>545340.76</v>
      </c>
      <c r="L18" s="111">
        <f t="shared" si="2"/>
        <v>545340.76</v>
      </c>
      <c r="M18" s="111">
        <f t="shared" si="2"/>
        <v>545340.76</v>
      </c>
      <c r="N18" s="111">
        <f t="shared" si="2"/>
        <v>545340.76</v>
      </c>
      <c r="O18" s="111">
        <f t="shared" si="2"/>
        <v>545340.76</v>
      </c>
      <c r="P18" s="111">
        <f t="shared" si="2"/>
        <v>545340.76</v>
      </c>
      <c r="Q18" s="111">
        <f t="shared" si="2"/>
        <v>545340.76</v>
      </c>
      <c r="R18" s="111">
        <f t="shared" si="2"/>
        <v>545340.76</v>
      </c>
      <c r="S18" s="111">
        <f t="shared" si="2"/>
        <v>545340.76</v>
      </c>
      <c r="T18" s="111">
        <f t="shared" si="2"/>
        <v>454450.63</v>
      </c>
      <c r="U18" s="111">
        <f t="shared" si="2"/>
        <v>454450.63</v>
      </c>
      <c r="W18" s="110"/>
    </row>
    <row r="19" spans="1:23" ht="6" customHeight="1">
      <c r="A19" s="321"/>
      <c r="B19" s="318"/>
      <c r="C19" s="319"/>
      <c r="D19" s="320"/>
      <c r="E19" s="114"/>
      <c r="F19" s="113"/>
      <c r="G19" s="114"/>
      <c r="H19" s="113"/>
      <c r="I19" s="115"/>
      <c r="J19" s="113"/>
      <c r="K19" s="115"/>
      <c r="L19" s="113"/>
      <c r="M19" s="115"/>
      <c r="N19" s="113"/>
      <c r="O19" s="115"/>
      <c r="P19" s="113"/>
      <c r="Q19" s="113"/>
      <c r="R19" s="115"/>
      <c r="S19" s="113"/>
      <c r="T19" s="115"/>
      <c r="U19" s="113"/>
      <c r="W19" s="110">
        <f t="shared" si="1"/>
        <v>0</v>
      </c>
    </row>
    <row r="20" spans="1:23" ht="30" customHeight="1">
      <c r="A20" s="321">
        <f>'ORÇAMENTO GERAL'!C25</f>
        <v>3</v>
      </c>
      <c r="B20" s="318" t="str">
        <f>'ORÇAMENTO GERAL'!F25</f>
        <v>SERVIÇOS DE PINTURA</v>
      </c>
      <c r="C20" s="319">
        <f>D20/$D$27</f>
        <v>0.1264</v>
      </c>
      <c r="D20" s="320">
        <f>'ORÇAMENTO GERAL'!K28</f>
        <v>1343824.82</v>
      </c>
      <c r="E20" s="109">
        <v>0.06</v>
      </c>
      <c r="F20" s="109">
        <v>0.06</v>
      </c>
      <c r="G20" s="109">
        <v>0.06</v>
      </c>
      <c r="H20" s="109">
        <v>0.06</v>
      </c>
      <c r="I20" s="109">
        <v>0.06</v>
      </c>
      <c r="J20" s="109">
        <v>0.06</v>
      </c>
      <c r="K20" s="109">
        <v>0.06</v>
      </c>
      <c r="L20" s="109">
        <v>0.06</v>
      </c>
      <c r="M20" s="109">
        <v>0.06</v>
      </c>
      <c r="N20" s="109">
        <v>0.06</v>
      </c>
      <c r="O20" s="109">
        <v>0.06</v>
      </c>
      <c r="P20" s="109">
        <v>0.06</v>
      </c>
      <c r="Q20" s="109">
        <v>0.06</v>
      </c>
      <c r="R20" s="109">
        <v>0.06</v>
      </c>
      <c r="S20" s="109">
        <v>0.06</v>
      </c>
      <c r="T20" s="109">
        <v>0.05</v>
      </c>
      <c r="U20" s="126">
        <v>0.05</v>
      </c>
      <c r="W20" s="110">
        <f t="shared" si="1"/>
        <v>1</v>
      </c>
    </row>
    <row r="21" spans="1:23" ht="30" customHeight="1">
      <c r="A21" s="321"/>
      <c r="B21" s="318"/>
      <c r="C21" s="319"/>
      <c r="D21" s="320"/>
      <c r="E21" s="111">
        <f aca="true" t="shared" si="3" ref="E21:U21">ROUND($D20*E20,2)</f>
        <v>80629.49</v>
      </c>
      <c r="F21" s="111">
        <f t="shared" si="3"/>
        <v>80629.49</v>
      </c>
      <c r="G21" s="111">
        <f t="shared" si="3"/>
        <v>80629.49</v>
      </c>
      <c r="H21" s="111">
        <f t="shared" si="3"/>
        <v>80629.49</v>
      </c>
      <c r="I21" s="111">
        <f t="shared" si="3"/>
        <v>80629.49</v>
      </c>
      <c r="J21" s="111">
        <f t="shared" si="3"/>
        <v>80629.49</v>
      </c>
      <c r="K21" s="111">
        <f t="shared" si="3"/>
        <v>80629.49</v>
      </c>
      <c r="L21" s="111">
        <f t="shared" si="3"/>
        <v>80629.49</v>
      </c>
      <c r="M21" s="111">
        <f t="shared" si="3"/>
        <v>80629.49</v>
      </c>
      <c r="N21" s="111">
        <f t="shared" si="3"/>
        <v>80629.49</v>
      </c>
      <c r="O21" s="111">
        <f t="shared" si="3"/>
        <v>80629.49</v>
      </c>
      <c r="P21" s="111">
        <f t="shared" si="3"/>
        <v>80629.49</v>
      </c>
      <c r="Q21" s="111">
        <f t="shared" si="3"/>
        <v>80629.49</v>
      </c>
      <c r="R21" s="111">
        <f t="shared" si="3"/>
        <v>80629.49</v>
      </c>
      <c r="S21" s="111">
        <f t="shared" si="3"/>
        <v>80629.49</v>
      </c>
      <c r="T21" s="111">
        <f t="shared" si="3"/>
        <v>67191.24</v>
      </c>
      <c r="U21" s="111">
        <f t="shared" si="3"/>
        <v>67191.24</v>
      </c>
      <c r="W21" s="110"/>
    </row>
    <row r="22" spans="1:23" ht="6" customHeight="1">
      <c r="A22" s="321"/>
      <c r="B22" s="318"/>
      <c r="C22" s="319"/>
      <c r="D22" s="320"/>
      <c r="E22" s="114"/>
      <c r="F22" s="113"/>
      <c r="G22" s="114"/>
      <c r="H22" s="113"/>
      <c r="I22" s="115"/>
      <c r="J22" s="113"/>
      <c r="K22" s="115"/>
      <c r="L22" s="113"/>
      <c r="M22" s="115"/>
      <c r="N22" s="113"/>
      <c r="O22" s="115"/>
      <c r="P22" s="113"/>
      <c r="Q22" s="113"/>
      <c r="R22" s="115"/>
      <c r="S22" s="113"/>
      <c r="T22" s="115"/>
      <c r="U22" s="113"/>
      <c r="W22" s="110">
        <f t="shared" si="1"/>
        <v>0</v>
      </c>
    </row>
    <row r="23" spans="1:23" ht="30" customHeight="1">
      <c r="A23" s="321">
        <f>'ORÇAMENTO GERAL'!C29</f>
        <v>4</v>
      </c>
      <c r="B23" s="318" t="str">
        <f>'ORÇAMENTO GERAL'!F29</f>
        <v>DIVERSOS</v>
      </c>
      <c r="C23" s="319">
        <f>D23/$D$27</f>
        <v>0.0189</v>
      </c>
      <c r="D23" s="320">
        <f>'ORÇAMENTO GERAL'!K32</f>
        <v>200525.91</v>
      </c>
      <c r="E23" s="109">
        <v>0.06</v>
      </c>
      <c r="F23" s="109">
        <v>0.06</v>
      </c>
      <c r="G23" s="109">
        <v>0.06</v>
      </c>
      <c r="H23" s="109">
        <v>0.06</v>
      </c>
      <c r="I23" s="109">
        <v>0.06</v>
      </c>
      <c r="J23" s="109">
        <v>0.06</v>
      </c>
      <c r="K23" s="109">
        <v>0.06</v>
      </c>
      <c r="L23" s="109">
        <v>0.06</v>
      </c>
      <c r="M23" s="109">
        <v>0.06</v>
      </c>
      <c r="N23" s="109">
        <v>0.06</v>
      </c>
      <c r="O23" s="109">
        <v>0.06</v>
      </c>
      <c r="P23" s="109">
        <v>0.06</v>
      </c>
      <c r="Q23" s="109">
        <v>0.06</v>
      </c>
      <c r="R23" s="109">
        <v>0.06</v>
      </c>
      <c r="S23" s="109">
        <v>0.06</v>
      </c>
      <c r="T23" s="109">
        <v>0.05</v>
      </c>
      <c r="U23" s="126">
        <v>0.05</v>
      </c>
      <c r="W23" s="110">
        <f t="shared" si="1"/>
        <v>1</v>
      </c>
    </row>
    <row r="24" spans="1:23" ht="30" customHeight="1">
      <c r="A24" s="321"/>
      <c r="B24" s="318"/>
      <c r="C24" s="319"/>
      <c r="D24" s="320"/>
      <c r="E24" s="111">
        <f aca="true" t="shared" si="4" ref="E24:U24">ROUND($D23*E23,2)</f>
        <v>12031.55</v>
      </c>
      <c r="F24" s="111">
        <f t="shared" si="4"/>
        <v>12031.55</v>
      </c>
      <c r="G24" s="111">
        <f t="shared" si="4"/>
        <v>12031.55</v>
      </c>
      <c r="H24" s="111">
        <f t="shared" si="4"/>
        <v>12031.55</v>
      </c>
      <c r="I24" s="111">
        <f t="shared" si="4"/>
        <v>12031.55</v>
      </c>
      <c r="J24" s="111">
        <f t="shared" si="4"/>
        <v>12031.55</v>
      </c>
      <c r="K24" s="111">
        <f t="shared" si="4"/>
        <v>12031.55</v>
      </c>
      <c r="L24" s="111">
        <f t="shared" si="4"/>
        <v>12031.55</v>
      </c>
      <c r="M24" s="111">
        <f t="shared" si="4"/>
        <v>12031.55</v>
      </c>
      <c r="N24" s="111">
        <f t="shared" si="4"/>
        <v>12031.55</v>
      </c>
      <c r="O24" s="111">
        <f t="shared" si="4"/>
        <v>12031.55</v>
      </c>
      <c r="P24" s="111">
        <f t="shared" si="4"/>
        <v>12031.55</v>
      </c>
      <c r="Q24" s="111">
        <f t="shared" si="4"/>
        <v>12031.55</v>
      </c>
      <c r="R24" s="111">
        <f t="shared" si="4"/>
        <v>12031.55</v>
      </c>
      <c r="S24" s="111">
        <f t="shared" si="4"/>
        <v>12031.55</v>
      </c>
      <c r="T24" s="111">
        <f t="shared" si="4"/>
        <v>10026.3</v>
      </c>
      <c r="U24" s="111">
        <f t="shared" si="4"/>
        <v>10026.3</v>
      </c>
      <c r="W24" s="110"/>
    </row>
    <row r="25" spans="1:23" ht="6" customHeight="1">
      <c r="A25" s="321"/>
      <c r="B25" s="318"/>
      <c r="C25" s="319"/>
      <c r="D25" s="320"/>
      <c r="E25" s="114"/>
      <c r="F25" s="113"/>
      <c r="G25" s="114"/>
      <c r="H25" s="113"/>
      <c r="I25" s="115"/>
      <c r="J25" s="113"/>
      <c r="K25" s="115"/>
      <c r="L25" s="113"/>
      <c r="M25" s="115"/>
      <c r="N25" s="113"/>
      <c r="O25" s="115"/>
      <c r="P25" s="113"/>
      <c r="Q25" s="113"/>
      <c r="R25" s="115"/>
      <c r="S25" s="113"/>
      <c r="T25" s="115"/>
      <c r="U25" s="113"/>
      <c r="W25" s="110">
        <f t="shared" si="1"/>
        <v>0</v>
      </c>
    </row>
    <row r="26" spans="1:23" ht="29.25" customHeight="1">
      <c r="A26" s="356"/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8"/>
      <c r="W26" s="110"/>
    </row>
    <row r="27" spans="1:21" ht="24.75" customHeight="1">
      <c r="A27" s="353" t="s">
        <v>17</v>
      </c>
      <c r="B27" s="344" t="s">
        <v>167</v>
      </c>
      <c r="C27" s="347">
        <f>ROUND(SUM(C14:C25),2)</f>
        <v>1</v>
      </c>
      <c r="D27" s="350">
        <f>ROUND(SUM(D14:D25),2)</f>
        <v>10634696.2</v>
      </c>
      <c r="E27" s="117">
        <f>E28/$D$27</f>
        <v>0.0601</v>
      </c>
      <c r="F27" s="117">
        <f aca="true" t="shared" si="5" ref="F27:U27">F28/$D$27</f>
        <v>0.06</v>
      </c>
      <c r="G27" s="117">
        <f t="shared" si="5"/>
        <v>0.06</v>
      </c>
      <c r="H27" s="117">
        <f t="shared" si="5"/>
        <v>0.06</v>
      </c>
      <c r="I27" s="117">
        <f t="shared" si="5"/>
        <v>0.06</v>
      </c>
      <c r="J27" s="117">
        <f t="shared" si="5"/>
        <v>0.06</v>
      </c>
      <c r="K27" s="117">
        <f t="shared" si="5"/>
        <v>0.06</v>
      </c>
      <c r="L27" s="117">
        <f t="shared" si="5"/>
        <v>0.06</v>
      </c>
      <c r="M27" s="117">
        <f t="shared" si="5"/>
        <v>0.06</v>
      </c>
      <c r="N27" s="117">
        <f t="shared" si="5"/>
        <v>0.06</v>
      </c>
      <c r="O27" s="117">
        <f t="shared" si="5"/>
        <v>0.06</v>
      </c>
      <c r="P27" s="117">
        <f t="shared" si="5"/>
        <v>0.06</v>
      </c>
      <c r="Q27" s="117">
        <f t="shared" si="5"/>
        <v>0.06</v>
      </c>
      <c r="R27" s="117">
        <f t="shared" si="5"/>
        <v>0.06</v>
      </c>
      <c r="S27" s="117">
        <f t="shared" si="5"/>
        <v>0.06</v>
      </c>
      <c r="T27" s="117">
        <f t="shared" si="5"/>
        <v>0.05</v>
      </c>
      <c r="U27" s="127">
        <f t="shared" si="5"/>
        <v>0.05</v>
      </c>
    </row>
    <row r="28" spans="1:21" ht="24.75" customHeight="1" thickBot="1">
      <c r="A28" s="354"/>
      <c r="B28" s="345"/>
      <c r="C28" s="348"/>
      <c r="D28" s="351"/>
      <c r="E28" s="119">
        <f>E15+E18+E21+E24</f>
        <v>639334.64</v>
      </c>
      <c r="F28" s="119">
        <f aca="true" t="shared" si="6" ref="F28:U28">F15+F18+F21+F24</f>
        <v>638001.8</v>
      </c>
      <c r="G28" s="119">
        <f t="shared" si="6"/>
        <v>638001.8</v>
      </c>
      <c r="H28" s="119">
        <f t="shared" si="6"/>
        <v>638001.8</v>
      </c>
      <c r="I28" s="119">
        <f t="shared" si="6"/>
        <v>638001.8</v>
      </c>
      <c r="J28" s="119">
        <f t="shared" si="6"/>
        <v>638001.8</v>
      </c>
      <c r="K28" s="119">
        <f t="shared" si="6"/>
        <v>638001.8</v>
      </c>
      <c r="L28" s="119">
        <f t="shared" si="6"/>
        <v>638001.8</v>
      </c>
      <c r="M28" s="119">
        <f t="shared" si="6"/>
        <v>638001.8</v>
      </c>
      <c r="N28" s="119">
        <f t="shared" si="6"/>
        <v>638001.8</v>
      </c>
      <c r="O28" s="119">
        <f t="shared" si="6"/>
        <v>638001.8</v>
      </c>
      <c r="P28" s="119">
        <f t="shared" si="6"/>
        <v>638001.8</v>
      </c>
      <c r="Q28" s="119">
        <f t="shared" si="6"/>
        <v>638001.8</v>
      </c>
      <c r="R28" s="119">
        <f t="shared" si="6"/>
        <v>638001.8</v>
      </c>
      <c r="S28" s="119">
        <f t="shared" si="6"/>
        <v>638001.8</v>
      </c>
      <c r="T28" s="119">
        <f t="shared" si="6"/>
        <v>531668.17</v>
      </c>
      <c r="U28" s="119">
        <f t="shared" si="6"/>
        <v>531668.17</v>
      </c>
    </row>
    <row r="29" spans="1:21" ht="24.75" customHeight="1" thickBot="1">
      <c r="A29" s="354"/>
      <c r="B29" s="344" t="s">
        <v>168</v>
      </c>
      <c r="C29" s="348"/>
      <c r="D29" s="351"/>
      <c r="E29" s="118">
        <f>E30/$D$27</f>
        <v>0.0601</v>
      </c>
      <c r="F29" s="118">
        <f aca="true" t="shared" si="7" ref="F29:U29">F30/$D$27</f>
        <v>0.1201</v>
      </c>
      <c r="G29" s="118">
        <f t="shared" si="7"/>
        <v>0.1801</v>
      </c>
      <c r="H29" s="118">
        <f t="shared" si="7"/>
        <v>0.2401</v>
      </c>
      <c r="I29" s="118">
        <f t="shared" si="7"/>
        <v>0.3001</v>
      </c>
      <c r="J29" s="118">
        <f t="shared" si="7"/>
        <v>0.3601</v>
      </c>
      <c r="K29" s="118">
        <f t="shared" si="7"/>
        <v>0.4201</v>
      </c>
      <c r="L29" s="118">
        <f t="shared" si="7"/>
        <v>0.4801</v>
      </c>
      <c r="M29" s="118">
        <f t="shared" si="7"/>
        <v>0.5401</v>
      </c>
      <c r="N29" s="118">
        <f t="shared" si="7"/>
        <v>0.6001</v>
      </c>
      <c r="O29" s="118">
        <f t="shared" si="7"/>
        <v>0.66</v>
      </c>
      <c r="P29" s="118">
        <f t="shared" si="7"/>
        <v>0.72</v>
      </c>
      <c r="Q29" s="118">
        <f t="shared" si="7"/>
        <v>0.78</v>
      </c>
      <c r="R29" s="118">
        <f t="shared" si="7"/>
        <v>0.84</v>
      </c>
      <c r="S29" s="118">
        <f t="shared" si="7"/>
        <v>0.9</v>
      </c>
      <c r="T29" s="118">
        <f t="shared" si="7"/>
        <v>0.95</v>
      </c>
      <c r="U29" s="128">
        <f t="shared" si="7"/>
        <v>1</v>
      </c>
    </row>
    <row r="30" spans="1:21" ht="24.75" customHeight="1" thickBot="1">
      <c r="A30" s="355"/>
      <c r="B30" s="346"/>
      <c r="C30" s="349"/>
      <c r="D30" s="352"/>
      <c r="E30" s="119">
        <f>E28</f>
        <v>639334.64</v>
      </c>
      <c r="F30" s="119">
        <f>E30+F28</f>
        <v>1277336.44</v>
      </c>
      <c r="G30" s="119">
        <f aca="true" t="shared" si="8" ref="G30:T30">F30+G28</f>
        <v>1915338.24</v>
      </c>
      <c r="H30" s="119">
        <f t="shared" si="8"/>
        <v>2553340.04</v>
      </c>
      <c r="I30" s="119">
        <f t="shared" si="8"/>
        <v>3191341.84</v>
      </c>
      <c r="J30" s="119">
        <f t="shared" si="8"/>
        <v>3829343.64</v>
      </c>
      <c r="K30" s="119">
        <f t="shared" si="8"/>
        <v>4467345.44</v>
      </c>
      <c r="L30" s="119">
        <f t="shared" si="8"/>
        <v>5105347.24</v>
      </c>
      <c r="M30" s="119">
        <f t="shared" si="8"/>
        <v>5743349.04</v>
      </c>
      <c r="N30" s="119">
        <f t="shared" si="8"/>
        <v>6381350.84</v>
      </c>
      <c r="O30" s="119">
        <f t="shared" si="8"/>
        <v>7019352.64</v>
      </c>
      <c r="P30" s="119">
        <f t="shared" si="8"/>
        <v>7657354.44</v>
      </c>
      <c r="Q30" s="119">
        <f t="shared" si="8"/>
        <v>8295356.24</v>
      </c>
      <c r="R30" s="119">
        <f t="shared" si="8"/>
        <v>8933358.04</v>
      </c>
      <c r="S30" s="119">
        <f t="shared" si="8"/>
        <v>9571359.84</v>
      </c>
      <c r="T30" s="119">
        <f t="shared" si="8"/>
        <v>10103028.01</v>
      </c>
      <c r="U30" s="119">
        <f>T30+U28+0.02</f>
        <v>10634696.2</v>
      </c>
    </row>
  </sheetData>
  <sheetProtection/>
  <mergeCells count="34">
    <mergeCell ref="A1:U4"/>
    <mergeCell ref="E12:U12"/>
    <mergeCell ref="B27:B28"/>
    <mergeCell ref="B29:B30"/>
    <mergeCell ref="C27:C30"/>
    <mergeCell ref="D27:D30"/>
    <mergeCell ref="A27:A30"/>
    <mergeCell ref="A26:U26"/>
    <mergeCell ref="A10:U10"/>
    <mergeCell ref="A11:U11"/>
    <mergeCell ref="A5:U5"/>
    <mergeCell ref="A6:U6"/>
    <mergeCell ref="A7:U7"/>
    <mergeCell ref="A12:A13"/>
    <mergeCell ref="B12:B13"/>
    <mergeCell ref="C12:C13"/>
    <mergeCell ref="A9:P9"/>
    <mergeCell ref="D12:D13"/>
    <mergeCell ref="A14:A16"/>
    <mergeCell ref="B14:B16"/>
    <mergeCell ref="C14:C16"/>
    <mergeCell ref="D14:D16"/>
    <mergeCell ref="A17:A19"/>
    <mergeCell ref="B17:B19"/>
    <mergeCell ref="C17:C19"/>
    <mergeCell ref="D17:D19"/>
    <mergeCell ref="B20:B22"/>
    <mergeCell ref="C20:C22"/>
    <mergeCell ref="D20:D22"/>
    <mergeCell ref="A23:A25"/>
    <mergeCell ref="B23:B25"/>
    <mergeCell ref="C23:C25"/>
    <mergeCell ref="D23:D25"/>
    <mergeCell ref="A20:A22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8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60" zoomScalePageLayoutView="0" workbookViewId="0" topLeftCell="A1">
      <selection activeCell="C14" sqref="C14:D14"/>
    </sheetView>
  </sheetViews>
  <sheetFormatPr defaultColWidth="9.140625" defaultRowHeight="12.75"/>
  <cols>
    <col min="1" max="1" width="10.7109375" style="103" customWidth="1"/>
    <col min="2" max="2" width="9.7109375" style="103" bestFit="1" customWidth="1"/>
    <col min="3" max="4" width="25.7109375" style="103" customWidth="1"/>
    <col min="5" max="6" width="11.7109375" style="103" customWidth="1"/>
    <col min="7" max="7" width="12.8515625" style="103" bestFit="1" customWidth="1"/>
    <col min="8" max="8" width="15.140625" style="103" customWidth="1"/>
    <col min="9" max="16384" width="9.140625" style="103" customWidth="1"/>
  </cols>
  <sheetData>
    <row r="1" spans="1:8" ht="14.25">
      <c r="A1" s="130"/>
      <c r="B1" s="131"/>
      <c r="C1" s="131"/>
      <c r="D1" s="131"/>
      <c r="E1" s="131"/>
      <c r="F1" s="131"/>
      <c r="G1" s="131"/>
      <c r="H1" s="132"/>
    </row>
    <row r="2" spans="1:8" ht="38.25" customHeight="1">
      <c r="A2" s="133"/>
      <c r="B2" s="134"/>
      <c r="C2" s="134"/>
      <c r="D2" s="134"/>
      <c r="E2" s="134"/>
      <c r="F2" s="134"/>
      <c r="G2" s="134"/>
      <c r="H2" s="135"/>
    </row>
    <row r="3" spans="1:8" ht="14.25">
      <c r="A3" s="365" t="s">
        <v>14</v>
      </c>
      <c r="B3" s="366"/>
      <c r="C3" s="366"/>
      <c r="D3" s="366"/>
      <c r="E3" s="366"/>
      <c r="F3" s="366"/>
      <c r="G3" s="366"/>
      <c r="H3" s="367"/>
    </row>
    <row r="4" spans="1:8" ht="14.25">
      <c r="A4" s="338" t="s">
        <v>109</v>
      </c>
      <c r="B4" s="339"/>
      <c r="C4" s="339"/>
      <c r="D4" s="339"/>
      <c r="E4" s="339"/>
      <c r="F4" s="339"/>
      <c r="G4" s="339"/>
      <c r="H4" s="340"/>
    </row>
    <row r="5" spans="1:8" ht="14.25">
      <c r="A5" s="368" t="s">
        <v>12</v>
      </c>
      <c r="B5" s="369"/>
      <c r="C5" s="369"/>
      <c r="D5" s="369"/>
      <c r="E5" s="369"/>
      <c r="F5" s="369"/>
      <c r="G5" s="369"/>
      <c r="H5" s="370"/>
    </row>
    <row r="6" spans="1:8" ht="14.25">
      <c r="A6" s="136"/>
      <c r="B6" s="137"/>
      <c r="C6" s="137"/>
      <c r="D6" s="137"/>
      <c r="E6" s="137"/>
      <c r="F6" s="137"/>
      <c r="G6" s="137"/>
      <c r="H6" s="138"/>
    </row>
    <row r="7" spans="1:8" ht="29.25" customHeight="1">
      <c r="A7" s="139" t="s">
        <v>186</v>
      </c>
      <c r="B7" s="371" t="str">
        <f>'ORÇAMENTO GERAL'!D9</f>
        <v>EXECUÇÃO DOS SERVIÇOS DE PAVIMENTAÇÃO EM CONCRETO E PINTURA DAS PASSARELAS, LOCALIZADAS NOS BAIRROS DA CIDADE NOVA 5, 6, 7 e 8, NO MUNICÍPIO DE ANANINDEUA - PA</v>
      </c>
      <c r="C7" s="372"/>
      <c r="D7" s="372"/>
      <c r="E7" s="372"/>
      <c r="F7" s="372"/>
      <c r="G7" s="372"/>
      <c r="H7" s="373"/>
    </row>
    <row r="8" spans="1:8" ht="15" thickBot="1">
      <c r="A8" s="374"/>
      <c r="B8" s="375"/>
      <c r="C8" s="375"/>
      <c r="D8" s="375"/>
      <c r="E8" s="375"/>
      <c r="F8" s="375"/>
      <c r="G8" s="375"/>
      <c r="H8" s="376"/>
    </row>
    <row r="9" spans="1:8" ht="15" thickTop="1">
      <c r="A9" s="377" t="s">
        <v>227</v>
      </c>
      <c r="B9" s="140" t="s">
        <v>24</v>
      </c>
      <c r="C9" s="379" t="s">
        <v>226</v>
      </c>
      <c r="D9" s="380"/>
      <c r="E9" s="380"/>
      <c r="F9" s="380"/>
      <c r="G9" s="380"/>
      <c r="H9" s="141" t="s">
        <v>189</v>
      </c>
    </row>
    <row r="10" spans="1:8" ht="15" thickBot="1">
      <c r="A10" s="378"/>
      <c r="B10" s="175">
        <v>94996</v>
      </c>
      <c r="C10" s="381"/>
      <c r="D10" s="382"/>
      <c r="E10" s="382"/>
      <c r="F10" s="382"/>
      <c r="G10" s="382"/>
      <c r="H10" s="142" t="s">
        <v>190</v>
      </c>
    </row>
    <row r="11" spans="1:8" ht="9.75" customHeight="1" thickTop="1">
      <c r="A11" s="383"/>
      <c r="B11" s="384"/>
      <c r="C11" s="384"/>
      <c r="D11" s="384"/>
      <c r="E11" s="384"/>
      <c r="F11" s="384"/>
      <c r="G11" s="384"/>
      <c r="H11" s="385"/>
    </row>
    <row r="12" spans="1:8" s="106" customFormat="1" ht="19.5" customHeight="1">
      <c r="A12" s="143" t="s">
        <v>191</v>
      </c>
      <c r="B12" s="144" t="s">
        <v>192</v>
      </c>
      <c r="C12" s="386" t="s">
        <v>193</v>
      </c>
      <c r="D12" s="387"/>
      <c r="E12" s="144" t="s">
        <v>194</v>
      </c>
      <c r="F12" s="145" t="s">
        <v>195</v>
      </c>
      <c r="G12" s="146" t="s">
        <v>196</v>
      </c>
      <c r="H12" s="147" t="s">
        <v>197</v>
      </c>
    </row>
    <row r="13" spans="1:8" s="106" customFormat="1" ht="19.5" customHeight="1">
      <c r="A13" s="388" t="s">
        <v>198</v>
      </c>
      <c r="B13" s="389"/>
      <c r="C13" s="389"/>
      <c r="D13" s="389"/>
      <c r="E13" s="389"/>
      <c r="F13" s="389"/>
      <c r="G13" s="389"/>
      <c r="H13" s="390"/>
    </row>
    <row r="14" spans="1:8" s="106" customFormat="1" ht="36.75" customHeight="1">
      <c r="A14" s="148">
        <v>1</v>
      </c>
      <c r="B14" s="149">
        <v>88262</v>
      </c>
      <c r="C14" s="391" t="s">
        <v>217</v>
      </c>
      <c r="D14" s="392"/>
      <c r="E14" s="150" t="s">
        <v>199</v>
      </c>
      <c r="F14" s="151">
        <v>0.2256</v>
      </c>
      <c r="G14" s="152">
        <v>23.61</v>
      </c>
      <c r="H14" s="153">
        <f>F14*G14</f>
        <v>5.33</v>
      </c>
    </row>
    <row r="15" spans="1:8" s="106" customFormat="1" ht="19.5" customHeight="1">
      <c r="A15" s="148">
        <v>2</v>
      </c>
      <c r="B15" s="149">
        <v>88309</v>
      </c>
      <c r="C15" s="391" t="s">
        <v>218</v>
      </c>
      <c r="D15" s="392"/>
      <c r="E15" s="150" t="s">
        <v>199</v>
      </c>
      <c r="F15" s="151">
        <v>0.3317</v>
      </c>
      <c r="G15" s="152">
        <v>23.96</v>
      </c>
      <c r="H15" s="153">
        <f>F15*G15</f>
        <v>7.95</v>
      </c>
    </row>
    <row r="16" spans="1:8" s="106" customFormat="1" ht="19.5" customHeight="1">
      <c r="A16" s="148">
        <v>3</v>
      </c>
      <c r="B16" s="154">
        <v>88316</v>
      </c>
      <c r="C16" s="391" t="s">
        <v>219</v>
      </c>
      <c r="D16" s="392"/>
      <c r="E16" s="150" t="s">
        <v>199</v>
      </c>
      <c r="F16" s="151">
        <v>0.5573</v>
      </c>
      <c r="G16" s="152">
        <v>19.22</v>
      </c>
      <c r="H16" s="153">
        <f>F16*G16</f>
        <v>10.71</v>
      </c>
    </row>
    <row r="17" spans="1:8" s="106" customFormat="1" ht="19.5" customHeight="1">
      <c r="A17" s="393" t="s">
        <v>200</v>
      </c>
      <c r="B17" s="394"/>
      <c r="C17" s="394"/>
      <c r="D17" s="394"/>
      <c r="E17" s="394"/>
      <c r="F17" s="394"/>
      <c r="G17" s="394"/>
      <c r="H17" s="156">
        <f>SUM(H14:H16)</f>
        <v>23.99</v>
      </c>
    </row>
    <row r="18" spans="1:8" s="106" customFormat="1" ht="19.5" customHeight="1">
      <c r="A18" s="395" t="s">
        <v>201</v>
      </c>
      <c r="B18" s="396"/>
      <c r="C18" s="396"/>
      <c r="D18" s="396"/>
      <c r="E18" s="396"/>
      <c r="F18" s="396"/>
      <c r="G18" s="396"/>
      <c r="H18" s="397"/>
    </row>
    <row r="19" spans="1:8" s="106" customFormat="1" ht="19.5" customHeight="1">
      <c r="A19" s="157" t="s">
        <v>191</v>
      </c>
      <c r="B19" s="150"/>
      <c r="C19" s="398" t="s">
        <v>193</v>
      </c>
      <c r="D19" s="399"/>
      <c r="E19" s="150" t="s">
        <v>194</v>
      </c>
      <c r="F19" s="155" t="s">
        <v>195</v>
      </c>
      <c r="G19" s="158" t="s">
        <v>196</v>
      </c>
      <c r="H19" s="159" t="s">
        <v>197</v>
      </c>
    </row>
    <row r="20" spans="1:8" s="106" customFormat="1" ht="66.75" customHeight="1">
      <c r="A20" s="148">
        <v>1</v>
      </c>
      <c r="B20" s="174">
        <v>94964</v>
      </c>
      <c r="C20" s="391" t="s">
        <v>220</v>
      </c>
      <c r="D20" s="392"/>
      <c r="E20" s="150" t="s">
        <v>114</v>
      </c>
      <c r="F20" s="151">
        <v>0.1213</v>
      </c>
      <c r="G20" s="152">
        <v>648.16</v>
      </c>
      <c r="H20" s="153">
        <f>F20*G20</f>
        <v>78.62</v>
      </c>
    </row>
    <row r="21" spans="1:8" s="106" customFormat="1" ht="25.5" customHeight="1">
      <c r="A21" s="148">
        <v>2</v>
      </c>
      <c r="B21" s="174">
        <v>3777</v>
      </c>
      <c r="C21" s="391" t="s">
        <v>221</v>
      </c>
      <c r="D21" s="392"/>
      <c r="E21" s="150" t="s">
        <v>1</v>
      </c>
      <c r="F21" s="151">
        <v>1.128</v>
      </c>
      <c r="G21" s="152">
        <v>1.48</v>
      </c>
      <c r="H21" s="153">
        <f>F21*G21</f>
        <v>1.67</v>
      </c>
    </row>
    <row r="22" spans="1:8" s="106" customFormat="1" ht="48.75" customHeight="1">
      <c r="A22" s="148">
        <v>3</v>
      </c>
      <c r="B22" s="174">
        <v>4460</v>
      </c>
      <c r="C22" s="391" t="s">
        <v>222</v>
      </c>
      <c r="D22" s="392"/>
      <c r="E22" s="150" t="s">
        <v>223</v>
      </c>
      <c r="F22" s="151">
        <v>0.25</v>
      </c>
      <c r="G22" s="152">
        <v>7.69</v>
      </c>
      <c r="H22" s="153">
        <f>F22*G22</f>
        <v>1.92</v>
      </c>
    </row>
    <row r="23" spans="1:8" s="106" customFormat="1" ht="36" customHeight="1">
      <c r="A23" s="148">
        <v>4</v>
      </c>
      <c r="B23" s="174">
        <v>4517</v>
      </c>
      <c r="C23" s="391" t="s">
        <v>224</v>
      </c>
      <c r="D23" s="392"/>
      <c r="E23" s="150" t="s">
        <v>223</v>
      </c>
      <c r="F23" s="151">
        <v>0.2</v>
      </c>
      <c r="G23" s="152">
        <v>3.8</v>
      </c>
      <c r="H23" s="153">
        <f>F23*G23</f>
        <v>0.76</v>
      </c>
    </row>
    <row r="24" spans="1:8" s="106" customFormat="1" ht="49.5" customHeight="1">
      <c r="A24" s="148">
        <v>5</v>
      </c>
      <c r="B24" s="174">
        <v>7156</v>
      </c>
      <c r="C24" s="391" t="s">
        <v>225</v>
      </c>
      <c r="D24" s="392"/>
      <c r="E24" s="150" t="s">
        <v>1</v>
      </c>
      <c r="F24" s="151">
        <v>1.1224</v>
      </c>
      <c r="G24" s="152">
        <v>31.42</v>
      </c>
      <c r="H24" s="153">
        <f>F24*G24</f>
        <v>35.27</v>
      </c>
    </row>
    <row r="25" spans="1:8" s="106" customFormat="1" ht="19.5" customHeight="1">
      <c r="A25" s="393" t="s">
        <v>202</v>
      </c>
      <c r="B25" s="394"/>
      <c r="C25" s="394"/>
      <c r="D25" s="394"/>
      <c r="E25" s="394"/>
      <c r="F25" s="394"/>
      <c r="G25" s="394"/>
      <c r="H25" s="156">
        <f>SUM(H20:H24)</f>
        <v>118.24</v>
      </c>
    </row>
    <row r="26" spans="1:8" s="106" customFormat="1" ht="19.5" customHeight="1">
      <c r="A26" s="395" t="s">
        <v>203</v>
      </c>
      <c r="B26" s="396"/>
      <c r="C26" s="396"/>
      <c r="D26" s="396"/>
      <c r="E26" s="396"/>
      <c r="F26" s="396"/>
      <c r="G26" s="396"/>
      <c r="H26" s="397"/>
    </row>
    <row r="27" spans="1:8" s="106" customFormat="1" ht="19.5" customHeight="1">
      <c r="A27" s="157" t="s">
        <v>191</v>
      </c>
      <c r="B27" s="150"/>
      <c r="C27" s="398" t="s">
        <v>193</v>
      </c>
      <c r="D27" s="399"/>
      <c r="E27" s="150" t="s">
        <v>194</v>
      </c>
      <c r="F27" s="155" t="s">
        <v>195</v>
      </c>
      <c r="G27" s="158" t="s">
        <v>196</v>
      </c>
      <c r="H27" s="159" t="s">
        <v>197</v>
      </c>
    </row>
    <row r="28" spans="1:8" s="106" customFormat="1" ht="19.5" customHeight="1">
      <c r="A28" s="148">
        <v>1</v>
      </c>
      <c r="B28" s="160"/>
      <c r="C28" s="398"/>
      <c r="D28" s="399"/>
      <c r="E28" s="150"/>
      <c r="F28" s="151"/>
      <c r="G28" s="152"/>
      <c r="H28" s="153">
        <f>F28*G28</f>
        <v>0</v>
      </c>
    </row>
    <row r="29" spans="1:8" s="106" customFormat="1" ht="19.5" customHeight="1">
      <c r="A29" s="400" t="s">
        <v>204</v>
      </c>
      <c r="B29" s="401"/>
      <c r="C29" s="401"/>
      <c r="D29" s="401"/>
      <c r="E29" s="401"/>
      <c r="F29" s="401"/>
      <c r="G29" s="402"/>
      <c r="H29" s="156">
        <f>SUM(H28:H28)</f>
        <v>0</v>
      </c>
    </row>
    <row r="30" spans="1:8" s="106" customFormat="1" ht="19.5" customHeight="1">
      <c r="A30" s="403" t="s">
        <v>205</v>
      </c>
      <c r="B30" s="404"/>
      <c r="C30" s="404"/>
      <c r="D30" s="404"/>
      <c r="E30" s="404"/>
      <c r="F30" s="404"/>
      <c r="G30" s="404"/>
      <c r="H30" s="405"/>
    </row>
    <row r="31" spans="1:8" s="106" customFormat="1" ht="19.5" customHeight="1">
      <c r="A31" s="157" t="s">
        <v>191</v>
      </c>
      <c r="B31" s="150"/>
      <c r="C31" s="406" t="s">
        <v>206</v>
      </c>
      <c r="D31" s="407"/>
      <c r="E31" s="150" t="s">
        <v>197</v>
      </c>
      <c r="F31" s="150"/>
      <c r="G31" s="162"/>
      <c r="H31" s="159"/>
    </row>
    <row r="32" spans="1:8" s="106" customFormat="1" ht="19.5" customHeight="1">
      <c r="A32" s="157" t="s">
        <v>26</v>
      </c>
      <c r="B32" s="150"/>
      <c r="C32" s="406" t="s">
        <v>207</v>
      </c>
      <c r="D32" s="407"/>
      <c r="E32" s="408" t="s">
        <v>208</v>
      </c>
      <c r="F32" s="408"/>
      <c r="G32" s="408"/>
      <c r="H32" s="159">
        <f>H17</f>
        <v>23.99</v>
      </c>
    </row>
    <row r="33" spans="1:8" s="106" customFormat="1" ht="19.5" customHeight="1">
      <c r="A33" s="157" t="s">
        <v>27</v>
      </c>
      <c r="B33" s="150"/>
      <c r="C33" s="406" t="s">
        <v>209</v>
      </c>
      <c r="D33" s="407"/>
      <c r="E33" s="408" t="s">
        <v>210</v>
      </c>
      <c r="F33" s="408"/>
      <c r="G33" s="408"/>
      <c r="H33" s="159">
        <f>H25</f>
        <v>118.24</v>
      </c>
    </row>
    <row r="34" spans="1:8" s="106" customFormat="1" ht="19.5" customHeight="1">
      <c r="A34" s="157" t="s">
        <v>11</v>
      </c>
      <c r="B34" s="150"/>
      <c r="C34" s="406" t="s">
        <v>211</v>
      </c>
      <c r="D34" s="407"/>
      <c r="E34" s="408" t="s">
        <v>212</v>
      </c>
      <c r="F34" s="408"/>
      <c r="G34" s="408"/>
      <c r="H34" s="159">
        <f>H29</f>
        <v>0</v>
      </c>
    </row>
    <row r="35" spans="1:8" s="106" customFormat="1" ht="19.5" customHeight="1">
      <c r="A35" s="157" t="s">
        <v>6</v>
      </c>
      <c r="B35" s="150"/>
      <c r="C35" s="406" t="s">
        <v>213</v>
      </c>
      <c r="D35" s="407"/>
      <c r="E35" s="409" t="s">
        <v>214</v>
      </c>
      <c r="F35" s="409"/>
      <c r="G35" s="409"/>
      <c r="H35" s="161">
        <f>H32+H33+H34</f>
        <v>142.23</v>
      </c>
    </row>
    <row r="36" spans="1:8" s="106" customFormat="1" ht="19.5" customHeight="1">
      <c r="A36" s="157"/>
      <c r="B36" s="150"/>
      <c r="C36" s="406"/>
      <c r="D36" s="407"/>
      <c r="E36" s="163" t="s">
        <v>215</v>
      </c>
      <c r="F36" s="164"/>
      <c r="G36" s="165">
        <v>0.2746</v>
      </c>
      <c r="H36" s="166">
        <f>G36*H35</f>
        <v>39.06</v>
      </c>
    </row>
    <row r="37" spans="1:8" s="106" customFormat="1" ht="19.5" customHeight="1" thickBot="1">
      <c r="A37" s="167"/>
      <c r="B37" s="168"/>
      <c r="C37" s="410"/>
      <c r="D37" s="411"/>
      <c r="E37" s="412" t="s">
        <v>216</v>
      </c>
      <c r="F37" s="412"/>
      <c r="G37" s="412"/>
      <c r="H37" s="169">
        <f>H35+H36</f>
        <v>181.29</v>
      </c>
    </row>
    <row r="38" spans="1:8" ht="14.25">
      <c r="A38" s="170"/>
      <c r="B38" s="171"/>
      <c r="C38" s="171"/>
      <c r="D38" s="171"/>
      <c r="E38" s="172"/>
      <c r="F38" s="172"/>
      <c r="G38" s="172"/>
      <c r="H38" s="173"/>
    </row>
  </sheetData>
  <sheetProtection/>
  <mergeCells count="39">
    <mergeCell ref="C34:D34"/>
    <mergeCell ref="E34:G34"/>
    <mergeCell ref="C35:D35"/>
    <mergeCell ref="E35:G35"/>
    <mergeCell ref="C36:D36"/>
    <mergeCell ref="C37:D37"/>
    <mergeCell ref="E37:G37"/>
    <mergeCell ref="A29:G29"/>
    <mergeCell ref="A30:H30"/>
    <mergeCell ref="C31:D31"/>
    <mergeCell ref="C32:D32"/>
    <mergeCell ref="E32:G32"/>
    <mergeCell ref="C33:D33"/>
    <mergeCell ref="E33:G33"/>
    <mergeCell ref="C23:D23"/>
    <mergeCell ref="C24:D24"/>
    <mergeCell ref="A25:G25"/>
    <mergeCell ref="A26:H26"/>
    <mergeCell ref="C27:D27"/>
    <mergeCell ref="C28:D28"/>
    <mergeCell ref="A17:G17"/>
    <mergeCell ref="A18:H18"/>
    <mergeCell ref="C19:D19"/>
    <mergeCell ref="C20:D20"/>
    <mergeCell ref="C21:D21"/>
    <mergeCell ref="C22:D22"/>
    <mergeCell ref="A11:H11"/>
    <mergeCell ref="C12:D12"/>
    <mergeCell ref="A13:H13"/>
    <mergeCell ref="C14:D14"/>
    <mergeCell ref="C15:D15"/>
    <mergeCell ref="C16:D16"/>
    <mergeCell ref="A3:H3"/>
    <mergeCell ref="A4:H4"/>
    <mergeCell ref="A5:H5"/>
    <mergeCell ref="B7:H7"/>
    <mergeCell ref="A8:H8"/>
    <mergeCell ref="A9:A10"/>
    <mergeCell ref="C9:G10"/>
  </mergeCells>
  <printOptions/>
  <pageMargins left="0.511811024" right="0.511811024" top="0.787401575" bottom="0.787401575" header="0.31496062" footer="0.31496062"/>
  <pageSetup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="60" zoomScaleNormal="70" zoomScalePageLayoutView="0" workbookViewId="0" topLeftCell="A1">
      <selection activeCell="B19" sqref="B19"/>
    </sheetView>
  </sheetViews>
  <sheetFormatPr defaultColWidth="9.140625" defaultRowHeight="12.75"/>
  <cols>
    <col min="1" max="1" width="13.421875" style="244" customWidth="1"/>
    <col min="2" max="2" width="77.57421875" style="244" customWidth="1"/>
    <col min="3" max="3" width="16.8515625" style="244" customWidth="1"/>
    <col min="4" max="4" width="18.57421875" style="244" customWidth="1"/>
    <col min="5" max="5" width="16.8515625" style="244" customWidth="1"/>
    <col min="6" max="6" width="18.57421875" style="244" customWidth="1"/>
    <col min="7" max="16384" width="9.140625" style="244" customWidth="1"/>
  </cols>
  <sheetData>
    <row r="1" spans="1:6" s="242" customFormat="1" ht="19.5" customHeight="1">
      <c r="A1" s="413"/>
      <c r="B1" s="414"/>
      <c r="C1" s="414"/>
      <c r="D1" s="414"/>
      <c r="E1" s="414"/>
      <c r="F1" s="415"/>
    </row>
    <row r="2" spans="1:6" s="243" customFormat="1" ht="19.5" customHeight="1">
      <c r="A2" s="416" t="s">
        <v>14</v>
      </c>
      <c r="B2" s="417"/>
      <c r="C2" s="417"/>
      <c r="D2" s="417"/>
      <c r="E2" s="417"/>
      <c r="F2" s="418"/>
    </row>
    <row r="3" spans="1:6" s="243" customFormat="1" ht="19.5" customHeight="1">
      <c r="A3" s="419" t="s">
        <v>109</v>
      </c>
      <c r="B3" s="420"/>
      <c r="C3" s="420"/>
      <c r="D3" s="420"/>
      <c r="E3" s="420"/>
      <c r="F3" s="421"/>
    </row>
    <row r="4" spans="1:6" s="243" customFormat="1" ht="19.5" customHeight="1">
      <c r="A4" s="419" t="s">
        <v>12</v>
      </c>
      <c r="B4" s="420"/>
      <c r="C4" s="420"/>
      <c r="D4" s="420"/>
      <c r="E4" s="420"/>
      <c r="F4" s="421"/>
    </row>
    <row r="5" spans="1:6" s="243" customFormat="1" ht="19.5" customHeight="1" thickBot="1">
      <c r="A5" s="422"/>
      <c r="B5" s="423"/>
      <c r="C5" s="423"/>
      <c r="D5" s="423"/>
      <c r="E5" s="423"/>
      <c r="F5" s="424"/>
    </row>
    <row r="6" spans="1:6" ht="34.5" customHeight="1" thickBot="1" thickTop="1">
      <c r="A6" s="425" t="s">
        <v>169</v>
      </c>
      <c r="B6" s="426"/>
      <c r="C6" s="426"/>
      <c r="D6" s="426"/>
      <c r="E6" s="426"/>
      <c r="F6" s="427"/>
    </row>
    <row r="7" spans="1:6" ht="79.5" customHeight="1" thickTop="1">
      <c r="A7" s="428" t="str">
        <f>'ORÇAMENTO GERAL'!D9</f>
        <v>EXECUÇÃO DOS SERVIÇOS DE PAVIMENTAÇÃO EM CONCRETO E PINTURA DAS PASSARELAS, LOCALIZADAS NOS BAIRROS DA CIDADE NOVA 5, 6, 7 e 8, NO MUNICÍPIO DE ANANINDEUA - PA</v>
      </c>
      <c r="B7" s="429"/>
      <c r="C7" s="429"/>
      <c r="D7" s="429"/>
      <c r="E7" s="429"/>
      <c r="F7" s="430"/>
    </row>
    <row r="8" spans="1:6" ht="20.25">
      <c r="A8" s="431" t="s">
        <v>29</v>
      </c>
      <c r="B8" s="433" t="s">
        <v>30</v>
      </c>
      <c r="C8" s="435" t="s">
        <v>170</v>
      </c>
      <c r="D8" s="436"/>
      <c r="E8" s="435" t="s">
        <v>171</v>
      </c>
      <c r="F8" s="437"/>
    </row>
    <row r="9" spans="1:6" s="242" customFormat="1" ht="20.25">
      <c r="A9" s="432"/>
      <c r="B9" s="434"/>
      <c r="C9" s="245" t="s">
        <v>31</v>
      </c>
      <c r="D9" s="245" t="s">
        <v>32</v>
      </c>
      <c r="E9" s="245" t="s">
        <v>31</v>
      </c>
      <c r="F9" s="246" t="s">
        <v>32</v>
      </c>
    </row>
    <row r="10" spans="1:6" s="242" customFormat="1" ht="24.75" customHeight="1">
      <c r="A10" s="438" t="s">
        <v>33</v>
      </c>
      <c r="B10" s="439"/>
      <c r="C10" s="439"/>
      <c r="D10" s="440"/>
      <c r="E10" s="247"/>
      <c r="F10" s="248"/>
    </row>
    <row r="11" spans="1:6" s="242" customFormat="1" ht="18" customHeight="1">
      <c r="A11" s="249" t="s">
        <v>34</v>
      </c>
      <c r="B11" s="250" t="s">
        <v>35</v>
      </c>
      <c r="C11" s="251">
        <v>0</v>
      </c>
      <c r="D11" s="251">
        <v>0</v>
      </c>
      <c r="E11" s="251">
        <v>20</v>
      </c>
      <c r="F11" s="252">
        <v>20</v>
      </c>
    </row>
    <row r="12" spans="1:6" s="242" customFormat="1" ht="18" customHeight="1">
      <c r="A12" s="249" t="s">
        <v>36</v>
      </c>
      <c r="B12" s="250" t="s">
        <v>37</v>
      </c>
      <c r="C12" s="251">
        <v>1.5</v>
      </c>
      <c r="D12" s="251">
        <v>1.5</v>
      </c>
      <c r="E12" s="251">
        <v>1.5</v>
      </c>
      <c r="F12" s="252">
        <v>1.5</v>
      </c>
    </row>
    <row r="13" spans="1:6" s="242" customFormat="1" ht="18" customHeight="1">
      <c r="A13" s="249" t="s">
        <v>38</v>
      </c>
      <c r="B13" s="250" t="s">
        <v>39</v>
      </c>
      <c r="C13" s="251">
        <v>1</v>
      </c>
      <c r="D13" s="251">
        <v>1</v>
      </c>
      <c r="E13" s="251">
        <v>1</v>
      </c>
      <c r="F13" s="252">
        <v>1</v>
      </c>
    </row>
    <row r="14" spans="1:6" s="242" customFormat="1" ht="18" customHeight="1">
      <c r="A14" s="249" t="s">
        <v>40</v>
      </c>
      <c r="B14" s="250" t="s">
        <v>41</v>
      </c>
      <c r="C14" s="251">
        <v>0.2</v>
      </c>
      <c r="D14" s="251">
        <v>0.2</v>
      </c>
      <c r="E14" s="251">
        <v>0.2</v>
      </c>
      <c r="F14" s="252">
        <v>0.2</v>
      </c>
    </row>
    <row r="15" spans="1:6" s="242" customFormat="1" ht="18" customHeight="1">
      <c r="A15" s="249" t="s">
        <v>42</v>
      </c>
      <c r="B15" s="250" t="s">
        <v>43</v>
      </c>
      <c r="C15" s="251">
        <v>0.6</v>
      </c>
      <c r="D15" s="251">
        <v>0.6</v>
      </c>
      <c r="E15" s="251">
        <v>0.6</v>
      </c>
      <c r="F15" s="252">
        <v>0.6</v>
      </c>
    </row>
    <row r="16" spans="1:6" s="242" customFormat="1" ht="18" customHeight="1">
      <c r="A16" s="249" t="s">
        <v>44</v>
      </c>
      <c r="B16" s="250" t="s">
        <v>45</v>
      </c>
      <c r="C16" s="251">
        <v>2.5</v>
      </c>
      <c r="D16" s="251">
        <v>2.5</v>
      </c>
      <c r="E16" s="251">
        <v>2.5</v>
      </c>
      <c r="F16" s="252">
        <v>2.5</v>
      </c>
    </row>
    <row r="17" spans="1:6" s="242" customFormat="1" ht="18" customHeight="1">
      <c r="A17" s="249" t="s">
        <v>46</v>
      </c>
      <c r="B17" s="250" t="s">
        <v>47</v>
      </c>
      <c r="C17" s="251">
        <v>3</v>
      </c>
      <c r="D17" s="251">
        <v>3</v>
      </c>
      <c r="E17" s="251">
        <v>3</v>
      </c>
      <c r="F17" s="252">
        <v>3</v>
      </c>
    </row>
    <row r="18" spans="1:6" s="242" customFormat="1" ht="18" customHeight="1">
      <c r="A18" s="249" t="s">
        <v>48</v>
      </c>
      <c r="B18" s="250" t="s">
        <v>49</v>
      </c>
      <c r="C18" s="251">
        <v>8</v>
      </c>
      <c r="D18" s="251">
        <v>8</v>
      </c>
      <c r="E18" s="251">
        <v>8</v>
      </c>
      <c r="F18" s="252">
        <v>8</v>
      </c>
    </row>
    <row r="19" spans="1:6" s="242" customFormat="1" ht="18" customHeight="1">
      <c r="A19" s="249" t="s">
        <v>50</v>
      </c>
      <c r="B19" s="250" t="s">
        <v>51</v>
      </c>
      <c r="C19" s="251">
        <v>0</v>
      </c>
      <c r="D19" s="251">
        <v>0</v>
      </c>
      <c r="E19" s="251">
        <v>0</v>
      </c>
      <c r="F19" s="252">
        <v>0</v>
      </c>
    </row>
    <row r="20" spans="1:6" s="242" customFormat="1" ht="18.75" customHeight="1">
      <c r="A20" s="253" t="s">
        <v>26</v>
      </c>
      <c r="B20" s="254" t="s">
        <v>52</v>
      </c>
      <c r="C20" s="255">
        <f>SUM(C11:C19)</f>
        <v>16.8</v>
      </c>
      <c r="D20" s="255">
        <f>SUM(D11:D19)</f>
        <v>16.8</v>
      </c>
      <c r="E20" s="255">
        <f>SUM(E11:E19)</f>
        <v>36.8</v>
      </c>
      <c r="F20" s="256">
        <f>SUM(F11:F19)</f>
        <v>36.8</v>
      </c>
    </row>
    <row r="21" spans="1:6" s="242" customFormat="1" ht="24.75" customHeight="1">
      <c r="A21" s="438" t="s">
        <v>53</v>
      </c>
      <c r="B21" s="439"/>
      <c r="C21" s="439"/>
      <c r="D21" s="440"/>
      <c r="E21" s="247"/>
      <c r="F21" s="248"/>
    </row>
    <row r="22" spans="1:6" s="242" customFormat="1" ht="18" customHeight="1">
      <c r="A22" s="249" t="s">
        <v>54</v>
      </c>
      <c r="B22" s="250" t="s">
        <v>55</v>
      </c>
      <c r="C22" s="251">
        <v>18.11</v>
      </c>
      <c r="D22" s="251">
        <v>0</v>
      </c>
      <c r="E22" s="251">
        <v>18.11</v>
      </c>
      <c r="F22" s="251">
        <v>0</v>
      </c>
    </row>
    <row r="23" spans="1:6" s="242" customFormat="1" ht="18" customHeight="1">
      <c r="A23" s="249" t="s">
        <v>56</v>
      </c>
      <c r="B23" s="250" t="s">
        <v>57</v>
      </c>
      <c r="C23" s="251">
        <v>4.15</v>
      </c>
      <c r="D23" s="251">
        <v>0</v>
      </c>
      <c r="E23" s="251">
        <v>4.15</v>
      </c>
      <c r="F23" s="251">
        <v>0</v>
      </c>
    </row>
    <row r="24" spans="1:6" s="242" customFormat="1" ht="18" customHeight="1">
      <c r="A24" s="249" t="s">
        <v>58</v>
      </c>
      <c r="B24" s="250" t="s">
        <v>59</v>
      </c>
      <c r="C24" s="251">
        <v>0.89</v>
      </c>
      <c r="D24" s="251">
        <v>0.67</v>
      </c>
      <c r="E24" s="251">
        <v>0.89</v>
      </c>
      <c r="F24" s="251">
        <v>0.67</v>
      </c>
    </row>
    <row r="25" spans="1:6" s="242" customFormat="1" ht="18" customHeight="1">
      <c r="A25" s="249" t="s">
        <v>60</v>
      </c>
      <c r="B25" s="250" t="s">
        <v>61</v>
      </c>
      <c r="C25" s="251">
        <v>10.98</v>
      </c>
      <c r="D25" s="251">
        <v>8.33</v>
      </c>
      <c r="E25" s="251">
        <v>10.98</v>
      </c>
      <c r="F25" s="251">
        <v>8.33</v>
      </c>
    </row>
    <row r="26" spans="1:6" s="242" customFormat="1" ht="18" customHeight="1">
      <c r="A26" s="249" t="s">
        <v>62</v>
      </c>
      <c r="B26" s="250" t="s">
        <v>63</v>
      </c>
      <c r="C26" s="251">
        <v>0.07</v>
      </c>
      <c r="D26" s="251">
        <v>0.06</v>
      </c>
      <c r="E26" s="251">
        <v>0.07</v>
      </c>
      <c r="F26" s="251">
        <v>0.06</v>
      </c>
    </row>
    <row r="27" spans="1:6" s="242" customFormat="1" ht="18" customHeight="1">
      <c r="A27" s="249" t="s">
        <v>64</v>
      </c>
      <c r="B27" s="250" t="s">
        <v>65</v>
      </c>
      <c r="C27" s="251">
        <v>0.73</v>
      </c>
      <c r="D27" s="251">
        <v>0.56</v>
      </c>
      <c r="E27" s="251">
        <v>0.73</v>
      </c>
      <c r="F27" s="251">
        <v>0.56</v>
      </c>
    </row>
    <row r="28" spans="1:6" s="242" customFormat="1" ht="18" customHeight="1">
      <c r="A28" s="249" t="s">
        <v>66</v>
      </c>
      <c r="B28" s="250" t="s">
        <v>67</v>
      </c>
      <c r="C28" s="251">
        <v>2.68</v>
      </c>
      <c r="D28" s="251">
        <v>0</v>
      </c>
      <c r="E28" s="251">
        <v>2.68</v>
      </c>
      <c r="F28" s="251">
        <v>0</v>
      </c>
    </row>
    <row r="29" spans="1:6" s="242" customFormat="1" ht="18" customHeight="1">
      <c r="A29" s="249" t="s">
        <v>68</v>
      </c>
      <c r="B29" s="250" t="s">
        <v>69</v>
      </c>
      <c r="C29" s="251">
        <v>0.11</v>
      </c>
      <c r="D29" s="251">
        <v>0.08</v>
      </c>
      <c r="E29" s="251">
        <v>0.11</v>
      </c>
      <c r="F29" s="251">
        <v>0.08</v>
      </c>
    </row>
    <row r="30" spans="1:6" s="242" customFormat="1" ht="18" customHeight="1">
      <c r="A30" s="249" t="s">
        <v>70</v>
      </c>
      <c r="B30" s="250" t="s">
        <v>71</v>
      </c>
      <c r="C30" s="251">
        <v>9.27</v>
      </c>
      <c r="D30" s="251">
        <v>7.03</v>
      </c>
      <c r="E30" s="251">
        <v>9.27</v>
      </c>
      <c r="F30" s="251">
        <v>7.03</v>
      </c>
    </row>
    <row r="31" spans="1:6" s="242" customFormat="1" ht="18" customHeight="1">
      <c r="A31" s="249" t="s">
        <v>72</v>
      </c>
      <c r="B31" s="250" t="s">
        <v>73</v>
      </c>
      <c r="C31" s="251">
        <v>0.03</v>
      </c>
      <c r="D31" s="251">
        <v>0.03</v>
      </c>
      <c r="E31" s="251">
        <v>0.03</v>
      </c>
      <c r="F31" s="251">
        <v>0.03</v>
      </c>
    </row>
    <row r="32" spans="1:6" s="242" customFormat="1" ht="18.75" customHeight="1">
      <c r="A32" s="253" t="s">
        <v>27</v>
      </c>
      <c r="B32" s="254" t="s">
        <v>74</v>
      </c>
      <c r="C32" s="255">
        <f>SUM(C22:C31)</f>
        <v>47.02</v>
      </c>
      <c r="D32" s="255">
        <f>SUM(D22:D31)</f>
        <v>16.76</v>
      </c>
      <c r="E32" s="255">
        <f>SUM(E22:E31)</f>
        <v>47.02</v>
      </c>
      <c r="F32" s="256">
        <f>SUM(F22:F31)</f>
        <v>16.76</v>
      </c>
    </row>
    <row r="33" spans="1:6" s="242" customFormat="1" ht="24.75" customHeight="1">
      <c r="A33" s="438" t="s">
        <v>75</v>
      </c>
      <c r="B33" s="439"/>
      <c r="C33" s="439"/>
      <c r="D33" s="440"/>
      <c r="E33" s="247"/>
      <c r="F33" s="248"/>
    </row>
    <row r="34" spans="1:6" s="242" customFormat="1" ht="18" customHeight="1">
      <c r="A34" s="249" t="s">
        <v>76</v>
      </c>
      <c r="B34" s="250" t="s">
        <v>77</v>
      </c>
      <c r="C34" s="251">
        <v>5.69</v>
      </c>
      <c r="D34" s="251">
        <v>4.32</v>
      </c>
      <c r="E34" s="251">
        <v>5.69</v>
      </c>
      <c r="F34" s="251">
        <v>4.32</v>
      </c>
    </row>
    <row r="35" spans="1:6" s="242" customFormat="1" ht="18" customHeight="1">
      <c r="A35" s="249" t="s">
        <v>78</v>
      </c>
      <c r="B35" s="250" t="s">
        <v>79</v>
      </c>
      <c r="C35" s="251">
        <v>0.13</v>
      </c>
      <c r="D35" s="251">
        <v>0.1</v>
      </c>
      <c r="E35" s="251">
        <v>0.13</v>
      </c>
      <c r="F35" s="251">
        <v>0.1</v>
      </c>
    </row>
    <row r="36" spans="1:6" s="242" customFormat="1" ht="18" customHeight="1">
      <c r="A36" s="249" t="s">
        <v>80</v>
      </c>
      <c r="B36" s="250" t="s">
        <v>81</v>
      </c>
      <c r="C36" s="251">
        <v>4.47</v>
      </c>
      <c r="D36" s="251">
        <v>3.39</v>
      </c>
      <c r="E36" s="251">
        <v>4.47</v>
      </c>
      <c r="F36" s="251">
        <v>3.39</v>
      </c>
    </row>
    <row r="37" spans="1:6" s="242" customFormat="1" ht="18" customHeight="1">
      <c r="A37" s="249" t="s">
        <v>82</v>
      </c>
      <c r="B37" s="250" t="s">
        <v>83</v>
      </c>
      <c r="C37" s="251">
        <v>3.93</v>
      </c>
      <c r="D37" s="251">
        <v>2.98</v>
      </c>
      <c r="E37" s="251">
        <v>3.93</v>
      </c>
      <c r="F37" s="251">
        <v>2.98</v>
      </c>
    </row>
    <row r="38" spans="1:6" s="242" customFormat="1" ht="18" customHeight="1">
      <c r="A38" s="249" t="s">
        <v>84</v>
      </c>
      <c r="B38" s="250" t="s">
        <v>85</v>
      </c>
      <c r="C38" s="251">
        <v>0.48</v>
      </c>
      <c r="D38" s="251">
        <v>0.36</v>
      </c>
      <c r="E38" s="251">
        <v>0.48</v>
      </c>
      <c r="F38" s="251">
        <v>0.36</v>
      </c>
    </row>
    <row r="39" spans="1:6" s="242" customFormat="1" ht="18.75" customHeight="1">
      <c r="A39" s="253" t="s">
        <v>11</v>
      </c>
      <c r="B39" s="254" t="s">
        <v>86</v>
      </c>
      <c r="C39" s="255">
        <f>SUM(C34:C38)</f>
        <v>14.7</v>
      </c>
      <c r="D39" s="255">
        <f>SUM(D34:D38)</f>
        <v>11.15</v>
      </c>
      <c r="E39" s="255">
        <f>SUM(E34:E38)</f>
        <v>14.7</v>
      </c>
      <c r="F39" s="256">
        <f>SUM(F34:F38)</f>
        <v>11.15</v>
      </c>
    </row>
    <row r="40" spans="1:6" s="242" customFormat="1" ht="24.75" customHeight="1">
      <c r="A40" s="438" t="s">
        <v>87</v>
      </c>
      <c r="B40" s="439"/>
      <c r="C40" s="439"/>
      <c r="D40" s="440"/>
      <c r="E40" s="247"/>
      <c r="F40" s="248"/>
    </row>
    <row r="41" spans="1:6" s="242" customFormat="1" ht="18" customHeight="1">
      <c r="A41" s="249" t="s">
        <v>88</v>
      </c>
      <c r="B41" s="250" t="s">
        <v>89</v>
      </c>
      <c r="C41" s="251">
        <v>7.9</v>
      </c>
      <c r="D41" s="251">
        <v>2.82</v>
      </c>
      <c r="E41" s="251">
        <v>17.3</v>
      </c>
      <c r="F41" s="252">
        <v>6.17</v>
      </c>
    </row>
    <row r="42" spans="1:6" s="242" customFormat="1" ht="40.5">
      <c r="A42" s="249" t="s">
        <v>90</v>
      </c>
      <c r="B42" s="257" t="s">
        <v>91</v>
      </c>
      <c r="C42" s="258">
        <v>0.48</v>
      </c>
      <c r="D42" s="258">
        <v>0.36</v>
      </c>
      <c r="E42" s="258">
        <v>0.5</v>
      </c>
      <c r="F42" s="259">
        <v>0.38</v>
      </c>
    </row>
    <row r="43" spans="1:6" s="242" customFormat="1" ht="18.75" customHeight="1" thickBot="1">
      <c r="A43" s="260" t="s">
        <v>6</v>
      </c>
      <c r="B43" s="261" t="s">
        <v>92</v>
      </c>
      <c r="C43" s="262">
        <f>SUM(C41:C42)</f>
        <v>8.38</v>
      </c>
      <c r="D43" s="262">
        <f>SUM(D41:D42)</f>
        <v>3.18</v>
      </c>
      <c r="E43" s="262">
        <f>SUM(E41:E42)</f>
        <v>17.8</v>
      </c>
      <c r="F43" s="263">
        <f>SUM(F41:F42)</f>
        <v>6.55</v>
      </c>
    </row>
    <row r="44" spans="1:6" s="242" customFormat="1" ht="24.75" customHeight="1" hidden="1">
      <c r="A44" s="441" t="s">
        <v>93</v>
      </c>
      <c r="B44" s="442"/>
      <c r="C44" s="442"/>
      <c r="D44" s="443"/>
      <c r="E44" s="247"/>
      <c r="F44" s="248"/>
    </row>
    <row r="45" spans="1:6" s="242" customFormat="1" ht="20.25" hidden="1">
      <c r="A45" s="249" t="s">
        <v>94</v>
      </c>
      <c r="B45" s="250"/>
      <c r="C45" s="250"/>
      <c r="D45" s="250"/>
      <c r="E45" s="250"/>
      <c r="F45" s="264"/>
    </row>
    <row r="46" spans="1:6" s="242" customFormat="1" ht="18.75" customHeight="1" hidden="1">
      <c r="A46" s="253" t="s">
        <v>28</v>
      </c>
      <c r="B46" s="254" t="s">
        <v>95</v>
      </c>
      <c r="C46" s="255">
        <v>0</v>
      </c>
      <c r="D46" s="255">
        <v>0</v>
      </c>
      <c r="E46" s="255">
        <v>0</v>
      </c>
      <c r="F46" s="256">
        <v>0</v>
      </c>
    </row>
    <row r="47" spans="1:6" s="242" customFormat="1" ht="26.25" customHeight="1" thickBot="1">
      <c r="A47" s="444" t="s">
        <v>172</v>
      </c>
      <c r="B47" s="445"/>
      <c r="C47" s="265">
        <f>(C20+C32+C39+C43)</f>
        <v>86.9</v>
      </c>
      <c r="D47" s="265">
        <f>D20+D32+D39+D43</f>
        <v>47.89</v>
      </c>
      <c r="E47" s="265">
        <f>(E20+E32+E39+E43)</f>
        <v>116.32</v>
      </c>
      <c r="F47" s="266">
        <f>F20+F32+F39+F43</f>
        <v>71.26</v>
      </c>
    </row>
    <row r="48" spans="1:4" s="242" customFormat="1" ht="18.75" customHeight="1">
      <c r="A48" s="446" t="s">
        <v>173</v>
      </c>
      <c r="B48" s="446"/>
      <c r="C48" s="446"/>
      <c r="D48" s="446"/>
    </row>
    <row r="49" s="242" customFormat="1" ht="20.25"/>
    <row r="50" s="242" customFormat="1" ht="21" customHeight="1">
      <c r="A50" s="242" t="s">
        <v>96</v>
      </c>
    </row>
  </sheetData>
  <sheetProtection/>
  <mergeCells count="18">
    <mergeCell ref="A21:D21"/>
    <mergeCell ref="A33:D33"/>
    <mergeCell ref="A40:D40"/>
    <mergeCell ref="A44:D44"/>
    <mergeCell ref="A47:B47"/>
    <mergeCell ref="A48:D48"/>
    <mergeCell ref="A7:F7"/>
    <mergeCell ref="A8:A9"/>
    <mergeCell ref="B8:B9"/>
    <mergeCell ref="C8:D8"/>
    <mergeCell ref="E8:F8"/>
    <mergeCell ref="A10:D10"/>
    <mergeCell ref="A1:F1"/>
    <mergeCell ref="A2:F2"/>
    <mergeCell ref="A3:F3"/>
    <mergeCell ref="A4:F4"/>
    <mergeCell ref="A5:F5"/>
    <mergeCell ref="A6:F6"/>
  </mergeCells>
  <printOptions/>
  <pageMargins left="0.511811024" right="0.511811024" top="0.787401575" bottom="0.787401575" header="0.31496062" footer="0.31496062"/>
  <pageSetup horizontalDpi="600" verticalDpi="600" orientation="portrait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60" zoomScaleNormal="85" zoomScalePageLayoutView="0" workbookViewId="0" topLeftCell="A1">
      <selection activeCell="O11" sqref="O11"/>
    </sheetView>
  </sheetViews>
  <sheetFormatPr defaultColWidth="9.140625" defaultRowHeight="12.75"/>
  <cols>
    <col min="1" max="1" width="21.57421875" style="192" customWidth="1"/>
    <col min="2" max="7" width="15.7109375" style="192" customWidth="1"/>
    <col min="8" max="8" width="34.00390625" style="192" customWidth="1"/>
    <col min="9" max="16384" width="9.140625" style="192" customWidth="1"/>
  </cols>
  <sheetData>
    <row r="1" spans="1:9" ht="13.5" customHeight="1">
      <c r="A1" s="447"/>
      <c r="B1" s="448"/>
      <c r="C1" s="448"/>
      <c r="D1" s="448"/>
      <c r="E1" s="448"/>
      <c r="F1" s="448"/>
      <c r="G1" s="448"/>
      <c r="H1" s="449"/>
      <c r="I1" s="193"/>
    </row>
    <row r="2" spans="1:9" ht="69" customHeight="1">
      <c r="A2" s="194"/>
      <c r="B2" s="195"/>
      <c r="C2" s="195"/>
      <c r="D2" s="195"/>
      <c r="E2" s="195"/>
      <c r="F2" s="195"/>
      <c r="G2" s="195"/>
      <c r="H2" s="196"/>
      <c r="I2" s="197"/>
    </row>
    <row r="3" spans="1:9" ht="19.5" customHeight="1">
      <c r="A3" s="450" t="s">
        <v>14</v>
      </c>
      <c r="B3" s="451"/>
      <c r="C3" s="451"/>
      <c r="D3" s="451"/>
      <c r="E3" s="451"/>
      <c r="F3" s="451"/>
      <c r="G3" s="451"/>
      <c r="H3" s="452"/>
      <c r="I3" s="198"/>
    </row>
    <row r="4" spans="1:9" ht="19.5" customHeight="1">
      <c r="A4" s="453" t="s">
        <v>349</v>
      </c>
      <c r="B4" s="454"/>
      <c r="C4" s="454"/>
      <c r="D4" s="454"/>
      <c r="E4" s="454"/>
      <c r="F4" s="454"/>
      <c r="G4" s="454"/>
      <c r="H4" s="455"/>
      <c r="I4" s="199"/>
    </row>
    <row r="5" spans="1:9" ht="19.5" customHeight="1">
      <c r="A5" s="453" t="s">
        <v>12</v>
      </c>
      <c r="B5" s="454"/>
      <c r="C5" s="454"/>
      <c r="D5" s="454"/>
      <c r="E5" s="454"/>
      <c r="F5" s="454"/>
      <c r="G5" s="454"/>
      <c r="H5" s="455"/>
      <c r="I5" s="200"/>
    </row>
    <row r="6" spans="1:8" ht="21" customHeight="1">
      <c r="A6" s="456"/>
      <c r="B6" s="457"/>
      <c r="C6" s="457"/>
      <c r="D6" s="457"/>
      <c r="E6" s="457"/>
      <c r="F6" s="457"/>
      <c r="G6" s="457"/>
      <c r="H6" s="458"/>
    </row>
    <row r="7" spans="1:8" ht="54.75" customHeight="1">
      <c r="A7" s="201" t="s">
        <v>186</v>
      </c>
      <c r="B7" s="459" t="str">
        <f>'ORÇAMENTO GERAL'!D9</f>
        <v>EXECUÇÃO DOS SERVIÇOS DE PAVIMENTAÇÃO EM CONCRETO E PINTURA DAS PASSARELAS, LOCALIZADAS NOS BAIRROS DA CIDADE NOVA 5, 6, 7 e 8, NO MUNICÍPIO DE ANANINDEUA - PA</v>
      </c>
      <c r="C7" s="460"/>
      <c r="D7" s="460"/>
      <c r="E7" s="460"/>
      <c r="F7" s="460"/>
      <c r="G7" s="460"/>
      <c r="H7" s="461"/>
    </row>
    <row r="8" spans="1:9" s="203" customFormat="1" ht="13.5" customHeight="1" thickBot="1">
      <c r="A8" s="191"/>
      <c r="B8" s="462"/>
      <c r="C8" s="462"/>
      <c r="D8" s="462"/>
      <c r="E8" s="463"/>
      <c r="F8" s="463"/>
      <c r="G8" s="463"/>
      <c r="H8" s="464"/>
      <c r="I8" s="202"/>
    </row>
    <row r="9" spans="1:8" ht="34.5" customHeight="1" thickBot="1" thickTop="1">
      <c r="A9" s="465" t="s">
        <v>350</v>
      </c>
      <c r="B9" s="466"/>
      <c r="C9" s="466"/>
      <c r="D9" s="466"/>
      <c r="E9" s="466"/>
      <c r="F9" s="466"/>
      <c r="G9" s="466"/>
      <c r="H9" s="467"/>
    </row>
    <row r="10" spans="1:8" ht="13.5" customHeight="1" thickTop="1">
      <c r="A10" s="468"/>
      <c r="B10" s="469"/>
      <c r="C10" s="469"/>
      <c r="D10" s="469"/>
      <c r="E10" s="469"/>
      <c r="F10" s="469"/>
      <c r="G10" s="469"/>
      <c r="H10" s="470"/>
    </row>
    <row r="11" spans="1:8" ht="60.75">
      <c r="A11" s="471"/>
      <c r="B11" s="472"/>
      <c r="C11" s="472"/>
      <c r="D11" s="472"/>
      <c r="E11" s="472"/>
      <c r="F11" s="472"/>
      <c r="G11" s="473"/>
      <c r="H11" s="204" t="s">
        <v>118</v>
      </c>
    </row>
    <row r="12" spans="1:8" s="207" customFormat="1" ht="24.75" customHeight="1">
      <c r="A12" s="205">
        <v>1</v>
      </c>
      <c r="B12" s="474" t="s">
        <v>351</v>
      </c>
      <c r="C12" s="475"/>
      <c r="D12" s="475"/>
      <c r="E12" s="475"/>
      <c r="F12" s="475"/>
      <c r="G12" s="476"/>
      <c r="H12" s="206">
        <v>4.01</v>
      </c>
    </row>
    <row r="13" spans="1:8" s="207" customFormat="1" ht="24.75" customHeight="1">
      <c r="A13" s="205">
        <v>2</v>
      </c>
      <c r="B13" s="474" t="s">
        <v>352</v>
      </c>
      <c r="C13" s="475"/>
      <c r="D13" s="475"/>
      <c r="E13" s="475"/>
      <c r="F13" s="475"/>
      <c r="G13" s="476"/>
      <c r="H13" s="206">
        <v>1.11</v>
      </c>
    </row>
    <row r="14" spans="1:8" s="207" customFormat="1" ht="24.75" customHeight="1">
      <c r="A14" s="477" t="s">
        <v>353</v>
      </c>
      <c r="B14" s="478"/>
      <c r="C14" s="478"/>
      <c r="D14" s="478"/>
      <c r="E14" s="478"/>
      <c r="F14" s="478"/>
      <c r="G14" s="479"/>
      <c r="H14" s="208">
        <f>H12+H13</f>
        <v>5.12</v>
      </c>
    </row>
    <row r="15" spans="1:8" s="207" customFormat="1" ht="24.75" customHeight="1">
      <c r="A15" s="480" t="s">
        <v>99</v>
      </c>
      <c r="B15" s="481"/>
      <c r="C15" s="481"/>
      <c r="D15" s="481"/>
      <c r="E15" s="481"/>
      <c r="F15" s="481"/>
      <c r="G15" s="481"/>
      <c r="H15" s="482"/>
    </row>
    <row r="16" spans="1:8" s="207" customFormat="1" ht="24.75" customHeight="1">
      <c r="A16" s="209">
        <v>3</v>
      </c>
      <c r="B16" s="474" t="s">
        <v>354</v>
      </c>
      <c r="C16" s="475"/>
      <c r="D16" s="475"/>
      <c r="E16" s="475"/>
      <c r="F16" s="475"/>
      <c r="G16" s="476"/>
      <c r="H16" s="206">
        <v>0.56</v>
      </c>
    </row>
    <row r="17" spans="1:8" s="207" customFormat="1" ht="24.75" customHeight="1">
      <c r="A17" s="209">
        <v>4</v>
      </c>
      <c r="B17" s="474" t="s">
        <v>355</v>
      </c>
      <c r="C17" s="475"/>
      <c r="D17" s="475"/>
      <c r="E17" s="475"/>
      <c r="F17" s="475"/>
      <c r="G17" s="476"/>
      <c r="H17" s="206">
        <v>0.4</v>
      </c>
    </row>
    <row r="18" spans="1:8" s="207" customFormat="1" ht="24.75" customHeight="1">
      <c r="A18" s="477" t="s">
        <v>353</v>
      </c>
      <c r="B18" s="478"/>
      <c r="C18" s="478"/>
      <c r="D18" s="478"/>
      <c r="E18" s="478"/>
      <c r="F18" s="478"/>
      <c r="G18" s="479"/>
      <c r="H18" s="208">
        <f>H16+H17</f>
        <v>0.96</v>
      </c>
    </row>
    <row r="19" spans="1:8" s="207" customFormat="1" ht="40.5">
      <c r="A19" s="484" t="s">
        <v>97</v>
      </c>
      <c r="B19" s="485"/>
      <c r="C19" s="485"/>
      <c r="D19" s="485"/>
      <c r="E19" s="485"/>
      <c r="F19" s="485"/>
      <c r="G19" s="486"/>
      <c r="H19" s="210" t="s">
        <v>98</v>
      </c>
    </row>
    <row r="20" spans="1:8" s="207" customFormat="1" ht="24.75" customHeight="1">
      <c r="A20" s="205">
        <v>5</v>
      </c>
      <c r="B20" s="474" t="s">
        <v>100</v>
      </c>
      <c r="C20" s="475"/>
      <c r="D20" s="475"/>
      <c r="E20" s="475"/>
      <c r="F20" s="475"/>
      <c r="G20" s="476"/>
      <c r="H20" s="211"/>
    </row>
    <row r="21" spans="1:8" s="207" customFormat="1" ht="24.75" customHeight="1">
      <c r="A21" s="205" t="s">
        <v>356</v>
      </c>
      <c r="B21" s="474" t="s">
        <v>357</v>
      </c>
      <c r="C21" s="475"/>
      <c r="D21" s="475"/>
      <c r="E21" s="475"/>
      <c r="F21" s="475"/>
      <c r="G21" s="476"/>
      <c r="H21" s="206">
        <f>H27</f>
        <v>8.15</v>
      </c>
    </row>
    <row r="22" spans="1:8" s="207" customFormat="1" ht="24.75" customHeight="1">
      <c r="A22" s="205" t="s">
        <v>358</v>
      </c>
      <c r="B22" s="474" t="s">
        <v>359</v>
      </c>
      <c r="C22" s="475"/>
      <c r="D22" s="475"/>
      <c r="E22" s="475"/>
      <c r="F22" s="475"/>
      <c r="G22" s="476"/>
      <c r="H22" s="206">
        <v>2.5</v>
      </c>
    </row>
    <row r="23" spans="1:8" s="207" customFormat="1" ht="24.75" customHeight="1">
      <c r="A23" s="477" t="s">
        <v>353</v>
      </c>
      <c r="B23" s="478"/>
      <c r="C23" s="478"/>
      <c r="D23" s="478"/>
      <c r="E23" s="478"/>
      <c r="F23" s="478"/>
      <c r="G23" s="479"/>
      <c r="H23" s="208">
        <f>H21+H22</f>
        <v>10.65</v>
      </c>
    </row>
    <row r="24" spans="1:8" s="207" customFormat="1" ht="24.75" customHeight="1" thickBot="1">
      <c r="A24" s="212">
        <v>6</v>
      </c>
      <c r="B24" s="487" t="s">
        <v>360</v>
      </c>
      <c r="C24" s="488"/>
      <c r="D24" s="488"/>
      <c r="E24" s="488"/>
      <c r="F24" s="488"/>
      <c r="G24" s="489"/>
      <c r="H24" s="213">
        <v>7.3</v>
      </c>
    </row>
    <row r="25" spans="1:8" s="207" customFormat="1" ht="24.75" customHeight="1">
      <c r="A25" s="214"/>
      <c r="B25" s="214"/>
      <c r="C25" s="214"/>
      <c r="D25" s="214"/>
      <c r="E25" s="214"/>
      <c r="F25" s="214"/>
      <c r="G25" s="214"/>
      <c r="H25" s="215"/>
    </row>
    <row r="26" spans="1:8" s="207" customFormat="1" ht="24.75" customHeight="1">
      <c r="A26" s="483" t="s">
        <v>361</v>
      </c>
      <c r="B26" s="483"/>
      <c r="C26" s="483"/>
      <c r="D26" s="483"/>
      <c r="E26" s="483"/>
      <c r="F26" s="483"/>
      <c r="G26" s="483"/>
      <c r="H26" s="483"/>
    </row>
    <row r="27" spans="1:8" s="207" customFormat="1" ht="24.75" customHeight="1">
      <c r="A27" s="216" t="s">
        <v>362</v>
      </c>
      <c r="B27" s="490" t="s">
        <v>101</v>
      </c>
      <c r="C27" s="490"/>
      <c r="D27" s="490"/>
      <c r="E27" s="490"/>
      <c r="F27" s="490"/>
      <c r="G27" s="490"/>
      <c r="H27" s="217">
        <f>H28+H29+H30</f>
        <v>8.15</v>
      </c>
    </row>
    <row r="28" spans="1:8" s="207" customFormat="1" ht="24.75" customHeight="1">
      <c r="A28" s="218" t="s">
        <v>102</v>
      </c>
      <c r="B28" s="491" t="s">
        <v>103</v>
      </c>
      <c r="C28" s="491"/>
      <c r="D28" s="491"/>
      <c r="E28" s="491"/>
      <c r="F28" s="491"/>
      <c r="G28" s="491"/>
      <c r="H28" s="219">
        <v>0.65</v>
      </c>
    </row>
    <row r="29" spans="1:8" s="207" customFormat="1" ht="24.75" customHeight="1">
      <c r="A29" s="218" t="s">
        <v>104</v>
      </c>
      <c r="B29" s="491" t="s">
        <v>105</v>
      </c>
      <c r="C29" s="491"/>
      <c r="D29" s="491"/>
      <c r="E29" s="491"/>
      <c r="F29" s="491"/>
      <c r="G29" s="491"/>
      <c r="H29" s="219">
        <v>3</v>
      </c>
    </row>
    <row r="30" spans="1:8" s="207" customFormat="1" ht="24.75" customHeight="1">
      <c r="A30" s="218" t="s">
        <v>119</v>
      </c>
      <c r="B30" s="491" t="s">
        <v>120</v>
      </c>
      <c r="C30" s="491"/>
      <c r="D30" s="491"/>
      <c r="E30" s="491"/>
      <c r="F30" s="491"/>
      <c r="G30" s="491"/>
      <c r="H30" s="219">
        <v>4.5</v>
      </c>
    </row>
    <row r="31" spans="1:8" s="207" customFormat="1" ht="24.75" customHeight="1">
      <c r="A31" s="483" t="s">
        <v>121</v>
      </c>
      <c r="B31" s="483"/>
      <c r="C31" s="483"/>
      <c r="D31" s="483"/>
      <c r="E31" s="483"/>
      <c r="F31" s="483"/>
      <c r="G31" s="483"/>
      <c r="H31" s="483"/>
    </row>
    <row r="32" spans="1:8" s="207" customFormat="1" ht="24.75" customHeight="1">
      <c r="A32" s="216" t="s">
        <v>363</v>
      </c>
      <c r="B32" s="490" t="s">
        <v>106</v>
      </c>
      <c r="C32" s="490"/>
      <c r="D32" s="490"/>
      <c r="E32" s="490"/>
      <c r="F32" s="490"/>
      <c r="G32" s="490"/>
      <c r="H32" s="217">
        <f>H33</f>
        <v>2.5</v>
      </c>
    </row>
    <row r="33" spans="1:8" s="207" customFormat="1" ht="24.75" customHeight="1">
      <c r="A33" s="218" t="s">
        <v>107</v>
      </c>
      <c r="B33" s="491" t="s">
        <v>103</v>
      </c>
      <c r="C33" s="491"/>
      <c r="D33" s="491"/>
      <c r="E33" s="491"/>
      <c r="F33" s="491"/>
      <c r="G33" s="491"/>
      <c r="H33" s="220">
        <v>2.5</v>
      </c>
    </row>
    <row r="34" spans="1:8" ht="24.75" customHeight="1">
      <c r="A34" s="221"/>
      <c r="B34" s="222"/>
      <c r="C34" s="222"/>
      <c r="D34" s="222"/>
      <c r="E34" s="222"/>
      <c r="F34" s="222"/>
      <c r="G34" s="222"/>
      <c r="H34" s="223"/>
    </row>
    <row r="35" spans="1:8" ht="24.75" customHeight="1">
      <c r="A35" s="492" t="s">
        <v>364</v>
      </c>
      <c r="B35" s="493"/>
      <c r="C35" s="493"/>
      <c r="D35" s="493"/>
      <c r="E35" s="493"/>
      <c r="F35" s="493"/>
      <c r="G35" s="493"/>
      <c r="H35" s="494"/>
    </row>
    <row r="36" spans="1:8" ht="21.75" customHeight="1">
      <c r="A36" s="221" t="s">
        <v>122</v>
      </c>
      <c r="B36" s="222"/>
      <c r="C36" s="224">
        <f>H12/100</f>
        <v>0.0401</v>
      </c>
      <c r="D36" s="222"/>
      <c r="E36" s="222"/>
      <c r="F36" s="222" t="s">
        <v>122</v>
      </c>
      <c r="G36" s="222"/>
      <c r="H36" s="225">
        <f>C36</f>
        <v>0.0401</v>
      </c>
    </row>
    <row r="37" spans="1:8" ht="21.75" customHeight="1">
      <c r="A37" s="221" t="s">
        <v>123</v>
      </c>
      <c r="B37" s="222"/>
      <c r="C37" s="224">
        <f>H17/100</f>
        <v>0.004</v>
      </c>
      <c r="D37" s="222"/>
      <c r="E37" s="222"/>
      <c r="F37" s="222" t="s">
        <v>123</v>
      </c>
      <c r="G37" s="222"/>
      <c r="H37" s="225">
        <f>C37</f>
        <v>0.004</v>
      </c>
    </row>
    <row r="38" spans="1:8" ht="21.75" customHeight="1">
      <c r="A38" s="221" t="s">
        <v>124</v>
      </c>
      <c r="B38" s="222"/>
      <c r="C38" s="224">
        <f>H16/100</f>
        <v>0.0056</v>
      </c>
      <c r="D38" s="222"/>
      <c r="E38" s="222"/>
      <c r="F38" s="222" t="s">
        <v>124</v>
      </c>
      <c r="G38" s="222"/>
      <c r="H38" s="225">
        <f>C38</f>
        <v>0.0056</v>
      </c>
    </row>
    <row r="39" spans="1:8" ht="21.75" customHeight="1">
      <c r="A39" s="221" t="s">
        <v>125</v>
      </c>
      <c r="B39" s="222"/>
      <c r="C39" s="226">
        <f>1+C36+C37+C38</f>
        <v>1.0497</v>
      </c>
      <c r="D39" s="222" t="s">
        <v>365</v>
      </c>
      <c r="E39" s="227" t="s">
        <v>365</v>
      </c>
      <c r="F39" s="222" t="s">
        <v>125</v>
      </c>
      <c r="G39" s="222"/>
      <c r="H39" s="228">
        <f>1+H36+H37+H38</f>
        <v>1.0497</v>
      </c>
    </row>
    <row r="40" spans="1:8" ht="21.75" customHeight="1">
      <c r="A40" s="221" t="s">
        <v>126</v>
      </c>
      <c r="B40" s="222"/>
      <c r="C40" s="224">
        <f>H13/100</f>
        <v>0.0111</v>
      </c>
      <c r="D40" s="222"/>
      <c r="E40" s="227"/>
      <c r="F40" s="222" t="s">
        <v>126</v>
      </c>
      <c r="G40" s="222"/>
      <c r="H40" s="225">
        <f>C40</f>
        <v>0.0111</v>
      </c>
    </row>
    <row r="41" spans="1:8" ht="21.75" customHeight="1">
      <c r="A41" s="221" t="s">
        <v>127</v>
      </c>
      <c r="B41" s="222"/>
      <c r="C41" s="226">
        <f>1+C40</f>
        <v>1.0111</v>
      </c>
      <c r="D41" s="222" t="s">
        <v>366</v>
      </c>
      <c r="E41" s="227" t="s">
        <v>366</v>
      </c>
      <c r="F41" s="222" t="s">
        <v>127</v>
      </c>
      <c r="G41" s="222"/>
      <c r="H41" s="228">
        <f>1+H40</f>
        <v>1.0111</v>
      </c>
    </row>
    <row r="42" spans="1:8" ht="21.75" customHeight="1">
      <c r="A42" s="221" t="s">
        <v>128</v>
      </c>
      <c r="B42" s="222"/>
      <c r="C42" s="224">
        <f>H24/100</f>
        <v>0.073</v>
      </c>
      <c r="D42" s="222"/>
      <c r="E42" s="227"/>
      <c r="F42" s="222" t="s">
        <v>128</v>
      </c>
      <c r="G42" s="222"/>
      <c r="H42" s="225">
        <f>C42</f>
        <v>0.073</v>
      </c>
    </row>
    <row r="43" spans="1:8" ht="21.75" customHeight="1">
      <c r="A43" s="221" t="s">
        <v>129</v>
      </c>
      <c r="B43" s="222"/>
      <c r="C43" s="226">
        <f>1+C42</f>
        <v>1.073</v>
      </c>
      <c r="D43" s="229" t="s">
        <v>367</v>
      </c>
      <c r="E43" s="230" t="s">
        <v>367</v>
      </c>
      <c r="F43" s="222" t="s">
        <v>129</v>
      </c>
      <c r="G43" s="222"/>
      <c r="H43" s="228">
        <f>1+H42</f>
        <v>1.073</v>
      </c>
    </row>
    <row r="44" spans="1:8" ht="21.75" customHeight="1">
      <c r="A44" s="221"/>
      <c r="B44" s="222"/>
      <c r="C44" s="222"/>
      <c r="D44" s="222"/>
      <c r="E44" s="227"/>
      <c r="F44" s="222"/>
      <c r="G44" s="222"/>
      <c r="H44" s="223"/>
    </row>
    <row r="45" spans="1:8" ht="21.75" customHeight="1">
      <c r="A45" s="221" t="s">
        <v>130</v>
      </c>
      <c r="B45" s="222"/>
      <c r="C45" s="224">
        <f>H23/100</f>
        <v>0.1065</v>
      </c>
      <c r="D45" s="222"/>
      <c r="E45" s="227"/>
      <c r="F45" s="222" t="s">
        <v>368</v>
      </c>
      <c r="G45" s="222"/>
      <c r="H45" s="225">
        <f>C45-(H30/100)</f>
        <v>0.0615</v>
      </c>
    </row>
    <row r="46" spans="1:8" ht="21.75" customHeight="1">
      <c r="A46" s="221" t="s">
        <v>131</v>
      </c>
      <c r="B46" s="222"/>
      <c r="C46" s="226">
        <f>1-C45</f>
        <v>0.8935</v>
      </c>
      <c r="D46" s="222" t="s">
        <v>369</v>
      </c>
      <c r="E46" s="227" t="s">
        <v>369</v>
      </c>
      <c r="F46" s="222" t="s">
        <v>131</v>
      </c>
      <c r="G46" s="222"/>
      <c r="H46" s="228">
        <f>1-H45</f>
        <v>0.9385</v>
      </c>
    </row>
    <row r="47" spans="1:8" ht="21.75" customHeight="1">
      <c r="A47" s="221"/>
      <c r="B47" s="222"/>
      <c r="C47" s="222"/>
      <c r="D47" s="222"/>
      <c r="E47" s="222"/>
      <c r="F47" s="222"/>
      <c r="G47" s="222"/>
      <c r="H47" s="223"/>
    </row>
    <row r="48" spans="1:8" ht="21.75" customHeight="1">
      <c r="A48" s="495"/>
      <c r="B48" s="496"/>
      <c r="C48" s="496"/>
      <c r="D48" s="222"/>
      <c r="E48" s="222"/>
      <c r="F48" s="222"/>
      <c r="G48" s="222"/>
      <c r="H48" s="223"/>
    </row>
    <row r="49" spans="1:8" ht="21.75" customHeight="1">
      <c r="A49" s="221"/>
      <c r="B49" s="222"/>
      <c r="C49" s="222"/>
      <c r="D49" s="222"/>
      <c r="E49" s="222"/>
      <c r="F49" s="222"/>
      <c r="G49" s="222"/>
      <c r="H49" s="223"/>
    </row>
    <row r="50" spans="1:8" s="207" customFormat="1" ht="21.75" customHeight="1">
      <c r="A50" s="231" t="s">
        <v>132</v>
      </c>
      <c r="B50" s="232"/>
      <c r="C50" s="233">
        <f>(C39*C41*C43)/C46-1</f>
        <v>0.2746</v>
      </c>
      <c r="D50" s="234"/>
      <c r="E50" s="234"/>
      <c r="F50" s="235"/>
      <c r="G50" s="236"/>
      <c r="H50" s="237">
        <f>(H39*H41*H43)/H46-1</f>
        <v>0.2135</v>
      </c>
    </row>
    <row r="51" spans="1:8" s="207" customFormat="1" ht="21.75" customHeight="1">
      <c r="A51" s="238"/>
      <c r="B51" s="234"/>
      <c r="C51" s="234"/>
      <c r="D51" s="234"/>
      <c r="E51" s="234"/>
      <c r="F51" s="234"/>
      <c r="G51" s="234"/>
      <c r="H51" s="239" t="s">
        <v>133</v>
      </c>
    </row>
    <row r="52" spans="1:8" ht="15" customHeight="1">
      <c r="A52" s="221"/>
      <c r="B52" s="222"/>
      <c r="C52" s="222"/>
      <c r="D52" s="222"/>
      <c r="E52" s="222"/>
      <c r="F52" s="497" t="s">
        <v>134</v>
      </c>
      <c r="G52" s="497"/>
      <c r="H52" s="498"/>
    </row>
    <row r="53" spans="1:8" ht="21" thickBot="1">
      <c r="A53" s="240"/>
      <c r="B53" s="241"/>
      <c r="C53" s="241"/>
      <c r="D53" s="241"/>
      <c r="E53" s="241"/>
      <c r="F53" s="499"/>
      <c r="G53" s="499"/>
      <c r="H53" s="500"/>
    </row>
  </sheetData>
  <sheetProtection/>
  <mergeCells count="35">
    <mergeCell ref="B32:G32"/>
    <mergeCell ref="B33:G33"/>
    <mergeCell ref="A35:H35"/>
    <mergeCell ref="A48:C48"/>
    <mergeCell ref="F52:H53"/>
    <mergeCell ref="A26:H26"/>
    <mergeCell ref="B27:G27"/>
    <mergeCell ref="B28:G28"/>
    <mergeCell ref="B29:G29"/>
    <mergeCell ref="B30:G30"/>
    <mergeCell ref="A31:H31"/>
    <mergeCell ref="A19:G19"/>
    <mergeCell ref="B20:G20"/>
    <mergeCell ref="B21:G21"/>
    <mergeCell ref="B22:G22"/>
    <mergeCell ref="A23:G23"/>
    <mergeCell ref="B24:G24"/>
    <mergeCell ref="B13:G13"/>
    <mergeCell ref="A14:G14"/>
    <mergeCell ref="A15:H15"/>
    <mergeCell ref="B16:G16"/>
    <mergeCell ref="B17:G17"/>
    <mergeCell ref="A18:G18"/>
    <mergeCell ref="B8:D8"/>
    <mergeCell ref="E8:H8"/>
    <mergeCell ref="A9:H9"/>
    <mergeCell ref="A10:H10"/>
    <mergeCell ref="A11:G11"/>
    <mergeCell ref="B12:G12"/>
    <mergeCell ref="A1:H1"/>
    <mergeCell ref="A3:H3"/>
    <mergeCell ref="A4:H4"/>
    <mergeCell ref="A5:H5"/>
    <mergeCell ref="A6:H6"/>
    <mergeCell ref="B7:H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Normal="60" zoomScalePageLayoutView="0" workbookViewId="0" topLeftCell="C13">
      <selection activeCell="A11" sqref="A11:H11"/>
    </sheetView>
  </sheetViews>
  <sheetFormatPr defaultColWidth="9.140625" defaultRowHeight="12.75"/>
  <cols>
    <col min="1" max="2" width="4.421875" style="1" hidden="1" customWidth="1"/>
    <col min="3" max="4" width="12.7109375" style="1" customWidth="1"/>
    <col min="5" max="5" width="25.28125" style="1" customWidth="1"/>
    <col min="6" max="6" width="123.57421875" style="1" customWidth="1"/>
    <col min="7" max="7" width="16.57421875" style="1" customWidth="1"/>
    <col min="8" max="8" width="13.8515625" style="1" customWidth="1"/>
    <col min="9" max="9" width="27.7109375" style="1" bestFit="1" customWidth="1"/>
    <col min="10" max="10" width="20.28125" style="1" customWidth="1"/>
    <col min="11" max="11" width="26.8515625" style="1" customWidth="1"/>
    <col min="12" max="12" width="11.7109375" style="1" bestFit="1" customWidth="1"/>
    <col min="13" max="13" width="9.140625" style="1" customWidth="1"/>
    <col min="14" max="14" width="29.8515625" style="1" bestFit="1" customWidth="1"/>
    <col min="15" max="16384" width="9.140625" style="1" customWidth="1"/>
  </cols>
  <sheetData>
    <row r="1" spans="3:11" ht="21">
      <c r="C1" s="29"/>
      <c r="D1" s="30"/>
      <c r="E1" s="30"/>
      <c r="F1" s="30"/>
      <c r="G1" s="30"/>
      <c r="H1" s="30"/>
      <c r="I1" s="30"/>
      <c r="J1" s="30"/>
      <c r="K1" s="31"/>
    </row>
    <row r="2" spans="3:11" ht="26.25" customHeight="1">
      <c r="C2" s="501" t="s">
        <v>14</v>
      </c>
      <c r="D2" s="502"/>
      <c r="E2" s="502"/>
      <c r="F2" s="502"/>
      <c r="G2" s="502"/>
      <c r="H2" s="502"/>
      <c r="I2" s="502"/>
      <c r="J2" s="502"/>
      <c r="K2" s="503"/>
    </row>
    <row r="3" spans="3:11" ht="21">
      <c r="C3" s="504" t="s">
        <v>109</v>
      </c>
      <c r="D3" s="505"/>
      <c r="E3" s="505"/>
      <c r="F3" s="505"/>
      <c r="G3" s="505"/>
      <c r="H3" s="505"/>
      <c r="I3" s="505"/>
      <c r="J3" s="505"/>
      <c r="K3" s="506"/>
    </row>
    <row r="4" spans="3:11" ht="21">
      <c r="C4" s="504" t="s">
        <v>12</v>
      </c>
      <c r="D4" s="505"/>
      <c r="E4" s="505"/>
      <c r="F4" s="505"/>
      <c r="G4" s="505"/>
      <c r="H4" s="505"/>
      <c r="I4" s="505"/>
      <c r="J4" s="505"/>
      <c r="K4" s="506"/>
    </row>
    <row r="5" spans="3:11" ht="21.75" customHeight="1" thickBot="1">
      <c r="C5" s="32"/>
      <c r="D5" s="22"/>
      <c r="E5" s="22"/>
      <c r="F5" s="22"/>
      <c r="G5" s="22"/>
      <c r="H5" s="22"/>
      <c r="I5" s="23"/>
      <c r="J5" s="24" t="e">
        <f>#REF!/100</f>
        <v>#REF!</v>
      </c>
      <c r="K5" s="33"/>
    </row>
    <row r="6" spans="3:11" ht="31.5" customHeight="1" thickBot="1" thickTop="1">
      <c r="C6" s="507" t="s">
        <v>19</v>
      </c>
      <c r="D6" s="508"/>
      <c r="E6" s="508"/>
      <c r="F6" s="508"/>
      <c r="G6" s="508"/>
      <c r="H6" s="508"/>
      <c r="I6" s="508"/>
      <c r="J6" s="508"/>
      <c r="K6" s="509"/>
    </row>
    <row r="7" spans="3:11" ht="42" customHeight="1" thickTop="1">
      <c r="C7" s="510" t="s">
        <v>185</v>
      </c>
      <c r="D7" s="511"/>
      <c r="E7" s="511"/>
      <c r="F7" s="511"/>
      <c r="G7" s="511"/>
      <c r="H7" s="511"/>
      <c r="I7" s="511"/>
      <c r="J7" s="511"/>
      <c r="K7" s="512"/>
    </row>
    <row r="8" spans="3:11" ht="67.5" customHeight="1">
      <c r="C8" s="513" t="s">
        <v>4</v>
      </c>
      <c r="D8" s="515" t="s">
        <v>110</v>
      </c>
      <c r="E8" s="515" t="s">
        <v>180</v>
      </c>
      <c r="F8" s="517" t="s">
        <v>3</v>
      </c>
      <c r="G8" s="519" t="s">
        <v>177</v>
      </c>
      <c r="H8" s="519" t="s">
        <v>16</v>
      </c>
      <c r="I8" s="519" t="s">
        <v>20</v>
      </c>
      <c r="J8" s="45" t="s">
        <v>178</v>
      </c>
      <c r="K8" s="520" t="s">
        <v>179</v>
      </c>
    </row>
    <row r="9" spans="3:11" ht="21">
      <c r="C9" s="514"/>
      <c r="D9" s="516"/>
      <c r="E9" s="516"/>
      <c r="F9" s="518"/>
      <c r="G9" s="519"/>
      <c r="H9" s="519"/>
      <c r="I9" s="519"/>
      <c r="J9" s="44">
        <v>0.2746</v>
      </c>
      <c r="K9" s="520"/>
    </row>
    <row r="10" spans="3:11" ht="30" customHeight="1">
      <c r="C10" s="39">
        <v>1</v>
      </c>
      <c r="D10" s="42"/>
      <c r="E10" s="42"/>
      <c r="F10" s="43" t="s">
        <v>0</v>
      </c>
      <c r="G10" s="521"/>
      <c r="H10" s="521"/>
      <c r="I10" s="521"/>
      <c r="J10" s="521"/>
      <c r="K10" s="522"/>
    </row>
    <row r="11" spans="3:11" ht="39.75" customHeight="1">
      <c r="C11" s="2" t="s">
        <v>15</v>
      </c>
      <c r="D11" s="26" t="s">
        <v>111</v>
      </c>
      <c r="E11" s="28">
        <v>11340</v>
      </c>
      <c r="F11" s="35" t="s">
        <v>140</v>
      </c>
      <c r="G11" s="4">
        <v>1.5</v>
      </c>
      <c r="H11" s="3" t="s">
        <v>1</v>
      </c>
      <c r="I11" s="5">
        <v>159.52</v>
      </c>
      <c r="J11" s="6">
        <f>ROUND(I11*(1+$J$9),2)</f>
        <v>203.32</v>
      </c>
      <c r="K11" s="7">
        <f>ROUND(J11*G11,2)</f>
        <v>304.98</v>
      </c>
    </row>
    <row r="12" spans="3:11" ht="30" customHeight="1">
      <c r="C12" s="523" t="s">
        <v>7</v>
      </c>
      <c r="D12" s="524"/>
      <c r="E12" s="524"/>
      <c r="F12" s="524"/>
      <c r="G12" s="524"/>
      <c r="H12" s="524"/>
      <c r="I12" s="524"/>
      <c r="J12" s="525"/>
      <c r="K12" s="36">
        <f>SUM(K11:K11)</f>
        <v>304.98</v>
      </c>
    </row>
    <row r="13" spans="1:11" ht="30" customHeight="1">
      <c r="A13" s="10"/>
      <c r="B13" s="10"/>
      <c r="C13" s="39">
        <v>2</v>
      </c>
      <c r="D13" s="46"/>
      <c r="E13" s="46"/>
      <c r="F13" s="40" t="s">
        <v>174</v>
      </c>
      <c r="G13" s="526"/>
      <c r="H13" s="526"/>
      <c r="I13" s="526"/>
      <c r="J13" s="526"/>
      <c r="K13" s="527"/>
    </row>
    <row r="14" spans="1:11" ht="39.75" customHeight="1">
      <c r="A14" s="10"/>
      <c r="B14" s="10"/>
      <c r="C14" s="11" t="s">
        <v>2</v>
      </c>
      <c r="D14" s="27" t="s">
        <v>111</v>
      </c>
      <c r="E14" s="8" t="s">
        <v>117</v>
      </c>
      <c r="F14" s="34" t="s">
        <v>116</v>
      </c>
      <c r="G14" s="12">
        <f>G15*0.1*0.5</f>
        <v>622.2</v>
      </c>
      <c r="H14" s="3" t="s">
        <v>114</v>
      </c>
      <c r="I14" s="13">
        <v>262.78</v>
      </c>
      <c r="J14" s="6">
        <f>ROUND(I14*(1+$J$9),2)</f>
        <v>334.94</v>
      </c>
      <c r="K14" s="7">
        <f>ROUND(J14*G14,2)</f>
        <v>208399.67</v>
      </c>
    </row>
    <row r="15" spans="1:11" ht="39.75" customHeight="1">
      <c r="A15" s="10"/>
      <c r="B15" s="10"/>
      <c r="C15" s="11" t="s">
        <v>115</v>
      </c>
      <c r="D15" s="27" t="s">
        <v>24</v>
      </c>
      <c r="E15" s="8" t="s">
        <v>22</v>
      </c>
      <c r="F15" s="34" t="s">
        <v>181</v>
      </c>
      <c r="G15" s="12">
        <v>12444.04</v>
      </c>
      <c r="H15" s="3" t="s">
        <v>1</v>
      </c>
      <c r="I15" s="13">
        <v>128.94</v>
      </c>
      <c r="J15" s="6">
        <f>ROUND(I15*(1+$J$9),2)</f>
        <v>164.35</v>
      </c>
      <c r="K15" s="7">
        <f>ROUND(J15*G15,2)</f>
        <v>2045177.97</v>
      </c>
    </row>
    <row r="16" spans="1:11" ht="30" customHeight="1">
      <c r="A16" s="10"/>
      <c r="B16" s="10"/>
      <c r="C16" s="529" t="s">
        <v>5</v>
      </c>
      <c r="D16" s="530"/>
      <c r="E16" s="530"/>
      <c r="F16" s="530"/>
      <c r="G16" s="530"/>
      <c r="H16" s="530"/>
      <c r="I16" s="530"/>
      <c r="J16" s="530"/>
      <c r="K16" s="36">
        <f>SUM(K14:K15)</f>
        <v>2253577.64</v>
      </c>
    </row>
    <row r="17" spans="1:11" ht="30" customHeight="1">
      <c r="A17" s="10"/>
      <c r="B17" s="10"/>
      <c r="C17" s="39">
        <v>3</v>
      </c>
      <c r="D17" s="46"/>
      <c r="E17" s="46"/>
      <c r="F17" s="40" t="s">
        <v>139</v>
      </c>
      <c r="G17" s="526"/>
      <c r="H17" s="526"/>
      <c r="I17" s="526"/>
      <c r="J17" s="526"/>
      <c r="K17" s="527"/>
    </row>
    <row r="18" spans="1:11" ht="39.75" customHeight="1">
      <c r="A18" s="10"/>
      <c r="B18" s="10"/>
      <c r="C18" s="11" t="s">
        <v>8</v>
      </c>
      <c r="D18" s="27" t="s">
        <v>24</v>
      </c>
      <c r="E18" s="8" t="s">
        <v>143</v>
      </c>
      <c r="F18" s="34" t="s">
        <v>146</v>
      </c>
      <c r="G18" s="12">
        <v>12444.04</v>
      </c>
      <c r="H18" s="3" t="s">
        <v>1</v>
      </c>
      <c r="I18" s="13">
        <v>3.13</v>
      </c>
      <c r="J18" s="6">
        <f>ROUND(I18*(1+$J$9),2)</f>
        <v>3.99</v>
      </c>
      <c r="K18" s="7">
        <f>ROUND(J18*G18,2)</f>
        <v>49651.72</v>
      </c>
    </row>
    <row r="19" spans="1:11" ht="39.75" customHeight="1">
      <c r="A19" s="10"/>
      <c r="B19" s="10"/>
      <c r="C19" s="11" t="s">
        <v>144</v>
      </c>
      <c r="D19" s="27" t="s">
        <v>24</v>
      </c>
      <c r="E19" s="8" t="s">
        <v>145</v>
      </c>
      <c r="F19" s="34" t="s">
        <v>147</v>
      </c>
      <c r="G19" s="12">
        <v>12444.04</v>
      </c>
      <c r="H19" s="3" t="s">
        <v>1</v>
      </c>
      <c r="I19" s="13">
        <v>18.78</v>
      </c>
      <c r="J19" s="6">
        <f>ROUND(I19*(1+$J$9),2)</f>
        <v>23.94</v>
      </c>
      <c r="K19" s="7">
        <f>ROUND(J19*G19,2)</f>
        <v>297910.32</v>
      </c>
    </row>
    <row r="20" spans="1:11" ht="30" customHeight="1">
      <c r="A20" s="10"/>
      <c r="B20" s="10"/>
      <c r="C20" s="529" t="s">
        <v>10</v>
      </c>
      <c r="D20" s="530"/>
      <c r="E20" s="530"/>
      <c r="F20" s="530"/>
      <c r="G20" s="530"/>
      <c r="H20" s="530"/>
      <c r="I20" s="530"/>
      <c r="J20" s="530"/>
      <c r="K20" s="36">
        <f>SUM(K18:K19)</f>
        <v>347562.04</v>
      </c>
    </row>
    <row r="21" spans="3:11" ht="30" customHeight="1">
      <c r="C21" s="37">
        <v>4</v>
      </c>
      <c r="D21" s="41"/>
      <c r="E21" s="41"/>
      <c r="F21" s="38" t="s">
        <v>141</v>
      </c>
      <c r="G21" s="526"/>
      <c r="H21" s="526"/>
      <c r="I21" s="526"/>
      <c r="J21" s="526"/>
      <c r="K21" s="527"/>
    </row>
    <row r="22" spans="3:11" s="14" customFormat="1" ht="39.75" customHeight="1">
      <c r="C22" s="9" t="s">
        <v>148</v>
      </c>
      <c r="D22" s="26" t="s">
        <v>137</v>
      </c>
      <c r="E22" s="8" t="s">
        <v>135</v>
      </c>
      <c r="F22" s="34" t="s">
        <v>136</v>
      </c>
      <c r="G22" s="12">
        <f>57*4</f>
        <v>228</v>
      </c>
      <c r="H22" s="3" t="s">
        <v>138</v>
      </c>
      <c r="I22" s="13">
        <v>18.42</v>
      </c>
      <c r="J22" s="6">
        <f>ROUND(I22*(1+$J$9),2)</f>
        <v>23.48</v>
      </c>
      <c r="K22" s="7">
        <f>ROUND(J22*G22,2)</f>
        <v>5353.44</v>
      </c>
    </row>
    <row r="23" spans="3:11" s="14" customFormat="1" ht="39.75" customHeight="1">
      <c r="C23" s="9" t="s">
        <v>176</v>
      </c>
      <c r="D23" s="26" t="s">
        <v>111</v>
      </c>
      <c r="E23" s="8" t="s">
        <v>113</v>
      </c>
      <c r="F23" s="34" t="s">
        <v>112</v>
      </c>
      <c r="G23" s="12">
        <f>G19*0.5</f>
        <v>6222.02</v>
      </c>
      <c r="H23" s="3" t="s">
        <v>1</v>
      </c>
      <c r="I23" s="13">
        <v>7.18</v>
      </c>
      <c r="J23" s="6">
        <f>ROUND(I23*(1+$J$9),2)</f>
        <v>9.15</v>
      </c>
      <c r="K23" s="7">
        <f>ROUND(J23*G23,2)</f>
        <v>56931.48</v>
      </c>
    </row>
    <row r="24" spans="3:11" ht="30" customHeight="1">
      <c r="C24" s="529" t="s">
        <v>142</v>
      </c>
      <c r="D24" s="530"/>
      <c r="E24" s="530"/>
      <c r="F24" s="530"/>
      <c r="G24" s="530"/>
      <c r="H24" s="530"/>
      <c r="I24" s="530"/>
      <c r="J24" s="531"/>
      <c r="K24" s="36">
        <f>SUM(K22:K23)</f>
        <v>62284.92</v>
      </c>
    </row>
    <row r="25" spans="3:11" ht="39.75" customHeight="1" thickBot="1">
      <c r="C25" s="532" t="s">
        <v>21</v>
      </c>
      <c r="D25" s="533"/>
      <c r="E25" s="533"/>
      <c r="F25" s="533"/>
      <c r="G25" s="533"/>
      <c r="H25" s="533"/>
      <c r="I25" s="533"/>
      <c r="J25" s="534"/>
      <c r="K25" s="25">
        <f>SUM(K12,K16,K20,K24)</f>
        <v>2663729.58</v>
      </c>
    </row>
    <row r="26" spans="3:11" ht="19.5" customHeight="1" hidden="1">
      <c r="C26" s="15"/>
      <c r="D26" s="17"/>
      <c r="E26" s="16"/>
      <c r="F26" s="17"/>
      <c r="G26" s="18"/>
      <c r="H26" s="19"/>
      <c r="I26" s="19"/>
      <c r="J26" s="19"/>
      <c r="K26" s="20"/>
    </row>
    <row r="27" ht="21">
      <c r="N27" s="21"/>
    </row>
    <row r="35" spans="7:9" ht="21">
      <c r="G35" s="528"/>
      <c r="H35" s="528"/>
      <c r="I35" s="528"/>
    </row>
  </sheetData>
  <sheetProtection/>
  <mergeCells count="23">
    <mergeCell ref="G35:I35"/>
    <mergeCell ref="C16:J16"/>
    <mergeCell ref="G17:K17"/>
    <mergeCell ref="C20:J20"/>
    <mergeCell ref="G21:K21"/>
    <mergeCell ref="C24:J24"/>
    <mergeCell ref="C25:J25"/>
    <mergeCell ref="H8:H9"/>
    <mergeCell ref="I8:I9"/>
    <mergeCell ref="K8:K9"/>
    <mergeCell ref="G10:K10"/>
    <mergeCell ref="C12:J12"/>
    <mergeCell ref="G13:K13"/>
    <mergeCell ref="C2:K2"/>
    <mergeCell ref="C3:K3"/>
    <mergeCell ref="C4:K4"/>
    <mergeCell ref="C6:K6"/>
    <mergeCell ref="C7:K7"/>
    <mergeCell ref="C8:C9"/>
    <mergeCell ref="D8:D9"/>
    <mergeCell ref="E8:E9"/>
    <mergeCell ref="F8:F9"/>
    <mergeCell ref="G8:G9"/>
  </mergeCells>
  <printOptions horizontalCentered="1"/>
  <pageMargins left="0" right="0" top="0.62" bottom="0" header="0" footer="0"/>
  <pageSetup fitToHeight="1" fitToWidth="1" horizontalDpi="300" verticalDpi="300" orientation="landscape" paperSize="9" scale="51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Normal="60" zoomScalePageLayoutView="0" workbookViewId="0" topLeftCell="C7">
      <selection activeCell="A11" sqref="A11:H11"/>
    </sheetView>
  </sheetViews>
  <sheetFormatPr defaultColWidth="9.140625" defaultRowHeight="12.75"/>
  <cols>
    <col min="1" max="2" width="4.421875" style="1" hidden="1" customWidth="1"/>
    <col min="3" max="4" width="12.7109375" style="1" customWidth="1"/>
    <col min="5" max="5" width="25.28125" style="1" customWidth="1"/>
    <col min="6" max="6" width="123.57421875" style="1" customWidth="1"/>
    <col min="7" max="7" width="16.57421875" style="1" customWidth="1"/>
    <col min="8" max="8" width="13.8515625" style="1" customWidth="1"/>
    <col min="9" max="9" width="27.7109375" style="1" bestFit="1" customWidth="1"/>
    <col min="10" max="10" width="20.28125" style="1" customWidth="1"/>
    <col min="11" max="11" width="26.8515625" style="1" customWidth="1"/>
    <col min="12" max="12" width="11.7109375" style="1" bestFit="1" customWidth="1"/>
    <col min="13" max="13" width="9.140625" style="1" customWidth="1"/>
    <col min="14" max="14" width="29.8515625" style="1" bestFit="1" customWidth="1"/>
    <col min="15" max="16384" width="9.140625" style="1" customWidth="1"/>
  </cols>
  <sheetData>
    <row r="1" spans="3:11" ht="21">
      <c r="C1" s="29"/>
      <c r="D1" s="30"/>
      <c r="E1" s="30"/>
      <c r="F1" s="30"/>
      <c r="G1" s="30"/>
      <c r="H1" s="30"/>
      <c r="I1" s="30"/>
      <c r="J1" s="30"/>
      <c r="K1" s="31"/>
    </row>
    <row r="2" spans="3:11" ht="26.25" customHeight="1">
      <c r="C2" s="501" t="s">
        <v>14</v>
      </c>
      <c r="D2" s="502"/>
      <c r="E2" s="502"/>
      <c r="F2" s="502"/>
      <c r="G2" s="502"/>
      <c r="H2" s="502"/>
      <c r="I2" s="502"/>
      <c r="J2" s="502"/>
      <c r="K2" s="503"/>
    </row>
    <row r="3" spans="3:11" ht="21">
      <c r="C3" s="504" t="s">
        <v>109</v>
      </c>
      <c r="D3" s="505"/>
      <c r="E3" s="505"/>
      <c r="F3" s="505"/>
      <c r="G3" s="505"/>
      <c r="H3" s="505"/>
      <c r="I3" s="505"/>
      <c r="J3" s="505"/>
      <c r="K3" s="506"/>
    </row>
    <row r="4" spans="3:11" ht="21">
      <c r="C4" s="504" t="s">
        <v>12</v>
      </c>
      <c r="D4" s="505"/>
      <c r="E4" s="505"/>
      <c r="F4" s="505"/>
      <c r="G4" s="505"/>
      <c r="H4" s="505"/>
      <c r="I4" s="505"/>
      <c r="J4" s="505"/>
      <c r="K4" s="506"/>
    </row>
    <row r="5" spans="3:11" ht="21.75" customHeight="1" thickBot="1">
      <c r="C5" s="32"/>
      <c r="D5" s="22"/>
      <c r="E5" s="22"/>
      <c r="F5" s="22"/>
      <c r="G5" s="22"/>
      <c r="H5" s="22"/>
      <c r="I5" s="23"/>
      <c r="J5" s="24" t="e">
        <f>#REF!/100</f>
        <v>#REF!</v>
      </c>
      <c r="K5" s="33"/>
    </row>
    <row r="6" spans="3:11" ht="31.5" customHeight="1" thickBot="1" thickTop="1">
      <c r="C6" s="507" t="s">
        <v>19</v>
      </c>
      <c r="D6" s="508"/>
      <c r="E6" s="508"/>
      <c r="F6" s="508"/>
      <c r="G6" s="508"/>
      <c r="H6" s="508"/>
      <c r="I6" s="508"/>
      <c r="J6" s="508"/>
      <c r="K6" s="509"/>
    </row>
    <row r="7" spans="3:11" ht="42" customHeight="1" thickTop="1">
      <c r="C7" s="510" t="s">
        <v>184</v>
      </c>
      <c r="D7" s="511"/>
      <c r="E7" s="511"/>
      <c r="F7" s="511"/>
      <c r="G7" s="511"/>
      <c r="H7" s="511"/>
      <c r="I7" s="511"/>
      <c r="J7" s="511"/>
      <c r="K7" s="512"/>
    </row>
    <row r="8" spans="3:11" ht="67.5" customHeight="1">
      <c r="C8" s="513" t="s">
        <v>4</v>
      </c>
      <c r="D8" s="515" t="s">
        <v>110</v>
      </c>
      <c r="E8" s="515" t="s">
        <v>180</v>
      </c>
      <c r="F8" s="517" t="s">
        <v>3</v>
      </c>
      <c r="G8" s="519" t="s">
        <v>177</v>
      </c>
      <c r="H8" s="519" t="s">
        <v>16</v>
      </c>
      <c r="I8" s="519" t="s">
        <v>20</v>
      </c>
      <c r="J8" s="45" t="s">
        <v>178</v>
      </c>
      <c r="K8" s="520" t="s">
        <v>179</v>
      </c>
    </row>
    <row r="9" spans="3:11" ht="21">
      <c r="C9" s="514"/>
      <c r="D9" s="516"/>
      <c r="E9" s="516"/>
      <c r="F9" s="518"/>
      <c r="G9" s="519"/>
      <c r="H9" s="519"/>
      <c r="I9" s="519"/>
      <c r="J9" s="44">
        <v>0.2746</v>
      </c>
      <c r="K9" s="520"/>
    </row>
    <row r="10" spans="3:11" ht="30" customHeight="1">
      <c r="C10" s="39">
        <v>1</v>
      </c>
      <c r="D10" s="42"/>
      <c r="E10" s="42"/>
      <c r="F10" s="43" t="s">
        <v>0</v>
      </c>
      <c r="G10" s="521"/>
      <c r="H10" s="521"/>
      <c r="I10" s="521"/>
      <c r="J10" s="521"/>
      <c r="K10" s="522"/>
    </row>
    <row r="11" spans="3:11" ht="39.75" customHeight="1">
      <c r="C11" s="2" t="s">
        <v>15</v>
      </c>
      <c r="D11" s="26" t="s">
        <v>111</v>
      </c>
      <c r="E11" s="28">
        <v>11340</v>
      </c>
      <c r="F11" s="35" t="s">
        <v>140</v>
      </c>
      <c r="G11" s="4">
        <v>1.5</v>
      </c>
      <c r="H11" s="3" t="s">
        <v>1</v>
      </c>
      <c r="I11" s="5">
        <v>159.52</v>
      </c>
      <c r="J11" s="6">
        <f>ROUND(I11*(1+$J$9),2)</f>
        <v>203.32</v>
      </c>
      <c r="K11" s="7">
        <f>ROUND(J11*G11,2)</f>
        <v>304.98</v>
      </c>
    </row>
    <row r="12" spans="3:11" ht="30" customHeight="1">
      <c r="C12" s="523" t="s">
        <v>7</v>
      </c>
      <c r="D12" s="524"/>
      <c r="E12" s="524"/>
      <c r="F12" s="524"/>
      <c r="G12" s="524"/>
      <c r="H12" s="524"/>
      <c r="I12" s="524"/>
      <c r="J12" s="525"/>
      <c r="K12" s="36">
        <f>SUM(K11:K11)</f>
        <v>304.98</v>
      </c>
    </row>
    <row r="13" spans="1:11" ht="30" customHeight="1">
      <c r="A13" s="10"/>
      <c r="B13" s="10"/>
      <c r="C13" s="39">
        <v>2</v>
      </c>
      <c r="D13" s="46"/>
      <c r="E13" s="46"/>
      <c r="F13" s="40" t="s">
        <v>174</v>
      </c>
      <c r="G13" s="526"/>
      <c r="H13" s="526"/>
      <c r="I13" s="526"/>
      <c r="J13" s="526"/>
      <c r="K13" s="527"/>
    </row>
    <row r="14" spans="1:11" ht="39.75" customHeight="1">
      <c r="A14" s="10"/>
      <c r="B14" s="10"/>
      <c r="C14" s="11" t="s">
        <v>2</v>
      </c>
      <c r="D14" s="27" t="s">
        <v>111</v>
      </c>
      <c r="E14" s="8" t="s">
        <v>117</v>
      </c>
      <c r="F14" s="34" t="s">
        <v>116</v>
      </c>
      <c r="G14" s="12">
        <f>G15*0.1*0.5</f>
        <v>1487.16</v>
      </c>
      <c r="H14" s="3" t="s">
        <v>114</v>
      </c>
      <c r="I14" s="13">
        <v>262.78</v>
      </c>
      <c r="J14" s="6">
        <f>ROUND(I14*(1+$J$9),2)</f>
        <v>334.94</v>
      </c>
      <c r="K14" s="7">
        <f>ROUND(J14*G14,2)</f>
        <v>498109.37</v>
      </c>
    </row>
    <row r="15" spans="1:11" ht="39.75" customHeight="1">
      <c r="A15" s="10"/>
      <c r="B15" s="10"/>
      <c r="C15" s="11" t="s">
        <v>115</v>
      </c>
      <c r="D15" s="27" t="s">
        <v>24</v>
      </c>
      <c r="E15" s="8" t="s">
        <v>22</v>
      </c>
      <c r="F15" s="34" t="s">
        <v>181</v>
      </c>
      <c r="G15" s="12">
        <v>29743.28</v>
      </c>
      <c r="H15" s="3" t="s">
        <v>1</v>
      </c>
      <c r="I15" s="13">
        <v>128.94</v>
      </c>
      <c r="J15" s="6">
        <f>ROUND(I15*(1+$J$9),2)</f>
        <v>164.35</v>
      </c>
      <c r="K15" s="7">
        <f>ROUND(J15*G15,2)</f>
        <v>4888308.07</v>
      </c>
    </row>
    <row r="16" spans="1:11" ht="30" customHeight="1">
      <c r="A16" s="10"/>
      <c r="B16" s="10"/>
      <c r="C16" s="529" t="s">
        <v>5</v>
      </c>
      <c r="D16" s="530"/>
      <c r="E16" s="530"/>
      <c r="F16" s="530"/>
      <c r="G16" s="530"/>
      <c r="H16" s="530"/>
      <c r="I16" s="530"/>
      <c r="J16" s="530"/>
      <c r="K16" s="36">
        <f>SUM(K14:K15)</f>
        <v>5386417.44</v>
      </c>
    </row>
    <row r="17" spans="1:11" ht="30" customHeight="1">
      <c r="A17" s="10"/>
      <c r="B17" s="10"/>
      <c r="C17" s="39">
        <v>3</v>
      </c>
      <c r="D17" s="46"/>
      <c r="E17" s="46"/>
      <c r="F17" s="40" t="s">
        <v>139</v>
      </c>
      <c r="G17" s="526"/>
      <c r="H17" s="526"/>
      <c r="I17" s="526"/>
      <c r="J17" s="526"/>
      <c r="K17" s="527"/>
    </row>
    <row r="18" spans="1:11" ht="39.75" customHeight="1">
      <c r="A18" s="10"/>
      <c r="B18" s="10"/>
      <c r="C18" s="11" t="s">
        <v>8</v>
      </c>
      <c r="D18" s="27" t="s">
        <v>24</v>
      </c>
      <c r="E18" s="8" t="s">
        <v>143</v>
      </c>
      <c r="F18" s="34" t="s">
        <v>146</v>
      </c>
      <c r="G18" s="12">
        <v>29743.28</v>
      </c>
      <c r="H18" s="3" t="s">
        <v>1</v>
      </c>
      <c r="I18" s="13">
        <v>3.13</v>
      </c>
      <c r="J18" s="6">
        <f>ROUND(I18*(1+$J$9),2)</f>
        <v>3.99</v>
      </c>
      <c r="K18" s="7">
        <f>ROUND(J18*G18,2)</f>
        <v>118675.69</v>
      </c>
    </row>
    <row r="19" spans="1:11" ht="39.75" customHeight="1">
      <c r="A19" s="10"/>
      <c r="B19" s="10"/>
      <c r="C19" s="11" t="s">
        <v>144</v>
      </c>
      <c r="D19" s="27" t="s">
        <v>24</v>
      </c>
      <c r="E19" s="8" t="s">
        <v>145</v>
      </c>
      <c r="F19" s="34" t="s">
        <v>147</v>
      </c>
      <c r="G19" s="12">
        <v>29743.28</v>
      </c>
      <c r="H19" s="3" t="s">
        <v>1</v>
      </c>
      <c r="I19" s="13">
        <v>18.78</v>
      </c>
      <c r="J19" s="6">
        <f>ROUND(I19*(1+$J$9),2)</f>
        <v>23.94</v>
      </c>
      <c r="K19" s="7">
        <f>ROUND(J19*G19,2)</f>
        <v>712054.12</v>
      </c>
    </row>
    <row r="20" spans="1:11" ht="30" customHeight="1">
      <c r="A20" s="10"/>
      <c r="B20" s="10"/>
      <c r="C20" s="529" t="s">
        <v>10</v>
      </c>
      <c r="D20" s="530"/>
      <c r="E20" s="530"/>
      <c r="F20" s="530"/>
      <c r="G20" s="530"/>
      <c r="H20" s="530"/>
      <c r="I20" s="530"/>
      <c r="J20" s="530"/>
      <c r="K20" s="36">
        <f>SUM(K18:K19)</f>
        <v>830729.81</v>
      </c>
    </row>
    <row r="21" spans="3:11" ht="30" customHeight="1">
      <c r="C21" s="37">
        <v>4</v>
      </c>
      <c r="D21" s="41"/>
      <c r="E21" s="41"/>
      <c r="F21" s="38" t="s">
        <v>141</v>
      </c>
      <c r="G21" s="526"/>
      <c r="H21" s="526"/>
      <c r="I21" s="526"/>
      <c r="J21" s="526"/>
      <c r="K21" s="527"/>
    </row>
    <row r="22" spans="3:11" s="14" customFormat="1" ht="39.75" customHeight="1">
      <c r="C22" s="9" t="s">
        <v>148</v>
      </c>
      <c r="D22" s="26" t="s">
        <v>137</v>
      </c>
      <c r="E22" s="8" t="s">
        <v>135</v>
      </c>
      <c r="F22" s="34" t="s">
        <v>136</v>
      </c>
      <c r="G22" s="12">
        <f>119*4</f>
        <v>476</v>
      </c>
      <c r="H22" s="3" t="s">
        <v>138</v>
      </c>
      <c r="I22" s="13">
        <v>18.42</v>
      </c>
      <c r="J22" s="6">
        <f>ROUND(I22*(1+$J$9),2)</f>
        <v>23.48</v>
      </c>
      <c r="K22" s="7">
        <f>ROUND(J22*G22,2)</f>
        <v>11176.48</v>
      </c>
    </row>
    <row r="23" spans="3:11" s="14" customFormat="1" ht="39.75" customHeight="1">
      <c r="C23" s="9" t="s">
        <v>176</v>
      </c>
      <c r="D23" s="26" t="s">
        <v>111</v>
      </c>
      <c r="E23" s="8" t="s">
        <v>113</v>
      </c>
      <c r="F23" s="34" t="s">
        <v>112</v>
      </c>
      <c r="G23" s="12">
        <f>G19*0.5</f>
        <v>14871.64</v>
      </c>
      <c r="H23" s="3" t="s">
        <v>1</v>
      </c>
      <c r="I23" s="13">
        <v>7.18</v>
      </c>
      <c r="J23" s="6">
        <f>ROUND(I23*(1+$J$9),2)</f>
        <v>9.15</v>
      </c>
      <c r="K23" s="7">
        <f>ROUND(J23*G23,2)</f>
        <v>136075.51</v>
      </c>
    </row>
    <row r="24" spans="3:11" ht="30" customHeight="1">
      <c r="C24" s="529" t="s">
        <v>142</v>
      </c>
      <c r="D24" s="530"/>
      <c r="E24" s="530"/>
      <c r="F24" s="530"/>
      <c r="G24" s="530"/>
      <c r="H24" s="530"/>
      <c r="I24" s="530"/>
      <c r="J24" s="531"/>
      <c r="K24" s="36">
        <f>SUM(K22:K23)</f>
        <v>147251.99</v>
      </c>
    </row>
    <row r="25" spans="3:11" ht="39.75" customHeight="1" thickBot="1">
      <c r="C25" s="532" t="s">
        <v>21</v>
      </c>
      <c r="D25" s="533"/>
      <c r="E25" s="533"/>
      <c r="F25" s="533"/>
      <c r="G25" s="533"/>
      <c r="H25" s="533"/>
      <c r="I25" s="533"/>
      <c r="J25" s="534"/>
      <c r="K25" s="25">
        <f>SUM(K12,K16,K20,K24)</f>
        <v>6364704.22</v>
      </c>
    </row>
    <row r="26" spans="3:11" ht="19.5" customHeight="1" hidden="1">
      <c r="C26" s="15"/>
      <c r="D26" s="17"/>
      <c r="E26" s="16"/>
      <c r="F26" s="17"/>
      <c r="G26" s="18"/>
      <c r="H26" s="19"/>
      <c r="I26" s="19"/>
      <c r="J26" s="19"/>
      <c r="K26" s="20"/>
    </row>
    <row r="27" ht="21">
      <c r="N27" s="21"/>
    </row>
    <row r="35" spans="7:9" ht="21">
      <c r="G35" s="528"/>
      <c r="H35" s="528"/>
      <c r="I35" s="528"/>
    </row>
  </sheetData>
  <sheetProtection/>
  <mergeCells count="23">
    <mergeCell ref="G35:I35"/>
    <mergeCell ref="C16:J16"/>
    <mergeCell ref="G17:K17"/>
    <mergeCell ref="C20:J20"/>
    <mergeCell ref="G21:K21"/>
    <mergeCell ref="C24:J24"/>
    <mergeCell ref="C25:J25"/>
    <mergeCell ref="H8:H9"/>
    <mergeCell ref="I8:I9"/>
    <mergeCell ref="K8:K9"/>
    <mergeCell ref="G10:K10"/>
    <mergeCell ref="C12:J12"/>
    <mergeCell ref="G13:K13"/>
    <mergeCell ref="C2:K2"/>
    <mergeCell ref="C3:K3"/>
    <mergeCell ref="C4:K4"/>
    <mergeCell ref="C6:K6"/>
    <mergeCell ref="C7:K7"/>
    <mergeCell ref="C8:C9"/>
    <mergeCell ref="D8:D9"/>
    <mergeCell ref="E8:E9"/>
    <mergeCell ref="F8:F9"/>
    <mergeCell ref="G8:G9"/>
  </mergeCells>
  <printOptions horizontalCentered="1"/>
  <pageMargins left="0" right="0" top="0.62" bottom="0" header="0" footer="0"/>
  <pageSetup fitToHeight="1" fitToWidth="1" horizontalDpi="300" verticalDpi="300" orientation="landscape" paperSize="9" scale="51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Normal="60" zoomScalePageLayoutView="0" workbookViewId="0" topLeftCell="C1">
      <selection activeCell="A11" sqref="A11:H11"/>
    </sheetView>
  </sheetViews>
  <sheetFormatPr defaultColWidth="9.140625" defaultRowHeight="12.75"/>
  <cols>
    <col min="1" max="2" width="4.421875" style="1" hidden="1" customWidth="1"/>
    <col min="3" max="4" width="12.7109375" style="1" customWidth="1"/>
    <col min="5" max="5" width="25.28125" style="1" customWidth="1"/>
    <col min="6" max="6" width="123.57421875" style="1" customWidth="1"/>
    <col min="7" max="7" width="16.57421875" style="1" customWidth="1"/>
    <col min="8" max="8" width="13.8515625" style="1" customWidth="1"/>
    <col min="9" max="9" width="27.7109375" style="1" bestFit="1" customWidth="1"/>
    <col min="10" max="10" width="20.28125" style="1" customWidth="1"/>
    <col min="11" max="11" width="26.8515625" style="1" customWidth="1"/>
    <col min="12" max="12" width="11.7109375" style="1" bestFit="1" customWidth="1"/>
    <col min="13" max="13" width="9.140625" style="1" customWidth="1"/>
    <col min="14" max="14" width="29.8515625" style="1" bestFit="1" customWidth="1"/>
    <col min="15" max="16384" width="9.140625" style="1" customWidth="1"/>
  </cols>
  <sheetData>
    <row r="1" spans="3:11" ht="21">
      <c r="C1" s="29"/>
      <c r="D1" s="30"/>
      <c r="E1" s="30"/>
      <c r="F1" s="30"/>
      <c r="G1" s="30"/>
      <c r="H1" s="30"/>
      <c r="I1" s="30"/>
      <c r="J1" s="30"/>
      <c r="K1" s="31"/>
    </row>
    <row r="2" spans="3:11" ht="26.25" customHeight="1">
      <c r="C2" s="501" t="s">
        <v>14</v>
      </c>
      <c r="D2" s="502"/>
      <c r="E2" s="502"/>
      <c r="F2" s="502"/>
      <c r="G2" s="502"/>
      <c r="H2" s="502"/>
      <c r="I2" s="502"/>
      <c r="J2" s="502"/>
      <c r="K2" s="503"/>
    </row>
    <row r="3" spans="3:11" ht="21">
      <c r="C3" s="504" t="s">
        <v>109</v>
      </c>
      <c r="D3" s="505"/>
      <c r="E3" s="505"/>
      <c r="F3" s="505"/>
      <c r="G3" s="505"/>
      <c r="H3" s="505"/>
      <c r="I3" s="505"/>
      <c r="J3" s="505"/>
      <c r="K3" s="506"/>
    </row>
    <row r="4" spans="3:11" ht="21">
      <c r="C4" s="504" t="s">
        <v>12</v>
      </c>
      <c r="D4" s="505"/>
      <c r="E4" s="505"/>
      <c r="F4" s="505"/>
      <c r="G4" s="505"/>
      <c r="H4" s="505"/>
      <c r="I4" s="505"/>
      <c r="J4" s="505"/>
      <c r="K4" s="506"/>
    </row>
    <row r="5" spans="3:11" ht="21.75" customHeight="1" thickBot="1">
      <c r="C5" s="32"/>
      <c r="D5" s="22"/>
      <c r="E5" s="22"/>
      <c r="F5" s="22"/>
      <c r="G5" s="22"/>
      <c r="H5" s="22"/>
      <c r="I5" s="23"/>
      <c r="J5" s="24" t="e">
        <f>#REF!/100</f>
        <v>#REF!</v>
      </c>
      <c r="K5" s="33"/>
    </row>
    <row r="6" spans="3:11" ht="31.5" customHeight="1" thickBot="1" thickTop="1">
      <c r="C6" s="507" t="s">
        <v>19</v>
      </c>
      <c r="D6" s="508"/>
      <c r="E6" s="508"/>
      <c r="F6" s="508"/>
      <c r="G6" s="508"/>
      <c r="H6" s="508"/>
      <c r="I6" s="508"/>
      <c r="J6" s="508"/>
      <c r="K6" s="509"/>
    </row>
    <row r="7" spans="3:11" ht="42" customHeight="1" thickTop="1">
      <c r="C7" s="510" t="s">
        <v>183</v>
      </c>
      <c r="D7" s="511"/>
      <c r="E7" s="511"/>
      <c r="F7" s="511"/>
      <c r="G7" s="511"/>
      <c r="H7" s="511"/>
      <c r="I7" s="511"/>
      <c r="J7" s="511"/>
      <c r="K7" s="512"/>
    </row>
    <row r="8" spans="3:11" ht="67.5" customHeight="1">
      <c r="C8" s="513" t="s">
        <v>4</v>
      </c>
      <c r="D8" s="515" t="s">
        <v>110</v>
      </c>
      <c r="E8" s="515" t="s">
        <v>180</v>
      </c>
      <c r="F8" s="517" t="s">
        <v>3</v>
      </c>
      <c r="G8" s="519" t="s">
        <v>177</v>
      </c>
      <c r="H8" s="519" t="s">
        <v>16</v>
      </c>
      <c r="I8" s="519" t="s">
        <v>20</v>
      </c>
      <c r="J8" s="45" t="s">
        <v>178</v>
      </c>
      <c r="K8" s="520" t="s">
        <v>179</v>
      </c>
    </row>
    <row r="9" spans="3:11" ht="21">
      <c r="C9" s="514"/>
      <c r="D9" s="516"/>
      <c r="E9" s="516"/>
      <c r="F9" s="518"/>
      <c r="G9" s="519"/>
      <c r="H9" s="519"/>
      <c r="I9" s="519"/>
      <c r="J9" s="44">
        <v>0.2746</v>
      </c>
      <c r="K9" s="520"/>
    </row>
    <row r="10" spans="3:11" ht="30" customHeight="1">
      <c r="C10" s="39">
        <v>1</v>
      </c>
      <c r="D10" s="42"/>
      <c r="E10" s="42"/>
      <c r="F10" s="43" t="s">
        <v>0</v>
      </c>
      <c r="G10" s="521"/>
      <c r="H10" s="521"/>
      <c r="I10" s="521"/>
      <c r="J10" s="521"/>
      <c r="K10" s="522"/>
    </row>
    <row r="11" spans="3:11" ht="39.75" customHeight="1">
      <c r="C11" s="2" t="s">
        <v>15</v>
      </c>
      <c r="D11" s="26" t="s">
        <v>111</v>
      </c>
      <c r="E11" s="28">
        <v>11340</v>
      </c>
      <c r="F11" s="35" t="s">
        <v>140</v>
      </c>
      <c r="G11" s="4">
        <v>1.5</v>
      </c>
      <c r="H11" s="3" t="s">
        <v>1</v>
      </c>
      <c r="I11" s="5">
        <v>159.52</v>
      </c>
      <c r="J11" s="6">
        <f>ROUND(I11*(1+$J$9),2)</f>
        <v>203.32</v>
      </c>
      <c r="K11" s="7">
        <f>ROUND(J11*G11,2)</f>
        <v>304.98</v>
      </c>
    </row>
    <row r="12" spans="3:11" ht="30" customHeight="1">
      <c r="C12" s="523" t="s">
        <v>7</v>
      </c>
      <c r="D12" s="524"/>
      <c r="E12" s="524"/>
      <c r="F12" s="524"/>
      <c r="G12" s="524"/>
      <c r="H12" s="524"/>
      <c r="I12" s="524"/>
      <c r="J12" s="525"/>
      <c r="K12" s="36">
        <f>SUM(K11:K11)</f>
        <v>304.98</v>
      </c>
    </row>
    <row r="13" spans="1:11" ht="30" customHeight="1">
      <c r="A13" s="10"/>
      <c r="B13" s="10"/>
      <c r="C13" s="39">
        <v>2</v>
      </c>
      <c r="D13" s="46"/>
      <c r="E13" s="46"/>
      <c r="F13" s="40" t="s">
        <v>174</v>
      </c>
      <c r="G13" s="526"/>
      <c r="H13" s="526"/>
      <c r="I13" s="526"/>
      <c r="J13" s="526"/>
      <c r="K13" s="527"/>
    </row>
    <row r="14" spans="1:11" ht="39.75" customHeight="1">
      <c r="A14" s="10"/>
      <c r="B14" s="10"/>
      <c r="C14" s="11" t="s">
        <v>2</v>
      </c>
      <c r="D14" s="27" t="s">
        <v>111</v>
      </c>
      <c r="E14" s="8" t="s">
        <v>117</v>
      </c>
      <c r="F14" s="34" t="s">
        <v>116</v>
      </c>
      <c r="G14" s="12">
        <f>G15*0.1*0.5</f>
        <v>71.12</v>
      </c>
      <c r="H14" s="3" t="s">
        <v>114</v>
      </c>
      <c r="I14" s="13">
        <v>262.78</v>
      </c>
      <c r="J14" s="6">
        <f>ROUND(I14*(1+$J$9),2)</f>
        <v>334.94</v>
      </c>
      <c r="K14" s="7">
        <f>ROUND(J14*G14,2)</f>
        <v>23820.93</v>
      </c>
    </row>
    <row r="15" spans="1:11" ht="39.75" customHeight="1">
      <c r="A15" s="10"/>
      <c r="B15" s="10"/>
      <c r="C15" s="11" t="s">
        <v>115</v>
      </c>
      <c r="D15" s="27" t="s">
        <v>24</v>
      </c>
      <c r="E15" s="8" t="s">
        <v>22</v>
      </c>
      <c r="F15" s="34" t="s">
        <v>181</v>
      </c>
      <c r="G15" s="12">
        <v>1422.32</v>
      </c>
      <c r="H15" s="3" t="s">
        <v>1</v>
      </c>
      <c r="I15" s="13">
        <v>128.94</v>
      </c>
      <c r="J15" s="6">
        <f>ROUND(I15*(1+$J$9),2)</f>
        <v>164.35</v>
      </c>
      <c r="K15" s="7">
        <f>ROUND(J15*G15,2)</f>
        <v>233758.29</v>
      </c>
    </row>
    <row r="16" spans="1:11" ht="30" customHeight="1">
      <c r="A16" s="10"/>
      <c r="B16" s="10"/>
      <c r="C16" s="529" t="s">
        <v>5</v>
      </c>
      <c r="D16" s="530"/>
      <c r="E16" s="530"/>
      <c r="F16" s="530"/>
      <c r="G16" s="530"/>
      <c r="H16" s="530"/>
      <c r="I16" s="530"/>
      <c r="J16" s="530"/>
      <c r="K16" s="36">
        <f>SUM(K14:K15)</f>
        <v>257579.22</v>
      </c>
    </row>
    <row r="17" spans="1:11" ht="30" customHeight="1">
      <c r="A17" s="10"/>
      <c r="B17" s="10"/>
      <c r="C17" s="39">
        <v>3</v>
      </c>
      <c r="D17" s="46"/>
      <c r="E17" s="46"/>
      <c r="F17" s="40" t="s">
        <v>139</v>
      </c>
      <c r="G17" s="526"/>
      <c r="H17" s="526"/>
      <c r="I17" s="526"/>
      <c r="J17" s="526"/>
      <c r="K17" s="527"/>
    </row>
    <row r="18" spans="1:11" ht="39.75" customHeight="1">
      <c r="A18" s="10"/>
      <c r="B18" s="10"/>
      <c r="C18" s="11" t="s">
        <v>8</v>
      </c>
      <c r="D18" s="27" t="s">
        <v>24</v>
      </c>
      <c r="E18" s="8" t="s">
        <v>143</v>
      </c>
      <c r="F18" s="34" t="s">
        <v>146</v>
      </c>
      <c r="G18" s="12">
        <v>1422.32</v>
      </c>
      <c r="H18" s="3" t="s">
        <v>1</v>
      </c>
      <c r="I18" s="13">
        <v>3.13</v>
      </c>
      <c r="J18" s="6">
        <f>ROUND(I18*(1+$J$9),2)</f>
        <v>3.99</v>
      </c>
      <c r="K18" s="7">
        <f>ROUND(J18*G18,2)</f>
        <v>5675.06</v>
      </c>
    </row>
    <row r="19" spans="1:11" ht="39.75" customHeight="1">
      <c r="A19" s="10"/>
      <c r="B19" s="10"/>
      <c r="C19" s="11" t="s">
        <v>144</v>
      </c>
      <c r="D19" s="27" t="s">
        <v>24</v>
      </c>
      <c r="E19" s="8" t="s">
        <v>145</v>
      </c>
      <c r="F19" s="34" t="s">
        <v>147</v>
      </c>
      <c r="G19" s="12">
        <v>1422.32</v>
      </c>
      <c r="H19" s="3" t="s">
        <v>1</v>
      </c>
      <c r="I19" s="13">
        <v>18.78</v>
      </c>
      <c r="J19" s="6">
        <f>ROUND(I19*(1+$J$9),2)</f>
        <v>23.94</v>
      </c>
      <c r="K19" s="7">
        <f>ROUND(J19*G19,2)</f>
        <v>34050.34</v>
      </c>
    </row>
    <row r="20" spans="1:11" ht="30" customHeight="1">
      <c r="A20" s="10"/>
      <c r="B20" s="10"/>
      <c r="C20" s="529" t="s">
        <v>10</v>
      </c>
      <c r="D20" s="530"/>
      <c r="E20" s="530"/>
      <c r="F20" s="530"/>
      <c r="G20" s="530"/>
      <c r="H20" s="530"/>
      <c r="I20" s="530"/>
      <c r="J20" s="530"/>
      <c r="K20" s="36">
        <f>SUM(K18:K19)</f>
        <v>39725.4</v>
      </c>
    </row>
    <row r="21" spans="3:11" ht="30" customHeight="1">
      <c r="C21" s="37">
        <v>4</v>
      </c>
      <c r="D21" s="41"/>
      <c r="E21" s="41"/>
      <c r="F21" s="38" t="s">
        <v>141</v>
      </c>
      <c r="G21" s="526"/>
      <c r="H21" s="526"/>
      <c r="I21" s="526"/>
      <c r="J21" s="526"/>
      <c r="K21" s="527"/>
    </row>
    <row r="22" spans="3:11" s="14" customFormat="1" ht="39.75" customHeight="1">
      <c r="C22" s="9" t="s">
        <v>148</v>
      </c>
      <c r="D22" s="26" t="s">
        <v>137</v>
      </c>
      <c r="E22" s="8" t="s">
        <v>135</v>
      </c>
      <c r="F22" s="34" t="s">
        <v>136</v>
      </c>
      <c r="G22" s="12">
        <f>6*4</f>
        <v>24</v>
      </c>
      <c r="H22" s="3" t="s">
        <v>138</v>
      </c>
      <c r="I22" s="13">
        <v>18.42</v>
      </c>
      <c r="J22" s="6">
        <f>ROUND(I22*(1+$J$9),2)</f>
        <v>23.48</v>
      </c>
      <c r="K22" s="7">
        <f>ROUND(J22*G22,2)</f>
        <v>563.52</v>
      </c>
    </row>
    <row r="23" spans="3:11" s="14" customFormat="1" ht="39.75" customHeight="1">
      <c r="C23" s="9" t="s">
        <v>176</v>
      </c>
      <c r="D23" s="26" t="s">
        <v>111</v>
      </c>
      <c r="E23" s="8" t="s">
        <v>113</v>
      </c>
      <c r="F23" s="34" t="s">
        <v>112</v>
      </c>
      <c r="G23" s="12">
        <f>G19*0.5</f>
        <v>711.16</v>
      </c>
      <c r="H23" s="3" t="s">
        <v>1</v>
      </c>
      <c r="I23" s="13">
        <v>7.18</v>
      </c>
      <c r="J23" s="6">
        <f>ROUND(I23*(1+$J$9),2)</f>
        <v>9.15</v>
      </c>
      <c r="K23" s="7">
        <f>ROUND(J23*G23,2)</f>
        <v>6507.11</v>
      </c>
    </row>
    <row r="24" spans="3:11" ht="30" customHeight="1">
      <c r="C24" s="529" t="s">
        <v>142</v>
      </c>
      <c r="D24" s="530"/>
      <c r="E24" s="530"/>
      <c r="F24" s="530"/>
      <c r="G24" s="530"/>
      <c r="H24" s="530"/>
      <c r="I24" s="530"/>
      <c r="J24" s="531"/>
      <c r="K24" s="36">
        <f>SUM(K22:K23)</f>
        <v>7070.63</v>
      </c>
    </row>
    <row r="25" spans="3:11" ht="39.75" customHeight="1" thickBot="1">
      <c r="C25" s="532" t="s">
        <v>21</v>
      </c>
      <c r="D25" s="533"/>
      <c r="E25" s="533"/>
      <c r="F25" s="533"/>
      <c r="G25" s="533"/>
      <c r="H25" s="533"/>
      <c r="I25" s="533"/>
      <c r="J25" s="534"/>
      <c r="K25" s="25">
        <f>SUM(K12,K16,K20,K24)</f>
        <v>304680.23</v>
      </c>
    </row>
    <row r="26" spans="3:11" ht="19.5" customHeight="1" hidden="1">
      <c r="C26" s="15"/>
      <c r="D26" s="17"/>
      <c r="E26" s="16"/>
      <c r="F26" s="17"/>
      <c r="G26" s="18"/>
      <c r="H26" s="19"/>
      <c r="I26" s="19"/>
      <c r="J26" s="19"/>
      <c r="K26" s="20"/>
    </row>
    <row r="27" ht="21">
      <c r="N27" s="21"/>
    </row>
    <row r="35" spans="7:9" ht="21">
      <c r="G35" s="528"/>
      <c r="H35" s="528"/>
      <c r="I35" s="528"/>
    </row>
  </sheetData>
  <sheetProtection/>
  <mergeCells count="23">
    <mergeCell ref="G35:I35"/>
    <mergeCell ref="C16:J16"/>
    <mergeCell ref="G17:K17"/>
    <mergeCell ref="C20:J20"/>
    <mergeCell ref="G21:K21"/>
    <mergeCell ref="C24:J24"/>
    <mergeCell ref="C25:J25"/>
    <mergeCell ref="H8:H9"/>
    <mergeCell ref="I8:I9"/>
    <mergeCell ref="K8:K9"/>
    <mergeCell ref="G10:K10"/>
    <mergeCell ref="C12:J12"/>
    <mergeCell ref="G13:K13"/>
    <mergeCell ref="C2:K2"/>
    <mergeCell ref="C3:K3"/>
    <mergeCell ref="C4:K4"/>
    <mergeCell ref="C6:K6"/>
    <mergeCell ref="C7:K7"/>
    <mergeCell ref="C8:C9"/>
    <mergeCell ref="D8:D9"/>
    <mergeCell ref="E8:E9"/>
    <mergeCell ref="F8:F9"/>
    <mergeCell ref="G8:G9"/>
  </mergeCells>
  <printOptions horizontalCentered="1"/>
  <pageMargins left="0" right="0" top="0.62" bottom="0" header="0" footer="0"/>
  <pageSetup fitToHeight="1" fitToWidth="1" horizontalDpi="300" verticalDpi="300" orientation="landscape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jeniffer nascimento</dc:creator>
  <cp:keywords/>
  <dc:description/>
  <cp:lastModifiedBy>jeniffer nascimento</cp:lastModifiedBy>
  <cp:lastPrinted>2023-03-21T17:24:31Z</cp:lastPrinted>
  <dcterms:created xsi:type="dcterms:W3CDTF">2005-01-22T11:41:57Z</dcterms:created>
  <dcterms:modified xsi:type="dcterms:W3CDTF">2023-03-21T17:24:56Z</dcterms:modified>
  <cp:category/>
  <cp:version/>
  <cp:contentType/>
  <cp:contentStatus/>
</cp:coreProperties>
</file>