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ownloads\SESAN ANANINDEUA\VITA MAUES - PATO MACHO\PROJETO FINAL AGUA\"/>
    </mc:Choice>
  </mc:AlternateContent>
  <xr:revisionPtr revIDLastSave="0" documentId="8_{954C82E9-96E6-4BEC-99D7-DDA0682959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onog. REFORMULADO (2)" sheetId="11" r:id="rId1"/>
    <sheet name="Resumo" sheetId="14" r:id="rId2"/>
    <sheet name="Orc-Vita Maues" sheetId="3" r:id="rId3"/>
    <sheet name="Memo-Calc" sheetId="18" r:id="rId4"/>
    <sheet name="Folha1" sheetId="17" r:id="rId5"/>
    <sheet name="Adutora" sheetId="9" r:id="rId6"/>
    <sheet name="Rede" sheetId="8" r:id="rId7"/>
    <sheet name="CPU-01 Mobilizacao" sheetId="16" r:id="rId8"/>
  </sheets>
  <externalReferences>
    <externalReference r:id="rId9"/>
  </externalReferences>
  <definedNames>
    <definedName name="_xlnm.Print_Area" localSheetId="5">Adutora!$A$1:$F$145,Adutora!$G$1:$V$61</definedName>
    <definedName name="_xlnm.Print_Area" localSheetId="7">'CPU-01 Mobilizacao'!$A$1:$F$22</definedName>
    <definedName name="_xlnm.Print_Area" localSheetId="0">'Cronog. REFORMULADO (2)'!$A$6:$AB$76</definedName>
    <definedName name="_xlnm.Print_Area" localSheetId="2">'Orc-Vita Maues'!$A$1:$I$342</definedName>
    <definedName name="_xlnm.Print_Area" localSheetId="6">Rede!$A$1:$F$123,Rede!$G$1:$V$64</definedName>
    <definedName name="_xlnm.Print_Area" localSheetId="1">Resumo!$A$1:$I$48</definedName>
    <definedName name="_xlnm.Print_Titles" localSheetId="5">Adutora!$1:$6</definedName>
    <definedName name="_xlnm.Print_Titles" localSheetId="0">'Cronog. REFORMULADO (2)'!$A:$D</definedName>
    <definedName name="_xlnm.Print_Titles" localSheetId="2">'Orc-Vita Maues'!$1:$14</definedName>
    <definedName name="_xlnm.Print_Titles" localSheetId="6">Rede!$1:$6</definedName>
    <definedName name="_xlnm.Print_Titles" localSheetId="1">Resumo!$1:$15</definedName>
  </definedNames>
  <calcPr calcId="181029"/>
</workbook>
</file>

<file path=xl/calcChain.xml><?xml version="1.0" encoding="utf-8"?>
<calcChain xmlns="http://schemas.openxmlformats.org/spreadsheetml/2006/main">
  <c r="AA17" i="11" l="1"/>
  <c r="Z45" i="11"/>
  <c r="Z66" i="11" s="1"/>
  <c r="AB66" i="11"/>
  <c r="X66" i="11"/>
  <c r="V66" i="11"/>
  <c r="T66" i="11"/>
  <c r="R66" i="11"/>
  <c r="AB62" i="11"/>
  <c r="Z62" i="11"/>
  <c r="X62" i="11"/>
  <c r="V62" i="11"/>
  <c r="T62" i="11"/>
  <c r="AB51" i="11"/>
  <c r="Z51" i="11"/>
  <c r="X51" i="11"/>
  <c r="V51" i="11"/>
  <c r="X48" i="11"/>
  <c r="V48" i="11"/>
  <c r="T48" i="11"/>
  <c r="R48" i="11"/>
  <c r="X45" i="11"/>
  <c r="V45" i="11"/>
  <c r="T45" i="11"/>
  <c r="R45" i="11"/>
  <c r="P45" i="11"/>
  <c r="AB42" i="11"/>
  <c r="Z42" i="11"/>
  <c r="X39" i="11"/>
  <c r="V39" i="11"/>
  <c r="T36" i="11"/>
  <c r="R36" i="11"/>
  <c r="P36" i="11"/>
  <c r="N33" i="11"/>
  <c r="L33" i="11"/>
  <c r="AE27" i="11"/>
  <c r="AE24" i="11"/>
  <c r="AB24" i="11"/>
  <c r="I160" i="3"/>
  <c r="H162" i="3"/>
  <c r="I162" i="3" s="1"/>
  <c r="F76" i="3"/>
  <c r="A153" i="18"/>
  <c r="J155" i="18"/>
  <c r="J154" i="18"/>
  <c r="G75" i="3"/>
  <c r="J149" i="18"/>
  <c r="J151" i="18" s="1"/>
  <c r="F43" i="3" s="1"/>
  <c r="A148" i="18"/>
  <c r="J144" i="18"/>
  <c r="J146" i="18" s="1"/>
  <c r="F41" i="3" s="1"/>
  <c r="A143" i="18"/>
  <c r="J139" i="18"/>
  <c r="J138" i="18"/>
  <c r="A135" i="18"/>
  <c r="J137" i="18"/>
  <c r="J136" i="18"/>
  <c r="A129" i="18"/>
  <c r="J131" i="18"/>
  <c r="J130" i="18"/>
  <c r="F49" i="3"/>
  <c r="F48" i="3"/>
  <c r="F47" i="3"/>
  <c r="A123" i="18"/>
  <c r="J125" i="18"/>
  <c r="J124" i="18"/>
  <c r="A120" i="18"/>
  <c r="J121" i="18"/>
  <c r="F35" i="3" s="1"/>
  <c r="A117" i="18"/>
  <c r="A114" i="18"/>
  <c r="A101" i="18"/>
  <c r="J109" i="18"/>
  <c r="J108" i="18"/>
  <c r="J107" i="18"/>
  <c r="J104" i="18"/>
  <c r="J103" i="18"/>
  <c r="J102" i="18"/>
  <c r="A99" i="18"/>
  <c r="A98" i="18"/>
  <c r="M95" i="18"/>
  <c r="D98" i="18" s="1"/>
  <c r="D99" i="18" s="1"/>
  <c r="H99" i="18" s="1"/>
  <c r="F31" i="3" s="1"/>
  <c r="J95" i="18"/>
  <c r="A88" i="18"/>
  <c r="D90" i="18"/>
  <c r="J90" i="18" s="1"/>
  <c r="J89" i="18"/>
  <c r="A84" i="18"/>
  <c r="A79" i="18"/>
  <c r="A56" i="18"/>
  <c r="D73" i="18"/>
  <c r="J73" i="18" s="1"/>
  <c r="J72" i="18"/>
  <c r="D70" i="18"/>
  <c r="J70" i="18" s="1"/>
  <c r="J69" i="18"/>
  <c r="D67" i="18"/>
  <c r="J67" i="18" s="1"/>
  <c r="J66" i="18"/>
  <c r="D64" i="18"/>
  <c r="J64" i="18" s="1"/>
  <c r="J63" i="18"/>
  <c r="D58" i="18"/>
  <c r="J58" i="18" s="1"/>
  <c r="D61" i="18"/>
  <c r="J61" i="18" s="1"/>
  <c r="J60" i="18"/>
  <c r="J57" i="18"/>
  <c r="D52" i="18"/>
  <c r="J52" i="18" s="1"/>
  <c r="O52" i="18" s="1"/>
  <c r="J51" i="18"/>
  <c r="O51" i="18" s="1"/>
  <c r="D49" i="18"/>
  <c r="J49" i="18" s="1"/>
  <c r="O49" i="18" s="1"/>
  <c r="J48" i="18"/>
  <c r="O48" i="18" s="1"/>
  <c r="D46" i="18"/>
  <c r="J46" i="18" s="1"/>
  <c r="O46" i="18" s="1"/>
  <c r="J45" i="18"/>
  <c r="O45" i="18" s="1"/>
  <c r="D43" i="18"/>
  <c r="J43" i="18" s="1"/>
  <c r="O43" i="18" s="1"/>
  <c r="J42" i="18"/>
  <c r="O42" i="18" s="1"/>
  <c r="D40" i="18"/>
  <c r="J40" i="18" s="1"/>
  <c r="O40" i="18" s="1"/>
  <c r="J39" i="18"/>
  <c r="O39" i="18" s="1"/>
  <c r="J37" i="18"/>
  <c r="O37" i="18" s="1"/>
  <c r="J36" i="18"/>
  <c r="O36" i="18" s="1"/>
  <c r="A35" i="18"/>
  <c r="A94" i="18" s="1"/>
  <c r="A11" i="18"/>
  <c r="A32" i="18"/>
  <c r="A8" i="18"/>
  <c r="J27" i="18"/>
  <c r="O27" i="18" s="1"/>
  <c r="J24" i="18"/>
  <c r="O24" i="18" s="1"/>
  <c r="J21" i="18"/>
  <c r="O21" i="18" s="1"/>
  <c r="J18" i="18"/>
  <c r="O18" i="18" s="1"/>
  <c r="J15" i="18"/>
  <c r="O15" i="18" s="1"/>
  <c r="J12" i="18"/>
  <c r="O12" i="18" s="1"/>
  <c r="H32" i="18"/>
  <c r="D32" i="18"/>
  <c r="H8" i="18"/>
  <c r="F17" i="3" s="1"/>
  <c r="H44" i="3"/>
  <c r="H36" i="3"/>
  <c r="H43" i="3"/>
  <c r="H42" i="3"/>
  <c r="H41" i="3"/>
  <c r="H40" i="3"/>
  <c r="H38" i="3"/>
  <c r="H39" i="3"/>
  <c r="H37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Y70" i="11" l="1"/>
  <c r="W70" i="11"/>
  <c r="Q70" i="11"/>
  <c r="U70" i="11"/>
  <c r="J133" i="18"/>
  <c r="M156" i="18"/>
  <c r="J127" i="18"/>
  <c r="I43" i="3"/>
  <c r="I41" i="3"/>
  <c r="I35" i="3"/>
  <c r="F36" i="3"/>
  <c r="I36" i="3" s="1"/>
  <c r="M105" i="18"/>
  <c r="M59" i="18"/>
  <c r="F37" i="3"/>
  <c r="I37" i="3" s="1"/>
  <c r="H98" i="18"/>
  <c r="F30" i="3" s="1"/>
  <c r="I30" i="3" s="1"/>
  <c r="F38" i="3"/>
  <c r="I38" i="3" s="1"/>
  <c r="J141" i="18"/>
  <c r="F40" i="3" s="1"/>
  <c r="I40" i="3" s="1"/>
  <c r="M110" i="18"/>
  <c r="I31" i="3"/>
  <c r="O95" i="18"/>
  <c r="M91" i="18"/>
  <c r="M92" i="18" s="1"/>
  <c r="F29" i="3" s="1"/>
  <c r="I29" i="3" s="1"/>
  <c r="O29" i="18"/>
  <c r="M65" i="18"/>
  <c r="M74" i="18"/>
  <c r="O54" i="18"/>
  <c r="M71" i="18"/>
  <c r="M68" i="18"/>
  <c r="M62" i="18"/>
  <c r="J32" i="18"/>
  <c r="F24" i="3" s="1"/>
  <c r="D79" i="18"/>
  <c r="F16" i="3"/>
  <c r="H197" i="3"/>
  <c r="I197" i="3" s="1"/>
  <c r="H196" i="3"/>
  <c r="I196" i="3" s="1"/>
  <c r="H193" i="3"/>
  <c r="I193" i="3" s="1"/>
  <c r="H192" i="3"/>
  <c r="I192" i="3" s="1"/>
  <c r="H191" i="3"/>
  <c r="I191" i="3" s="1"/>
  <c r="H190" i="3"/>
  <c r="I190" i="3" s="1"/>
  <c r="H189" i="3"/>
  <c r="I189" i="3" s="1"/>
  <c r="H185" i="3"/>
  <c r="I185" i="3" s="1"/>
  <c r="H184" i="3"/>
  <c r="I184" i="3" s="1"/>
  <c r="H181" i="3"/>
  <c r="I181" i="3" s="1"/>
  <c r="I180" i="3" s="1"/>
  <c r="H177" i="3"/>
  <c r="I177" i="3" s="1"/>
  <c r="H176" i="3"/>
  <c r="I176" i="3" s="1"/>
  <c r="H175" i="3"/>
  <c r="I175" i="3" s="1"/>
  <c r="H171" i="3"/>
  <c r="I171" i="3" s="1"/>
  <c r="H170" i="3"/>
  <c r="I170" i="3" s="1"/>
  <c r="H169" i="3"/>
  <c r="I169" i="3" s="1"/>
  <c r="H168" i="3"/>
  <c r="I168" i="3" s="1"/>
  <c r="H167" i="3"/>
  <c r="I167" i="3" s="1"/>
  <c r="H166" i="3"/>
  <c r="I166" i="3" s="1"/>
  <c r="H165" i="3"/>
  <c r="I165" i="3" s="1"/>
  <c r="H161" i="3"/>
  <c r="I161" i="3" s="1"/>
  <c r="H75" i="3"/>
  <c r="H70" i="3"/>
  <c r="I70" i="3" s="1"/>
  <c r="H71" i="3"/>
  <c r="I71" i="3" s="1"/>
  <c r="J25" i="3"/>
  <c r="H76" i="3"/>
  <c r="S70" i="11" l="1"/>
  <c r="AA70" i="11"/>
  <c r="F39" i="3"/>
  <c r="I39" i="3" s="1"/>
  <c r="F44" i="3"/>
  <c r="I44" i="3" s="1"/>
  <c r="M112" i="18"/>
  <c r="D115" i="18" s="1"/>
  <c r="J115" i="18" s="1"/>
  <c r="F33" i="3" s="1"/>
  <c r="I33" i="3" s="1"/>
  <c r="M76" i="18"/>
  <c r="F26" i="3" s="1"/>
  <c r="I26" i="3" s="1"/>
  <c r="F25" i="3"/>
  <c r="I24" i="3"/>
  <c r="F23" i="3"/>
  <c r="D80" i="18"/>
  <c r="J79" i="18"/>
  <c r="I164" i="3"/>
  <c r="I195" i="3"/>
  <c r="I188" i="3"/>
  <c r="I174" i="3"/>
  <c r="I183" i="3"/>
  <c r="I76" i="3"/>
  <c r="H42" i="17"/>
  <c r="G42" i="17" s="1"/>
  <c r="H41" i="17"/>
  <c r="G41" i="17"/>
  <c r="G38" i="17"/>
  <c r="G37" i="17"/>
  <c r="G36" i="17"/>
  <c r="G35" i="17"/>
  <c r="G34" i="17"/>
  <c r="G30" i="17"/>
  <c r="G29" i="17"/>
  <c r="G26" i="17"/>
  <c r="G22" i="17"/>
  <c r="G21" i="17"/>
  <c r="G20" i="17"/>
  <c r="G16" i="17"/>
  <c r="G15" i="17"/>
  <c r="G14" i="17"/>
  <c r="G13" i="17"/>
  <c r="G12" i="17"/>
  <c r="G11" i="17"/>
  <c r="G10" i="17"/>
  <c r="G7" i="17"/>
  <c r="G8" i="17" s="1"/>
  <c r="F306" i="3"/>
  <c r="G295" i="3"/>
  <c r="G145" i="3"/>
  <c r="H108" i="3"/>
  <c r="I108" i="3" s="1"/>
  <c r="G19" i="3"/>
  <c r="R19" i="3"/>
  <c r="H61" i="3"/>
  <c r="I61" i="3" s="1"/>
  <c r="H60" i="3"/>
  <c r="I60" i="3" s="1"/>
  <c r="G325" i="3"/>
  <c r="G311" i="3"/>
  <c r="G286" i="3"/>
  <c r="G285" i="3"/>
  <c r="G284" i="3"/>
  <c r="G273" i="3"/>
  <c r="G258" i="3"/>
  <c r="G219" i="3"/>
  <c r="G218" i="3"/>
  <c r="G217" i="3"/>
  <c r="G155" i="3"/>
  <c r="G154" i="3"/>
  <c r="G106" i="3"/>
  <c r="G89" i="3"/>
  <c r="G88" i="3"/>
  <c r="G87" i="3"/>
  <c r="G86" i="3"/>
  <c r="G85" i="3"/>
  <c r="G84" i="3"/>
  <c r="G65" i="3"/>
  <c r="G64" i="3"/>
  <c r="G57" i="3"/>
  <c r="G52" i="3"/>
  <c r="G51" i="3"/>
  <c r="B51" i="11"/>
  <c r="B48" i="11"/>
  <c r="B45" i="11"/>
  <c r="B42" i="11"/>
  <c r="B39" i="11"/>
  <c r="B36" i="11"/>
  <c r="B33" i="11"/>
  <c r="B30" i="11"/>
  <c r="B24" i="11"/>
  <c r="D118" i="18" l="1"/>
  <c r="J118" i="18" s="1"/>
  <c r="F34" i="3" s="1"/>
  <c r="I34" i="3" s="1"/>
  <c r="F32" i="3"/>
  <c r="F42" i="3" s="1"/>
  <c r="I42" i="3" s="1"/>
  <c r="I25" i="3"/>
  <c r="I23" i="3"/>
  <c r="D84" i="18"/>
  <c r="J80" i="18"/>
  <c r="J81" i="18" s="1"/>
  <c r="F27" i="3" s="1"/>
  <c r="I187" i="3"/>
  <c r="I159" i="3" s="1"/>
  <c r="G27" i="17"/>
  <c r="G24" i="17"/>
  <c r="G39" i="17"/>
  <c r="G18" i="17"/>
  <c r="G31" i="17"/>
  <c r="G43" i="17"/>
  <c r="H134" i="3"/>
  <c r="H133" i="3"/>
  <c r="F97" i="3"/>
  <c r="I32" i="3" l="1"/>
  <c r="I27" i="3"/>
  <c r="D85" i="18"/>
  <c r="J85" i="18" s="1"/>
  <c r="J84" i="18"/>
  <c r="G44" i="17"/>
  <c r="D18" i="14"/>
  <c r="B27" i="11" s="1"/>
  <c r="J86" i="18" l="1"/>
  <c r="F28" i="3" s="1"/>
  <c r="H204" i="3"/>
  <c r="H259" i="3"/>
  <c r="I259" i="3" s="1"/>
  <c r="H260" i="3"/>
  <c r="H265" i="3"/>
  <c r="I265" i="3" s="1"/>
  <c r="H264" i="3"/>
  <c r="H258" i="3"/>
  <c r="I258" i="3" s="1"/>
  <c r="H261" i="3"/>
  <c r="I261" i="3" s="1"/>
  <c r="H251" i="3"/>
  <c r="I251" i="3" s="1"/>
  <c r="H252" i="3"/>
  <c r="I252" i="3" s="1"/>
  <c r="H253" i="3"/>
  <c r="I253" i="3" s="1"/>
  <c r="H254" i="3"/>
  <c r="H247" i="3"/>
  <c r="I247" i="3" s="1"/>
  <c r="H241" i="3"/>
  <c r="H242" i="3"/>
  <c r="H243" i="3"/>
  <c r="H235" i="3"/>
  <c r="I235" i="3" s="1"/>
  <c r="H236" i="3"/>
  <c r="H237" i="3"/>
  <c r="H231" i="3"/>
  <c r="I231" i="3" s="1"/>
  <c r="F254" i="3"/>
  <c r="F260" i="3"/>
  <c r="F216" i="3" s="1"/>
  <c r="F264" i="3"/>
  <c r="F236" i="3"/>
  <c r="F237" i="3"/>
  <c r="F230" i="3"/>
  <c r="I28" i="3" l="1"/>
  <c r="I254" i="3"/>
  <c r="I237" i="3"/>
  <c r="I236" i="3"/>
  <c r="I260" i="3"/>
  <c r="I264" i="3"/>
  <c r="F224" i="3" l="1"/>
  <c r="F242" i="3" s="1"/>
  <c r="I242" i="3" s="1"/>
  <c r="F225" i="3"/>
  <c r="F241" i="3" s="1"/>
  <c r="I241" i="3" s="1"/>
  <c r="F226" i="3"/>
  <c r="F240" i="3" s="1"/>
  <c r="H213" i="3"/>
  <c r="A113" i="8"/>
  <c r="A114" i="8"/>
  <c r="A115" i="8"/>
  <c r="A112" i="8"/>
  <c r="B53" i="8"/>
  <c r="B54" i="8"/>
  <c r="B55" i="8"/>
  <c r="A53" i="8"/>
  <c r="A62" i="8" s="1"/>
  <c r="A54" i="8"/>
  <c r="A63" i="8" s="1"/>
  <c r="A55" i="8"/>
  <c r="A64" i="8" s="1"/>
  <c r="A52" i="8"/>
  <c r="A61" i="8" s="1"/>
  <c r="B33" i="8"/>
  <c r="A33" i="8"/>
  <c r="C33" i="8" s="1"/>
  <c r="B34" i="8"/>
  <c r="D8" i="14"/>
  <c r="D7" i="14"/>
  <c r="H218" i="3"/>
  <c r="H72" i="3" l="1"/>
  <c r="I72" i="3" s="1"/>
  <c r="I69" i="3" s="1"/>
  <c r="H67" i="3"/>
  <c r="I67" i="3" s="1"/>
  <c r="H66" i="3"/>
  <c r="I66" i="3" s="1"/>
  <c r="H65" i="3"/>
  <c r="I65" i="3" s="1"/>
  <c r="H64" i="3"/>
  <c r="I64" i="3" s="1"/>
  <c r="H63" i="3"/>
  <c r="I63" i="3" s="1"/>
  <c r="H62" i="3"/>
  <c r="I62" i="3" s="1"/>
  <c r="H59" i="3"/>
  <c r="I59" i="3" s="1"/>
  <c r="H58" i="3"/>
  <c r="I58" i="3" s="1"/>
  <c r="H57" i="3"/>
  <c r="I57" i="3" s="1"/>
  <c r="H56" i="3"/>
  <c r="I56" i="3" s="1"/>
  <c r="H55" i="3"/>
  <c r="I55" i="3" s="1"/>
  <c r="H54" i="3"/>
  <c r="I54" i="3" s="1"/>
  <c r="H53" i="3"/>
  <c r="I53" i="3" s="1"/>
  <c r="H52" i="3"/>
  <c r="I52" i="3" s="1"/>
  <c r="H49" i="3"/>
  <c r="I49" i="3" s="1"/>
  <c r="H48" i="3"/>
  <c r="I48" i="3" s="1"/>
  <c r="H47" i="3"/>
  <c r="I47" i="3" s="1"/>
  <c r="I51" i="3" l="1"/>
  <c r="I22" i="3"/>
  <c r="I46" i="3"/>
  <c r="I75" i="3"/>
  <c r="I74" i="3" l="1"/>
  <c r="I21" i="3" l="1"/>
  <c r="I18" i="14" s="1"/>
  <c r="D27" i="11" s="1"/>
  <c r="F214" i="3"/>
  <c r="F213" i="3"/>
  <c r="I213" i="3" s="1"/>
  <c r="F223" i="3"/>
  <c r="A34" i="8"/>
  <c r="A32" i="8"/>
  <c r="A31" i="8"/>
  <c r="H226" i="3"/>
  <c r="F243" i="3" l="1"/>
  <c r="I243" i="3" s="1"/>
  <c r="F219" i="3"/>
  <c r="F218" i="3"/>
  <c r="I226" i="3"/>
  <c r="F201" i="3"/>
  <c r="F26" i="14"/>
  <c r="F28" i="14"/>
  <c r="F36" i="14"/>
  <c r="H89" i="3" l="1"/>
  <c r="I89" i="3" s="1"/>
  <c r="H88" i="3"/>
  <c r="I88" i="3" s="1"/>
  <c r="H87" i="3"/>
  <c r="I87" i="3" s="1"/>
  <c r="H86" i="3"/>
  <c r="I86" i="3" s="1"/>
  <c r="H85" i="3"/>
  <c r="I85" i="3" s="1"/>
  <c r="H84" i="3"/>
  <c r="I84" i="3" s="1"/>
  <c r="H81" i="3"/>
  <c r="I81" i="3" s="1"/>
  <c r="I80" i="3" s="1"/>
  <c r="I83" i="3" l="1"/>
  <c r="I79" i="3" l="1"/>
  <c r="I78" i="3" s="1"/>
  <c r="E26" i="16"/>
  <c r="H22" i="14" l="1"/>
  <c r="F12" i="16"/>
  <c r="F11" i="16"/>
  <c r="F10" i="16"/>
  <c r="F8" i="16"/>
  <c r="F7" i="16"/>
  <c r="H8" i="14" l="1"/>
  <c r="D9" i="14"/>
  <c r="G11" i="14"/>
  <c r="H7" i="14"/>
  <c r="H326" i="3"/>
  <c r="I326" i="3" s="1"/>
  <c r="H276" i="3"/>
  <c r="H272" i="3"/>
  <c r="H201" i="3"/>
  <c r="H208" i="3"/>
  <c r="H207" i="3"/>
  <c r="H206" i="3"/>
  <c r="H205" i="3"/>
  <c r="H203" i="3"/>
  <c r="H202" i="3"/>
  <c r="H271" i="3"/>
  <c r="H250" i="3"/>
  <c r="I250" i="3" s="1"/>
  <c r="H240" i="3"/>
  <c r="I240" i="3" s="1"/>
  <c r="H234" i="3"/>
  <c r="I234" i="3" s="1"/>
  <c r="X18" i="9"/>
  <c r="AB17" i="9"/>
  <c r="AB18" i="9" s="1"/>
  <c r="AB19" i="9" s="1"/>
  <c r="AB20" i="9" s="1"/>
  <c r="AB21" i="9" s="1"/>
  <c r="AB22" i="9" s="1"/>
  <c r="AB23" i="9" s="1"/>
  <c r="AB24" i="9" s="1"/>
  <c r="AB25" i="9" s="1"/>
  <c r="AB26" i="9" s="1"/>
  <c r="AB27" i="9" s="1"/>
  <c r="AB28" i="9" s="1"/>
  <c r="AB29" i="9" s="1"/>
  <c r="AB30" i="9" s="1"/>
  <c r="AB31" i="9" s="1"/>
  <c r="AB32" i="9" s="1"/>
  <c r="AB33" i="9" s="1"/>
  <c r="AB34" i="9" s="1"/>
  <c r="AB35" i="9" s="1"/>
  <c r="AB36" i="9" s="1"/>
  <c r="AB37" i="9" s="1"/>
  <c r="AB38" i="9" s="1"/>
  <c r="AB39" i="9" s="1"/>
  <c r="AB40" i="9" s="1"/>
  <c r="AB41" i="9" s="1"/>
  <c r="AB42" i="9" s="1"/>
  <c r="AB43" i="9" s="1"/>
  <c r="AB44" i="9" s="1"/>
  <c r="AB45" i="9" s="1"/>
  <c r="AB46" i="9" s="1"/>
  <c r="AB47" i="9" s="1"/>
  <c r="AA17" i="9"/>
  <c r="AA18" i="9" s="1"/>
  <c r="AA19" i="9" s="1"/>
  <c r="AA20" i="9" s="1"/>
  <c r="AA21" i="9" s="1"/>
  <c r="AA22" i="9" s="1"/>
  <c r="AA23" i="9" s="1"/>
  <c r="AA24" i="9" s="1"/>
  <c r="AA25" i="9" s="1"/>
  <c r="AA26" i="9" s="1"/>
  <c r="AA27" i="9" s="1"/>
  <c r="AA28" i="9" s="1"/>
  <c r="AA29" i="9" s="1"/>
  <c r="AA30" i="9" s="1"/>
  <c r="AA31" i="9" s="1"/>
  <c r="Z17" i="9"/>
  <c r="Z18" i="9" s="1"/>
  <c r="Z19" i="9" s="1"/>
  <c r="Z20" i="9" s="1"/>
  <c r="Z21" i="9" s="1"/>
  <c r="Z22" i="9" s="1"/>
  <c r="Z23" i="9" s="1"/>
  <c r="F18" i="3"/>
  <c r="J20" i="3"/>
  <c r="H277" i="3"/>
  <c r="F330" i="3"/>
  <c r="F38" i="14" s="1"/>
  <c r="H273" i="3"/>
  <c r="H132" i="3"/>
  <c r="H142" i="3"/>
  <c r="I142" i="3" s="1"/>
  <c r="H143" i="3"/>
  <c r="I143" i="3" s="1"/>
  <c r="H144" i="3"/>
  <c r="I144" i="3" s="1"/>
  <c r="H145" i="3"/>
  <c r="I145" i="3" s="1"/>
  <c r="H146" i="3"/>
  <c r="I146" i="3" s="1"/>
  <c r="H147" i="3"/>
  <c r="I147" i="3" s="1"/>
  <c r="H148" i="3"/>
  <c r="I148" i="3" s="1"/>
  <c r="H149" i="3"/>
  <c r="I149" i="3" s="1"/>
  <c r="H150" i="3"/>
  <c r="I150" i="3" s="1"/>
  <c r="H151" i="3"/>
  <c r="I151" i="3" s="1"/>
  <c r="H152" i="3"/>
  <c r="I152" i="3" s="1"/>
  <c r="H153" i="3"/>
  <c r="I153" i="3" s="1"/>
  <c r="H154" i="3"/>
  <c r="I154" i="3" s="1"/>
  <c r="H155" i="3"/>
  <c r="H136" i="3"/>
  <c r="H16" i="3"/>
  <c r="I16" i="3" s="1"/>
  <c r="O86" i="11"/>
  <c r="M86" i="11"/>
  <c r="K86" i="11"/>
  <c r="I86" i="11"/>
  <c r="G86" i="11"/>
  <c r="O85" i="11"/>
  <c r="M85" i="11"/>
  <c r="K85" i="11"/>
  <c r="I85" i="11"/>
  <c r="G85" i="11"/>
  <c r="AF64" i="11"/>
  <c r="AF62" i="11"/>
  <c r="B62" i="11"/>
  <c r="AF61" i="11"/>
  <c r="AF59" i="11"/>
  <c r="AF58" i="11"/>
  <c r="AF56" i="11"/>
  <c r="B56" i="11"/>
  <c r="AF55" i="11"/>
  <c r="P54" i="11"/>
  <c r="O54" i="11" s="1"/>
  <c r="N54" i="11"/>
  <c r="M54" i="11" s="1"/>
  <c r="L54" i="11"/>
  <c r="K54" i="11" s="1"/>
  <c r="J54" i="11"/>
  <c r="I54" i="11" s="1"/>
  <c r="H54" i="11"/>
  <c r="AF53" i="11"/>
  <c r="AF50" i="11"/>
  <c r="AF48" i="11"/>
  <c r="AF47" i="11"/>
  <c r="AF45" i="11"/>
  <c r="AF44" i="11"/>
  <c r="AF42" i="11"/>
  <c r="AF41" i="11"/>
  <c r="AF39" i="11"/>
  <c r="AF38" i="11"/>
  <c r="AF36" i="11"/>
  <c r="AF35" i="11"/>
  <c r="AF33" i="11"/>
  <c r="AF32" i="11"/>
  <c r="AF30" i="11"/>
  <c r="AF29" i="11"/>
  <c r="AF27" i="11"/>
  <c r="AF26" i="11"/>
  <c r="AF24" i="11"/>
  <c r="AF21" i="11"/>
  <c r="H95" i="3"/>
  <c r="I95" i="3" s="1"/>
  <c r="H328" i="3"/>
  <c r="I328" i="3" s="1"/>
  <c r="H327" i="3"/>
  <c r="I327" i="3" s="1"/>
  <c r="H325" i="3"/>
  <c r="I325" i="3" s="1"/>
  <c r="H324" i="3"/>
  <c r="I324" i="3" s="1"/>
  <c r="H323" i="3"/>
  <c r="I323" i="3" s="1"/>
  <c r="H322" i="3"/>
  <c r="I322" i="3" s="1"/>
  <c r="H321" i="3"/>
  <c r="I321" i="3" s="1"/>
  <c r="H320" i="3"/>
  <c r="I320" i="3" s="1"/>
  <c r="H319" i="3"/>
  <c r="I319" i="3" s="1"/>
  <c r="H318" i="3"/>
  <c r="I318" i="3" s="1"/>
  <c r="H317" i="3"/>
  <c r="I317" i="3" s="1"/>
  <c r="H316" i="3"/>
  <c r="I316" i="3" s="1"/>
  <c r="H315" i="3"/>
  <c r="I315" i="3" s="1"/>
  <c r="H314" i="3"/>
  <c r="I314" i="3" s="1"/>
  <c r="H313" i="3"/>
  <c r="I313" i="3" s="1"/>
  <c r="H312" i="3"/>
  <c r="I312" i="3" s="1"/>
  <c r="H311" i="3"/>
  <c r="I311" i="3" s="1"/>
  <c r="H310" i="3"/>
  <c r="I310" i="3" s="1"/>
  <c r="H309" i="3"/>
  <c r="I309" i="3" s="1"/>
  <c r="H308" i="3"/>
  <c r="I308" i="3" s="1"/>
  <c r="H307" i="3"/>
  <c r="I307" i="3" s="1"/>
  <c r="H306" i="3"/>
  <c r="I306" i="3" s="1"/>
  <c r="H305" i="3"/>
  <c r="I305" i="3" s="1"/>
  <c r="H304" i="3"/>
  <c r="I304" i="3" s="1"/>
  <c r="H303" i="3"/>
  <c r="I303" i="3" s="1"/>
  <c r="H302" i="3"/>
  <c r="I302" i="3" s="1"/>
  <c r="H301" i="3"/>
  <c r="I301" i="3" s="1"/>
  <c r="H300" i="3"/>
  <c r="I300" i="3" s="1"/>
  <c r="H299" i="3"/>
  <c r="I299" i="3" s="1"/>
  <c r="H298" i="3"/>
  <c r="I298" i="3" s="1"/>
  <c r="H297" i="3"/>
  <c r="I297" i="3" s="1"/>
  <c r="H296" i="3"/>
  <c r="I296" i="3" s="1"/>
  <c r="H295" i="3"/>
  <c r="I295" i="3" s="1"/>
  <c r="H294" i="3"/>
  <c r="I294" i="3" s="1"/>
  <c r="H293" i="3"/>
  <c r="I293" i="3" s="1"/>
  <c r="H292" i="3"/>
  <c r="I292" i="3" s="1"/>
  <c r="H291" i="3"/>
  <c r="I291" i="3" s="1"/>
  <c r="H290" i="3"/>
  <c r="I290" i="3" s="1"/>
  <c r="H289" i="3"/>
  <c r="I289" i="3" s="1"/>
  <c r="H286" i="3"/>
  <c r="I286" i="3" s="1"/>
  <c r="H285" i="3"/>
  <c r="I285" i="3" s="1"/>
  <c r="H284" i="3"/>
  <c r="I284" i="3" s="1"/>
  <c r="H211" i="3"/>
  <c r="H120" i="3"/>
  <c r="I120" i="3" s="1"/>
  <c r="H119" i="3"/>
  <c r="I119" i="3" s="1"/>
  <c r="H118" i="3"/>
  <c r="I118" i="3" s="1"/>
  <c r="H117" i="3"/>
  <c r="I117" i="3" s="1"/>
  <c r="H114" i="3"/>
  <c r="I114" i="3" s="1"/>
  <c r="H113" i="3"/>
  <c r="I113" i="3" s="1"/>
  <c r="H110" i="3"/>
  <c r="I110" i="3" s="1"/>
  <c r="H109" i="3"/>
  <c r="I109" i="3" s="1"/>
  <c r="H107" i="3"/>
  <c r="I107" i="3" s="1"/>
  <c r="H106" i="3"/>
  <c r="I106" i="3" s="1"/>
  <c r="H105" i="3"/>
  <c r="I105" i="3" s="1"/>
  <c r="H104" i="3"/>
  <c r="I104" i="3" s="1"/>
  <c r="H103" i="3"/>
  <c r="I103" i="3" s="1"/>
  <c r="H102" i="3"/>
  <c r="I102" i="3" s="1"/>
  <c r="H101" i="3"/>
  <c r="I101" i="3" s="1"/>
  <c r="H100" i="3"/>
  <c r="I100" i="3" s="1"/>
  <c r="H99" i="3"/>
  <c r="I99" i="3" s="1"/>
  <c r="H98" i="3"/>
  <c r="I98" i="3" s="1"/>
  <c r="H97" i="3"/>
  <c r="I97" i="3" s="1"/>
  <c r="H96" i="3"/>
  <c r="I96" i="3" s="1"/>
  <c r="H217" i="3"/>
  <c r="H141" i="3"/>
  <c r="I141" i="3" s="1"/>
  <c r="H257" i="3"/>
  <c r="I257" i="3" s="1"/>
  <c r="H246" i="3"/>
  <c r="I246" i="3" s="1"/>
  <c r="H230" i="3"/>
  <c r="I230" i="3" s="1"/>
  <c r="H224" i="3"/>
  <c r="H223" i="3"/>
  <c r="H214" i="3"/>
  <c r="H212" i="3"/>
  <c r="H137" i="3"/>
  <c r="H130" i="3"/>
  <c r="H128" i="3"/>
  <c r="D68" i="9"/>
  <c r="D62" i="8"/>
  <c r="D63" i="8"/>
  <c r="D64" i="8"/>
  <c r="D61" i="8"/>
  <c r="F212" i="3"/>
  <c r="C31" i="9"/>
  <c r="D107" i="9" s="1"/>
  <c r="B134" i="9"/>
  <c r="D114" i="9"/>
  <c r="C138" i="9" s="1"/>
  <c r="C114" i="9"/>
  <c r="D112" i="9"/>
  <c r="C136" i="9" s="1"/>
  <c r="E112" i="9"/>
  <c r="C112" i="9"/>
  <c r="D110" i="9"/>
  <c r="C134" i="9"/>
  <c r="C110" i="9"/>
  <c r="E110" i="9" s="1"/>
  <c r="D108" i="9"/>
  <c r="C108" i="9"/>
  <c r="E108" i="9" s="1"/>
  <c r="D106" i="9"/>
  <c r="C130" i="9" s="1"/>
  <c r="C106" i="9"/>
  <c r="E106" i="9" s="1"/>
  <c r="D75" i="9"/>
  <c r="C75" i="9"/>
  <c r="E75" i="9" s="1"/>
  <c r="B75" i="9"/>
  <c r="D74" i="9"/>
  <c r="D73" i="9"/>
  <c r="C73" i="9"/>
  <c r="B73" i="9"/>
  <c r="B136" i="9" s="1"/>
  <c r="E136" i="9" s="1"/>
  <c r="D72" i="9"/>
  <c r="D71" i="9"/>
  <c r="C71" i="9"/>
  <c r="D70" i="9"/>
  <c r="D69" i="9"/>
  <c r="C69" i="9"/>
  <c r="B69" i="9"/>
  <c r="D67" i="9"/>
  <c r="C67" i="9"/>
  <c r="B67" i="9"/>
  <c r="B130" i="9" s="1"/>
  <c r="D66" i="9"/>
  <c r="E61" i="9"/>
  <c r="B60" i="9"/>
  <c r="C60" i="9"/>
  <c r="B59" i="9"/>
  <c r="C59" i="9" s="1"/>
  <c r="B58" i="9"/>
  <c r="C58" i="9" s="1"/>
  <c r="B56" i="9"/>
  <c r="C56" i="9" s="1"/>
  <c r="D38" i="9"/>
  <c r="E38" i="9" s="1"/>
  <c r="D37" i="9"/>
  <c r="C37" i="9"/>
  <c r="B37" i="9"/>
  <c r="C113" i="9" s="1"/>
  <c r="D36" i="9"/>
  <c r="E36" i="9"/>
  <c r="D35" i="9"/>
  <c r="C35" i="9"/>
  <c r="B35" i="9"/>
  <c r="D34" i="9"/>
  <c r="E34" i="9" s="1"/>
  <c r="D33" i="9"/>
  <c r="C33" i="9"/>
  <c r="B33" i="9"/>
  <c r="D32" i="9"/>
  <c r="E32" i="9"/>
  <c r="D31" i="9"/>
  <c r="B31" i="9"/>
  <c r="B68" i="9" s="1"/>
  <c r="B131" i="9" s="1"/>
  <c r="D30" i="9"/>
  <c r="E30" i="9" s="1"/>
  <c r="D29" i="9"/>
  <c r="C29" i="9"/>
  <c r="D105" i="9"/>
  <c r="C129" i="9" s="1"/>
  <c r="B29" i="9"/>
  <c r="C105" i="9" s="1"/>
  <c r="E105" i="9" s="1"/>
  <c r="H3" i="9"/>
  <c r="H2" i="9"/>
  <c r="B52" i="8"/>
  <c r="C52" i="8" s="1"/>
  <c r="B31" i="8"/>
  <c r="B61" i="8" s="1"/>
  <c r="D31" i="8"/>
  <c r="C31" i="8"/>
  <c r="D94" i="8" s="1"/>
  <c r="C112" i="8" s="1"/>
  <c r="D96" i="8"/>
  <c r="C114" i="8" s="1"/>
  <c r="C96" i="8"/>
  <c r="C63" i="8"/>
  <c r="B63" i="8"/>
  <c r="E56" i="8"/>
  <c r="C54" i="8"/>
  <c r="C53" i="8"/>
  <c r="D34" i="8"/>
  <c r="C34" i="8"/>
  <c r="D97" i="8" s="1"/>
  <c r="C115" i="8" s="1"/>
  <c r="C97" i="8"/>
  <c r="D33" i="8"/>
  <c r="E33" i="8" s="1"/>
  <c r="D32" i="8"/>
  <c r="C32" i="8"/>
  <c r="C62" i="8" s="1"/>
  <c r="B32" i="8"/>
  <c r="C95" i="8" s="1"/>
  <c r="H3" i="8"/>
  <c r="H2" i="8"/>
  <c r="C66" i="9"/>
  <c r="C68" i="9"/>
  <c r="B72" i="9"/>
  <c r="B135" i="9" s="1"/>
  <c r="B74" i="9"/>
  <c r="B70" i="9"/>
  <c r="B18" i="8"/>
  <c r="B8" i="8" s="1"/>
  <c r="C55" i="8"/>
  <c r="C109" i="9"/>
  <c r="E134" i="9"/>
  <c r="B138" i="9"/>
  <c r="H17" i="3"/>
  <c r="H131" i="3"/>
  <c r="H135" i="3"/>
  <c r="H219" i="3"/>
  <c r="H280" i="3"/>
  <c r="H215" i="3"/>
  <c r="I215" i="3" s="1"/>
  <c r="H129" i="3"/>
  <c r="H278" i="3"/>
  <c r="J56" i="11"/>
  <c r="H125" i="3"/>
  <c r="E37" i="9"/>
  <c r="D113" i="9"/>
  <c r="C137" i="9" s="1"/>
  <c r="C74" i="9"/>
  <c r="C72" i="9"/>
  <c r="E72" i="9"/>
  <c r="D111" i="9"/>
  <c r="C135" i="9"/>
  <c r="B133" i="9"/>
  <c r="C132" i="9"/>
  <c r="J59" i="11"/>
  <c r="H18" i="3"/>
  <c r="H279" i="3"/>
  <c r="H270" i="3"/>
  <c r="H225" i="3"/>
  <c r="P56" i="11"/>
  <c r="N56" i="11"/>
  <c r="P59" i="11"/>
  <c r="L56" i="11"/>
  <c r="L59" i="11"/>
  <c r="N59" i="11"/>
  <c r="C107" i="9"/>
  <c r="B16" i="9"/>
  <c r="B8" i="9" s="1"/>
  <c r="B57" i="9"/>
  <c r="C57" i="9" s="1"/>
  <c r="F137" i="3"/>
  <c r="F136" i="3" s="1"/>
  <c r="E68" i="9"/>
  <c r="AE54" i="11" l="1"/>
  <c r="E71" i="9"/>
  <c r="E67" i="9"/>
  <c r="E73" i="9"/>
  <c r="E113" i="9"/>
  <c r="B66" i="9"/>
  <c r="E138" i="9"/>
  <c r="E135" i="9"/>
  <c r="E114" i="9"/>
  <c r="I228" i="3"/>
  <c r="AF51" i="11"/>
  <c r="G54" i="11"/>
  <c r="AF54" i="11" s="1"/>
  <c r="I283" i="3"/>
  <c r="I288" i="3"/>
  <c r="C94" i="8"/>
  <c r="E94" i="8" s="1"/>
  <c r="C61" i="8"/>
  <c r="E61" i="8" s="1"/>
  <c r="E96" i="8"/>
  <c r="E63" i="8"/>
  <c r="B114" i="8"/>
  <c r="E114" i="8" s="1"/>
  <c r="E31" i="9"/>
  <c r="H216" i="3"/>
  <c r="I216" i="3" s="1"/>
  <c r="E97" i="8"/>
  <c r="C64" i="8"/>
  <c r="D95" i="8"/>
  <c r="C113" i="8" s="1"/>
  <c r="E31" i="8"/>
  <c r="E32" i="8"/>
  <c r="B62" i="8"/>
  <c r="B113" i="8" s="1"/>
  <c r="I155" i="3"/>
  <c r="I140" i="3" s="1"/>
  <c r="H28" i="14"/>
  <c r="I18" i="3"/>
  <c r="C56" i="8"/>
  <c r="I214" i="3"/>
  <c r="I212" i="3"/>
  <c r="I136" i="3"/>
  <c r="I116" i="3"/>
  <c r="I125" i="3"/>
  <c r="I124" i="3" s="1"/>
  <c r="I17" i="3"/>
  <c r="I225" i="3"/>
  <c r="I224" i="3"/>
  <c r="H112" i="3"/>
  <c r="I112" i="3" s="1"/>
  <c r="B112" i="8"/>
  <c r="E112" i="8" s="1"/>
  <c r="H111" i="3"/>
  <c r="I111" i="3" s="1"/>
  <c r="C61" i="9"/>
  <c r="F273" i="3"/>
  <c r="I273" i="3" s="1"/>
  <c r="I276" i="3"/>
  <c r="F277" i="3"/>
  <c r="C131" i="9"/>
  <c r="E107" i="9"/>
  <c r="F211" i="3"/>
  <c r="I223" i="3"/>
  <c r="D109" i="9"/>
  <c r="C133" i="9" s="1"/>
  <c r="E133" i="9" s="1"/>
  <c r="C70" i="9"/>
  <c r="E70" i="9" s="1"/>
  <c r="E33" i="9"/>
  <c r="B132" i="9"/>
  <c r="E132" i="9" s="1"/>
  <c r="E69" i="9"/>
  <c r="E131" i="9"/>
  <c r="I137" i="3"/>
  <c r="E34" i="8"/>
  <c r="C111" i="9"/>
  <c r="E111" i="9" s="1"/>
  <c r="E35" i="9"/>
  <c r="B64" i="8"/>
  <c r="B137" i="9"/>
  <c r="E137" i="9" s="1"/>
  <c r="E74" i="9"/>
  <c r="E130" i="9"/>
  <c r="E29" i="9"/>
  <c r="E139" i="9" l="1"/>
  <c r="B129" i="9"/>
  <c r="E129" i="9" s="1"/>
  <c r="E66" i="9"/>
  <c r="I221" i="3"/>
  <c r="H282" i="3"/>
  <c r="I282" i="3" s="1"/>
  <c r="H36" i="14" s="1"/>
  <c r="E95" i="8"/>
  <c r="E98" i="8" s="1"/>
  <c r="F207" i="3" s="1"/>
  <c r="E113" i="8"/>
  <c r="I211" i="3"/>
  <c r="F217" i="3"/>
  <c r="I217" i="3" s="1"/>
  <c r="E62" i="8"/>
  <c r="E35" i="8"/>
  <c r="A77" i="8" s="1"/>
  <c r="I94" i="3"/>
  <c r="I93" i="3" s="1"/>
  <c r="I92" i="3" s="1"/>
  <c r="I28" i="14"/>
  <c r="D42" i="11" s="1"/>
  <c r="E39" i="9"/>
  <c r="F132" i="3"/>
  <c r="I277" i="3"/>
  <c r="F279" i="3"/>
  <c r="I279" i="3" s="1"/>
  <c r="F280" i="3"/>
  <c r="F278" i="3"/>
  <c r="F32" i="14" s="1"/>
  <c r="E64" i="8"/>
  <c r="B115" i="8"/>
  <c r="E115" i="8" s="1"/>
  <c r="I201" i="3"/>
  <c r="E109" i="9"/>
  <c r="E115" i="9" s="1"/>
  <c r="E76" i="9"/>
  <c r="I280" i="3" l="1"/>
  <c r="F34" i="14"/>
  <c r="I132" i="3"/>
  <c r="F133" i="3"/>
  <c r="I133" i="3" s="1"/>
  <c r="F134" i="3"/>
  <c r="I134" i="3" s="1"/>
  <c r="I218" i="3"/>
  <c r="I219" i="3"/>
  <c r="I207" i="3"/>
  <c r="E65" i="8"/>
  <c r="B77" i="8" s="1"/>
  <c r="C77" i="8" s="1"/>
  <c r="F202" i="3"/>
  <c r="I202" i="3" s="1"/>
  <c r="E116" i="8"/>
  <c r="F208" i="3" s="1"/>
  <c r="H158" i="3"/>
  <c r="C82" i="8"/>
  <c r="F206" i="3" s="1"/>
  <c r="F131" i="3"/>
  <c r="I131" i="3" s="1"/>
  <c r="A80" i="9"/>
  <c r="C80" i="9" s="1"/>
  <c r="F135" i="3" s="1"/>
  <c r="B88" i="9"/>
  <c r="C93" i="9"/>
  <c r="I278" i="3"/>
  <c r="F270" i="3"/>
  <c r="I22" i="14"/>
  <c r="D33" i="11" s="1"/>
  <c r="A88" i="9"/>
  <c r="F128" i="3"/>
  <c r="I128" i="3" s="1"/>
  <c r="I36" i="14"/>
  <c r="D62" i="11" s="1"/>
  <c r="I275" i="3" l="1"/>
  <c r="I208" i="3"/>
  <c r="F204" i="3"/>
  <c r="I204" i="3" s="1"/>
  <c r="A69" i="8"/>
  <c r="C69" i="8" s="1"/>
  <c r="F203" i="3" s="1"/>
  <c r="I203" i="3" s="1"/>
  <c r="H24" i="14"/>
  <c r="H30" i="14"/>
  <c r="I158" i="3"/>
  <c r="C88" i="9"/>
  <c r="F129" i="3" s="1"/>
  <c r="I129" i="3" s="1"/>
  <c r="F130" i="3"/>
  <c r="I130" i="3" s="1"/>
  <c r="L62" i="11"/>
  <c r="P62" i="11"/>
  <c r="J62" i="11"/>
  <c r="N62" i="11"/>
  <c r="I270" i="3"/>
  <c r="F271" i="3"/>
  <c r="I271" i="3" s="1"/>
  <c r="I206" i="3"/>
  <c r="F205" i="3"/>
  <c r="I205" i="3" s="1"/>
  <c r="I135" i="3"/>
  <c r="AE62" i="11" l="1"/>
  <c r="I30" i="14"/>
  <c r="D45" i="11" s="1"/>
  <c r="F272" i="3"/>
  <c r="I272" i="3" s="1"/>
  <c r="I269" i="3" s="1"/>
  <c r="I200" i="3"/>
  <c r="I199" i="3" s="1"/>
  <c r="I24" i="14"/>
  <c r="D36" i="11" s="1"/>
  <c r="I127" i="3"/>
  <c r="J33" i="11"/>
  <c r="H33" i="11"/>
  <c r="F33" i="11"/>
  <c r="N42" i="11" l="1"/>
  <c r="L42" i="11"/>
  <c r="AE42" i="11" s="1"/>
  <c r="J42" i="11"/>
  <c r="F42" i="11"/>
  <c r="H42" i="11"/>
  <c r="P42" i="11"/>
  <c r="H123" i="3"/>
  <c r="I32" i="14"/>
  <c r="D48" i="11" s="1"/>
  <c r="I123" i="3" l="1"/>
  <c r="H26" i="14"/>
  <c r="I268" i="3"/>
  <c r="N45" i="11"/>
  <c r="J45" i="11"/>
  <c r="F45" i="11"/>
  <c r="L45" i="11"/>
  <c r="H45" i="11"/>
  <c r="AE45" i="11" l="1"/>
  <c r="H30" i="11"/>
  <c r="H66" i="11" s="1"/>
  <c r="J30" i="11"/>
  <c r="J66" i="11" s="1"/>
  <c r="F30" i="11"/>
  <c r="I26" i="14"/>
  <c r="D39" i="11" s="1"/>
  <c r="I34" i="14"/>
  <c r="D51" i="11" s="1"/>
  <c r="L27" i="11"/>
  <c r="F27" i="11"/>
  <c r="H27" i="11"/>
  <c r="J27" i="11"/>
  <c r="N27" i="11"/>
  <c r="P27" i="11"/>
  <c r="F48" i="11"/>
  <c r="N48" i="11"/>
  <c r="H56" i="11"/>
  <c r="F56" i="11"/>
  <c r="F62" i="11"/>
  <c r="H48" i="11"/>
  <c r="F59" i="11"/>
  <c r="L48" i="11"/>
  <c r="H59" i="11"/>
  <c r="J48" i="11"/>
  <c r="H62" i="11"/>
  <c r="P48" i="11"/>
  <c r="AE48" i="11" l="1"/>
  <c r="P51" i="11"/>
  <c r="N51" i="11"/>
  <c r="L51" i="11"/>
  <c r="J51" i="11"/>
  <c r="AE51" i="11" s="1"/>
  <c r="L39" i="11"/>
  <c r="P39" i="11"/>
  <c r="H39" i="11"/>
  <c r="F39" i="11"/>
  <c r="J39" i="11"/>
  <c r="AE39" i="11" s="1"/>
  <c r="N39" i="11"/>
  <c r="L36" i="11"/>
  <c r="H36" i="11"/>
  <c r="AE33" i="11"/>
  <c r="N30" i="11"/>
  <c r="N66" i="11" s="1"/>
  <c r="L30" i="11"/>
  <c r="L66" i="11" s="1"/>
  <c r="P30" i="11"/>
  <c r="P66" i="11" s="1"/>
  <c r="J36" i="11"/>
  <c r="N36" i="11"/>
  <c r="P33" i="11"/>
  <c r="F36" i="11"/>
  <c r="AE56" i="11"/>
  <c r="AE59" i="11"/>
  <c r="D9" i="16"/>
  <c r="F9" i="16" s="1"/>
  <c r="AE36" i="11" l="1"/>
  <c r="AE30" i="11"/>
  <c r="F13" i="16"/>
  <c r="H19" i="3" l="1"/>
  <c r="I19" i="3" s="1"/>
  <c r="I15" i="3" s="1"/>
  <c r="I330" i="3" s="1"/>
  <c r="I16" i="14" l="1"/>
  <c r="D24" i="11" s="1"/>
  <c r="J330" i="3" l="1"/>
  <c r="J268" i="3"/>
  <c r="J158" i="3"/>
  <c r="J78" i="3"/>
  <c r="J74" i="3"/>
  <c r="J282" i="3"/>
  <c r="J140" i="3"/>
  <c r="J92" i="3"/>
  <c r="J21" i="3"/>
  <c r="J199" i="3"/>
  <c r="J123" i="3"/>
  <c r="J15" i="3"/>
  <c r="I38" i="14"/>
  <c r="G51" i="14" s="1"/>
  <c r="K20" i="3"/>
  <c r="F26" i="16"/>
  <c r="K11" i="3"/>
  <c r="J334" i="3"/>
  <c r="J24" i="11"/>
  <c r="P24" i="11"/>
  <c r="H24" i="11"/>
  <c r="N24" i="11"/>
  <c r="D66" i="11"/>
  <c r="L24" i="11"/>
  <c r="F24" i="11"/>
  <c r="J19" i="3"/>
  <c r="C24" i="11" l="1"/>
  <c r="U66" i="11"/>
  <c r="Y66" i="11"/>
  <c r="W66" i="11"/>
  <c r="Q66" i="11"/>
  <c r="S66" i="11"/>
  <c r="AA66" i="11"/>
  <c r="F66" i="11"/>
  <c r="AE66" i="11" s="1"/>
  <c r="J335" i="3"/>
  <c r="I66" i="11"/>
  <c r="I70" i="11"/>
  <c r="K70" i="11"/>
  <c r="K66" i="11"/>
  <c r="O70" i="11"/>
  <c r="O66" i="11"/>
  <c r="D70" i="11"/>
  <c r="C33" i="11"/>
  <c r="C56" i="11"/>
  <c r="C27" i="11"/>
  <c r="C51" i="11"/>
  <c r="C39" i="11"/>
  <c r="C59" i="11"/>
  <c r="C30" i="11"/>
  <c r="C48" i="11"/>
  <c r="C62" i="11"/>
  <c r="C45" i="11"/>
  <c r="C54" i="11"/>
  <c r="C36" i="11"/>
  <c r="O17" i="11"/>
  <c r="C42" i="11"/>
  <c r="M70" i="11"/>
  <c r="M66" i="11"/>
  <c r="G66" i="11"/>
  <c r="G70" i="11"/>
  <c r="E70" i="11" l="1"/>
  <c r="F67" i="11"/>
  <c r="E67" i="11" s="1"/>
  <c r="E66" i="11"/>
  <c r="C66" i="11"/>
  <c r="G71" i="11"/>
  <c r="H85" i="11" s="1"/>
  <c r="M71" i="11"/>
  <c r="N85" i="11" s="1"/>
  <c r="I71" i="11"/>
  <c r="J85" i="11" s="1"/>
  <c r="M72" i="11"/>
  <c r="N86" i="11" s="1"/>
  <c r="AF73" i="11"/>
  <c r="O71" i="11"/>
  <c r="P85" i="11" s="1"/>
  <c r="K71" i="11"/>
  <c r="L85" i="11" s="1"/>
  <c r="E71" i="11" l="1"/>
  <c r="AE70" i="11"/>
  <c r="H67" i="11"/>
  <c r="O72" i="11"/>
  <c r="P86" i="11" s="1"/>
  <c r="E72" i="11"/>
  <c r="F86" i="11" s="1"/>
  <c r="AE71" i="11"/>
  <c r="F85" i="11"/>
  <c r="G72" i="11"/>
  <c r="H86" i="11" s="1"/>
  <c r="I72" i="11"/>
  <c r="J86" i="11" s="1"/>
  <c r="K72" i="11"/>
  <c r="L86" i="11" s="1"/>
  <c r="G67" i="11" l="1"/>
  <c r="J67" i="11"/>
  <c r="L67" i="11" s="1"/>
  <c r="N67" i="11" s="1"/>
  <c r="P67" i="11" s="1"/>
  <c r="R67" i="11" s="1"/>
  <c r="T67" i="11" s="1"/>
  <c r="V67" i="11" s="1"/>
  <c r="X67" i="11" s="1"/>
  <c r="Z67" i="11" s="1"/>
  <c r="AB67" i="11" s="1"/>
  <c r="I67" i="11"/>
  <c r="AE72" i="11"/>
  <c r="K67" i="11" l="1"/>
  <c r="M67" i="11"/>
  <c r="O67" i="11" l="1"/>
  <c r="Q67" i="11" l="1"/>
  <c r="S67" i="11" l="1"/>
  <c r="U67" i="11" l="1"/>
  <c r="W67" i="11" l="1"/>
  <c r="Y67" i="11" l="1"/>
  <c r="AA67" i="11"/>
</calcChain>
</file>

<file path=xl/sharedStrings.xml><?xml version="1.0" encoding="utf-8"?>
<sst xmlns="http://schemas.openxmlformats.org/spreadsheetml/2006/main" count="2054" uniqueCount="820">
  <si>
    <t xml:space="preserve">AGENTE FINANCEIRO:  </t>
  </si>
  <si>
    <t>CRONOGRAMA FÍSICO - FINANCEIRO</t>
  </si>
  <si>
    <t>Global</t>
  </si>
  <si>
    <t xml:space="preserve"> MODALIDADE: ABASTECIMENTO DE ÁGUA</t>
  </si>
  <si>
    <t xml:space="preserve"> VALOR: R$ </t>
  </si>
  <si>
    <t xml:space="preserve">CONTRATADA: </t>
  </si>
  <si>
    <t>ITEM</t>
  </si>
  <si>
    <t>DISCRIMINAÇÃO DOS SERVIÇOS</t>
  </si>
  <si>
    <t>PESO %</t>
  </si>
  <si>
    <t>%</t>
  </si>
  <si>
    <t>R$</t>
  </si>
  <si>
    <t>PESMS</t>
  </si>
  <si>
    <t>TOTAL</t>
  </si>
  <si>
    <t>SIMPLES</t>
  </si>
  <si>
    <t>ACUMULADO</t>
  </si>
  <si>
    <t>VI - Valor do Investimento</t>
  </si>
  <si>
    <t>VF - Valor do Financiamento</t>
  </si>
  <si>
    <t>CP - Contrapartida</t>
  </si>
  <si>
    <t>Data: ______/_______/_________</t>
  </si>
  <si>
    <t>________________________________________________</t>
  </si>
  <si>
    <t>TOTAL  GERAL</t>
  </si>
  <si>
    <t>BDI</t>
  </si>
  <si>
    <t>ÍTEM</t>
  </si>
  <si>
    <t>DESCRIÇÃO / ESPECIFICAÇÃO</t>
  </si>
  <si>
    <t xml:space="preserve">Unid. </t>
  </si>
  <si>
    <t>Quant.</t>
  </si>
  <si>
    <t>Unit.</t>
  </si>
  <si>
    <t>Total</t>
  </si>
  <si>
    <t>OBRAS E SERVIÇOS</t>
  </si>
  <si>
    <t>INSTALAÇÃO DE CANTEIROS E SERVIÇOS PRELIMINARES</t>
  </si>
  <si>
    <t>m</t>
  </si>
  <si>
    <t>m³</t>
  </si>
  <si>
    <t>4.1</t>
  </si>
  <si>
    <t>m²</t>
  </si>
  <si>
    <t>5.1</t>
  </si>
  <si>
    <t>kg</t>
  </si>
  <si>
    <t>6.1</t>
  </si>
  <si>
    <t>un</t>
  </si>
  <si>
    <t>LIGAÇÕES DOMICILIARES</t>
  </si>
  <si>
    <t>1.2</t>
  </si>
  <si>
    <t>1.3</t>
  </si>
  <si>
    <t>Bota-fora de material de escavação, L=3Km</t>
  </si>
  <si>
    <t>Reaterro apiloado de vala e cavas com  reaproveitamento</t>
  </si>
  <si>
    <t>Reaterro apiloado de vala e cavas com material de jazida inclusive transporte</t>
  </si>
  <si>
    <t>Ø100 mm CL 12, inclusive conexões</t>
  </si>
  <si>
    <t>Ø75 mm CL 12, inclusive conexões</t>
  </si>
  <si>
    <t>Desinfecção de rede</t>
  </si>
  <si>
    <t>teste de estanqueidade</t>
  </si>
  <si>
    <t>Cadastro da Rede</t>
  </si>
  <si>
    <t>REDE DE DISTRIBUIÇÃO DE ÁGUA</t>
  </si>
  <si>
    <t>FORNECIMENTO DE MATERIAIS HIDRAULICOS</t>
  </si>
  <si>
    <t xml:space="preserve">Tubo, peças e conexões em  PVC, CL 12 e em FF, CL  K-7 </t>
  </si>
  <si>
    <t xml:space="preserve">Ø75 mm (DN) JE PBA PB </t>
  </si>
  <si>
    <t>CAP</t>
  </si>
  <si>
    <t>LUVA DE CORRER</t>
  </si>
  <si>
    <t xml:space="preserve">OBRAS E SERVIÇOS </t>
  </si>
  <si>
    <t>Reaterro apiloado de vala</t>
  </si>
  <si>
    <t>Bota fora de material de escavação L=3KM</t>
  </si>
  <si>
    <t>FORNECIMENTO DE MATERIAIS</t>
  </si>
  <si>
    <t>TRATAMENTO</t>
  </si>
  <si>
    <t>1.1</t>
  </si>
  <si>
    <t>Locação da rede sem auxilio de equipamento topográfico</t>
  </si>
  <si>
    <t>Escavação manual de vala (0,30 x 0,40 x L)</t>
  </si>
  <si>
    <t>RESERVATÓRIO</t>
  </si>
  <si>
    <t>Escavação mecanizada de vala até 1,50 m (B=0,5 x L)</t>
  </si>
  <si>
    <t xml:space="preserve">                                                  PLANILHA ORÇAMENTÁRIA                                            </t>
  </si>
  <si>
    <t>PREÇO FUNASA (R$)</t>
  </si>
  <si>
    <t>diferença</t>
  </si>
  <si>
    <t>Mobilização e Desmobilização</t>
  </si>
  <si>
    <t>und</t>
  </si>
  <si>
    <t>pç</t>
  </si>
  <si>
    <t>K PVC JE PBA DN50</t>
  </si>
  <si>
    <t>LCR PVC JE PBA - DN 50</t>
  </si>
  <si>
    <t>Fornecimento de Material e Equipamento para o Hidráulico-Mecânico</t>
  </si>
  <si>
    <t>TE</t>
  </si>
  <si>
    <t>REDUÇÃO</t>
  </si>
  <si>
    <t>REGISTROS</t>
  </si>
  <si>
    <t>SISTEMA DE ABASTECIMENTO DE ÁGUA</t>
  </si>
  <si>
    <t>CONSIDERAÇÕES DA MEMÓRIA DE CÁLCULO</t>
  </si>
  <si>
    <t>LOCAÇÃO DA REDE</t>
  </si>
  <si>
    <t>Extensão =</t>
  </si>
  <si>
    <t>ø Tubo (m)</t>
  </si>
  <si>
    <t>L (m)</t>
  </si>
  <si>
    <t>Considerou-se como material inservível a soma da altura do tubo (diâmetro) + 0,15m acima da cota da geratriz superior do tubo para todos trechos, pois há uma variação de solo imprópro para o reaterro entre 20% a 30% do material escavado, portanto, impedindo o reaproveitamento.</t>
  </si>
  <si>
    <t>ESCAVAÇÃO MECANIZADA DE VALA ATÉ 2,00m (m³)</t>
  </si>
  <si>
    <t>V Esc. = L x l x h</t>
  </si>
  <si>
    <t>Onde:</t>
  </si>
  <si>
    <t>V Esc. = Volume de escavação (m³)</t>
  </si>
  <si>
    <t>L = Comprimento da rede (m)</t>
  </si>
  <si>
    <t>l = Largura da vala (m)</t>
  </si>
  <si>
    <t>h = Altura da vala (m)</t>
  </si>
  <si>
    <t>Recobrimento mínimo= 1,00 m</t>
  </si>
  <si>
    <t>l (m)</t>
  </si>
  <si>
    <t>h (m)</t>
  </si>
  <si>
    <t>V Esc. (m³)</t>
  </si>
  <si>
    <t>ESCAVAÇÃO DE VALAS</t>
  </si>
  <si>
    <t>ALTURA PADRÃO ESPECIFICADA</t>
  </si>
  <si>
    <t xml:space="preserve">Total </t>
  </si>
  <si>
    <t>Diâmetro</t>
  </si>
  <si>
    <t>BOTA FORA DE MATERIAL DE ESCAVAÇÃO, L = 6Km (m³)</t>
  </si>
  <si>
    <t>LARGURA PADÃO ESPECIFICADA</t>
  </si>
  <si>
    <t>Vol. BF = (Vol. MñAp.) x 1,25</t>
  </si>
  <si>
    <t>Vol. BF = (Vol. Total) x 1,25</t>
  </si>
  <si>
    <t>Material Reaproveitável</t>
  </si>
  <si>
    <t>V BF = Volume Bota Fora com empolamento (m³)</t>
  </si>
  <si>
    <t>Vol. MñAp. = Volume de Material que não será aproveitado (Inservível)</t>
  </si>
  <si>
    <t>Material Inservível</t>
  </si>
  <si>
    <t>25% de empolamento</t>
  </si>
  <si>
    <t>Volume do Tubo</t>
  </si>
  <si>
    <t>Vol. TUBO</t>
  </si>
  <si>
    <t>Volume de Material não aproveitável (Vol. MñAp)</t>
  </si>
  <si>
    <t>Bota Fora Total</t>
  </si>
  <si>
    <t>Vol. Total</t>
  </si>
  <si>
    <t>Empolamento</t>
  </si>
  <si>
    <t>Vol. BF</t>
  </si>
  <si>
    <t>REATERRO APILOADO DE VALA E CAVAS COM REAPROVEITAMENTO (m³)</t>
  </si>
  <si>
    <t>V REap. = E escavação - V BFSE</t>
  </si>
  <si>
    <t>V escavação</t>
  </si>
  <si>
    <t>V BFSE</t>
  </si>
  <si>
    <t>V RE Ap.</t>
  </si>
  <si>
    <t>REATERRO APILOADO DE VALA E CAVAS COM MATERIAL DE JAZIDA (m³)</t>
  </si>
  <si>
    <r>
      <t xml:space="preserve">V REjaz. = </t>
    </r>
    <r>
      <rPr>
        <sz val="9"/>
        <rFont val="Arial"/>
        <family val="2"/>
      </rPr>
      <t>Volume da consideração</t>
    </r>
  </si>
  <si>
    <t>REGULARIZAÇÃO DO FUNDO DE VALA (m²)</t>
  </si>
  <si>
    <t>A Reg. = L x l</t>
  </si>
  <si>
    <t>Consideração</t>
  </si>
  <si>
    <t>A Reg. (m²)</t>
  </si>
  <si>
    <t>Para diâmetro de 200</t>
  </si>
  <si>
    <t>Para diâmetro de 150</t>
  </si>
  <si>
    <t>Para diâmetro de 100</t>
  </si>
  <si>
    <t>Para diâmetro de 75</t>
  </si>
  <si>
    <t>Para diâmetro de 50</t>
  </si>
  <si>
    <t>VOLUME DO COLCHÃO DE AREIA</t>
  </si>
  <si>
    <t>V CAreia. = L x l x h</t>
  </si>
  <si>
    <t>V CAreia. = Volume de colchão de areia (m³)</t>
  </si>
  <si>
    <t>h = Altura do colchão (m)</t>
  </si>
  <si>
    <t>Colchão de areia</t>
  </si>
  <si>
    <t>ADUTORA DE ÁGUA TRATADA</t>
  </si>
  <si>
    <t>MATERIAIS</t>
  </si>
  <si>
    <t>5.2</t>
  </si>
  <si>
    <t>ESCAVAÇÃO MECANICA EM SOLO, PROFUNDIDADE ATÉ  1,50 M</t>
  </si>
  <si>
    <t>ATERRO DE VALAS E CAVAS DE FUNDAÇÃO C/ AVALIAÇÃO VISUAL DA COMPACTAÇÃO SEM EMPRÉSTIMO</t>
  </si>
  <si>
    <t>ATERRO DE VALAS E CAVAS DE FUNDAÇÃO C/ AVALIAÇÃO VISUAL DA COMPACTAÇÃO COM EMPRÉSTIMO</t>
  </si>
  <si>
    <t>COLCHÃO DE AREIA ATÉ 10CM</t>
  </si>
  <si>
    <t>MEMÓRIA DE CÁCULO</t>
  </si>
  <si>
    <t>Considerou-se como material inservível a soma da altura do tubo (diâmetro) + 0,15m acima da cota da geratriz superior do tubo para todos trechos, pois há uma variação de solo imprópro para o reaterro entre 20% a 30% do material escavado, portanto, impedin</t>
  </si>
  <si>
    <t>2.1</t>
  </si>
  <si>
    <t>2.2</t>
  </si>
  <si>
    <t>1.4</t>
  </si>
  <si>
    <t>0,15m</t>
  </si>
  <si>
    <t xml:space="preserve">DATA : </t>
  </si>
  <si>
    <t xml:space="preserve">REVISÃO : </t>
  </si>
  <si>
    <t xml:space="preserve">AUTOR / RESP. TÉCNICO : </t>
  </si>
  <si>
    <t>PLANILHA ORÇAMENTÁRIA</t>
  </si>
  <si>
    <t xml:space="preserve">   André Carvalló</t>
  </si>
  <si>
    <t>T JE BBB F°F° - DN 100x100</t>
  </si>
  <si>
    <t>REG. DE GAVETA EM FºFº, C/ BOLSAS PARA TUBOS PVC, Ø 100mm</t>
  </si>
  <si>
    <t>REG. DE GAVETA EM FºFº, C/ BOLSAS PARA TUBOS PVC, Ø 50mm</t>
  </si>
  <si>
    <t>ASSENTAMENTO DE TUBOS E CONEXÕES DE PVC JE</t>
  </si>
  <si>
    <t>Com BDI</t>
  </si>
  <si>
    <t>BDI=</t>
  </si>
  <si>
    <t>unid</t>
  </si>
  <si>
    <t>Limpeza e desenvolvimento (compressores de ar)</t>
  </si>
  <si>
    <t>h</t>
  </si>
  <si>
    <t>Teste de produção (bomba submersa)</t>
  </si>
  <si>
    <t>Lage de proteção sanitária</t>
  </si>
  <si>
    <t>Análise Fisíco-Química</t>
  </si>
  <si>
    <t>ELEVATÓRIA E ADUTORA DE RECALQUE</t>
  </si>
  <si>
    <t>ELEVATÓRIA - 01</t>
  </si>
  <si>
    <t>VENTOSA SIMPLES FOFO C/ROSCA PN-25 DN 3/4</t>
  </si>
  <si>
    <t>ESCAVAÇÃO MANUAL EM SOLO, PROFUNDIDADE ATÉ  1,50 M</t>
  </si>
  <si>
    <t>SEDE DO MUNICÍPIO</t>
  </si>
  <si>
    <t>SUBESTAÇÃO REBAIXADORA DE TENSÃO</t>
  </si>
  <si>
    <t>Execução de abrigo em alvenaria e laje de concreto, inclusive fornecimento de material</t>
  </si>
  <si>
    <t>Execução de subestação rebaixadora de tensão de 45 KVA</t>
  </si>
  <si>
    <t>Execução de rede elétrica de baixa tensão, inclusive fornecimento de material</t>
  </si>
  <si>
    <t>Alça dupla pré-formada</t>
  </si>
  <si>
    <t>Isolador tipo pino p/ dist. Classe 15 KV</t>
  </si>
  <si>
    <t>Pino de isolador</t>
  </si>
  <si>
    <t>Cruzeta de madeira 90x115x2400mm</t>
  </si>
  <si>
    <t>Cinta seção circular 190mm</t>
  </si>
  <si>
    <t xml:space="preserve">Cela de cruzeta </t>
  </si>
  <si>
    <t>Parafuso de cabeça abaulada ø 16 x 150 mm</t>
  </si>
  <si>
    <t>Cinta seção circular 200mm</t>
  </si>
  <si>
    <t>Parafuso de cabeça abaulada ø 16 x 45 mm</t>
  </si>
  <si>
    <t>Arruela quadrada ø 18 x 38mm</t>
  </si>
  <si>
    <t>Mão francesa plana 726mm</t>
  </si>
  <si>
    <t>Parafuso de cabeça quadrada ø 16 x 125mm</t>
  </si>
  <si>
    <t>Parafuso de cabeça quadrada ø 16 x 450mm</t>
  </si>
  <si>
    <t>Porca quadrada de 24mm - rosca M16x2</t>
  </si>
  <si>
    <t>Para-Raio de dist. 12 KV com suporte L</t>
  </si>
  <si>
    <t>Conector a compressão bimetálico</t>
  </si>
  <si>
    <t xml:space="preserve">Conector tipo parafuso fendido </t>
  </si>
  <si>
    <t>Cabo de cobre nú # 50 mm2</t>
  </si>
  <si>
    <t>Haste terra Copperweld ø 5/8" x 2.400 mm com conector</t>
  </si>
  <si>
    <t>Grampo paralelo universal</t>
  </si>
  <si>
    <t>Chave fusível de distribuição classe 15 KV, 100A c/ sup. L</t>
  </si>
  <si>
    <t>Transformador trif. De dist. 45 KVA, 220V, 60Hz</t>
  </si>
  <si>
    <t>Suporte p/ transformador em poste de concreto circ. 240mm</t>
  </si>
  <si>
    <t>Suporte p/ transformador em poste de concreto circ. 255mm</t>
  </si>
  <si>
    <t>Cabo de cobre  #    95 mm2, 750 V</t>
  </si>
  <si>
    <t>Cinta seção circular 270mm</t>
  </si>
  <si>
    <t>Eletroduto de ferro galv. 3"x 3,00m</t>
  </si>
  <si>
    <t>Curva de Ferro galv. 3" 135</t>
  </si>
  <si>
    <t>Conj. Bucha e arruela  80mm</t>
  </si>
  <si>
    <t>Fita de aço inox. 32mm com fecho</t>
  </si>
  <si>
    <t>Caixa para medição polifásica (pad. REDE)</t>
  </si>
  <si>
    <t>Caixa para transformador de corrente</t>
  </si>
  <si>
    <t>Eletroduto de PVC, rigido roscavel 80mm (3")</t>
  </si>
  <si>
    <t>Curva 90º de PVC, rigido roscavel 80mm (3")</t>
  </si>
  <si>
    <t>ADMINISTRAÇÃO LOCAL DA OBRA</t>
  </si>
  <si>
    <t>9.1</t>
  </si>
  <si>
    <t>9.2</t>
  </si>
  <si>
    <t>8.1</t>
  </si>
  <si>
    <t>8.2</t>
  </si>
  <si>
    <t>8.25</t>
  </si>
  <si>
    <t>7.1</t>
  </si>
  <si>
    <t>4.2</t>
  </si>
  <si>
    <t>2.3</t>
  </si>
  <si>
    <t>2.4</t>
  </si>
  <si>
    <t>2.5</t>
  </si>
  <si>
    <t>LEGENDA:</t>
  </si>
  <si>
    <t>CÓDIGO</t>
  </si>
  <si>
    <t>SED</t>
  </si>
  <si>
    <t>SIN</t>
  </si>
  <si>
    <t>LOCAÇÃO E NIVELAMENTO DE REDES DE ÁGUA E ADUTORAS</t>
  </si>
  <si>
    <t>TUBO DE PVC JUNTA SOLDÁVEL DN 25 L= 6,00M</t>
  </si>
  <si>
    <t>ADAPTADOR CURTA PVC SOLDA E ROSCA DN 25X3/4"</t>
  </si>
  <si>
    <t>UNIÃO PVC ROSCA DN 3/4"</t>
  </si>
  <si>
    <t>NIPLE PVC ROSCA DN 3/4"</t>
  </si>
  <si>
    <t>REGISTRO DE ESFERA COM ROSCA PVC DN 3/4"</t>
  </si>
  <si>
    <t>LUVA PVC COM ROSCA DN 3/4"</t>
  </si>
  <si>
    <t>CURVA 45º PVC ROSCA DN 3/4"</t>
  </si>
  <si>
    <t>COLAR DE TOMADA PVC COM TRAVA DN 50X3/4"</t>
  </si>
  <si>
    <t>TUBO PVC ROSCA DN 3/4"</t>
  </si>
  <si>
    <t>CAP PVC SOLDÁVEL DN 50</t>
  </si>
  <si>
    <t>TUBO PVC SOLDAVÉL  DN 50</t>
  </si>
  <si>
    <t>MONTAGEM DE PEÇAS E CONEXÕES</t>
  </si>
  <si>
    <t>MONTAGEM INSTALAÇÃO DOS CLORADORES</t>
  </si>
  <si>
    <t>83724</t>
  </si>
  <si>
    <t>ESPALHAMENTO DE MATERIAL DE 1A CATEGORIA COM TRATOR DE ESTEIRA</t>
  </si>
  <si>
    <t>PREPARO DE FUNDO DE VALA COM LARGURA MENOR QUE 1,5 M, EM LOCAL COM NÍVEL ALTO DE INTERFERÊNCIA. AF_06/2016 - REGULARIZAÇÃO DE FUNDO DE VALA</t>
  </si>
  <si>
    <t>Caixa de registro em alvenaria rebocada e tampa em concreto (0,60x0,60 cm)</t>
  </si>
  <si>
    <t>Blocos de ancoragem em concreto 20 MPA para peças e registros</t>
  </si>
  <si>
    <t>Cadastro das ligações</t>
  </si>
  <si>
    <t>INSTALAÇÃO DO CONJUNTO MOTOR BOMBA SUBMERSAATÉ 10 CV 220V OU SIMILAR E QUADRO DE COMANDO</t>
  </si>
  <si>
    <t xml:space="preserve"> - ITENS COM CPU</t>
  </si>
  <si>
    <t>PLANILHA RESUMO</t>
  </si>
  <si>
    <t>ADUTORA DE ÁGUA BRUTA E TRATADA</t>
  </si>
  <si>
    <t>9.3</t>
  </si>
  <si>
    <t>6.2</t>
  </si>
  <si>
    <t>9.4</t>
  </si>
  <si>
    <t>Trecho 1</t>
  </si>
  <si>
    <t>Trecho 2</t>
  </si>
  <si>
    <t>Trecho 3</t>
  </si>
  <si>
    <t>Trecho 4</t>
  </si>
  <si>
    <t>Trecho 5</t>
  </si>
  <si>
    <t>Trecho 6</t>
  </si>
  <si>
    <t>Trecho 7</t>
  </si>
  <si>
    <t>Trecho 8</t>
  </si>
  <si>
    <t>Trecho 9</t>
  </si>
  <si>
    <t>4813</t>
  </si>
  <si>
    <t>Poste circular de concreto, 600Kg H= 10m</t>
  </si>
  <si>
    <t>Chave blindada de 200A</t>
  </si>
  <si>
    <t>FUSIVEL NH 200 A 250 AMPERES, TAMANHO 1, CAPACIDADE DE INTERRUPCAO DE 120 KA, TENSAO NOMIMNAL DE 500 V</t>
  </si>
  <si>
    <t>Cotação</t>
  </si>
  <si>
    <t>I5054</t>
  </si>
  <si>
    <t xml:space="preserve"> - SEDOP 04/2020</t>
  </si>
  <si>
    <t xml:space="preserve"> - SINAPI 02/2020</t>
  </si>
  <si>
    <t>Elo fusível de dist. de 15K</t>
  </si>
  <si>
    <t>770+100+142+100-12</t>
  </si>
  <si>
    <t>CANTEIRO E SERVIÇOS PRELIMINARES</t>
  </si>
  <si>
    <t>CPU 01</t>
  </si>
  <si>
    <t>MOBILIZAÇÃO E DESMOBILIZAÇÃO</t>
  </si>
  <si>
    <t>UND</t>
  </si>
  <si>
    <t>COEF.</t>
  </si>
  <si>
    <t>CUSTO UNIT.</t>
  </si>
  <si>
    <t>CUSTO TOTAL</t>
  </si>
  <si>
    <t>CAMINHÃO TRUCADO (C/ TERCEIRO EIXO) ELETRÔNICO - POTÊNCIA 231CV - PBT = 22000KG - DIST. ENTRE EIXOS 5170 MM - INCLUI CARROCERIA FIXA ABERTA DE MADEIRA - JUROS. AF_06/2015</t>
  </si>
  <si>
    <t>H</t>
  </si>
  <si>
    <t>VEICULO DE PASSEIO COM MOTOR 1.0 FLEX, POTENCIA 72/85 CV, 5 PORTAS, COR SOLIDA, BASICO</t>
  </si>
  <si>
    <t>MOTORISTA DE VEIÍCULO LEVE COM ENCARGOS COMPLEMENTARES</t>
  </si>
  <si>
    <t>TOTAL  C/ENCARGOS E S/BDI</t>
  </si>
  <si>
    <t>CAVALO MECANICO TRACAO 4X2, PESO BRUTO TOTAL COMBINADO 56000 KG, CAPACIDADE MAXIMA DE TRACAO 66000 KG, POTENCIA 310 CV (INCLUI CABINE E CHASSI, NAO INCLUI
SEMIRREBOQUE)</t>
  </si>
  <si>
    <t>91026 - SINAPI (C)</t>
  </si>
  <si>
    <t>91027 - SINAPI (C)</t>
  </si>
  <si>
    <t>10630 - SINAPI (I)</t>
  </si>
  <si>
    <t>MOTORISTA DE BASCULANTE COM ENCARGOS COMPLEMENTARES</t>
  </si>
  <si>
    <t>88281 - SINAPI (C)</t>
  </si>
  <si>
    <t>CPU</t>
  </si>
  <si>
    <t>10615 - SINAPI (C)</t>
  </si>
  <si>
    <t xml:space="preserve">88284 - SINAPI (C) </t>
  </si>
  <si>
    <t>CPU-01</t>
  </si>
  <si>
    <t>Relatório técnico</t>
  </si>
  <si>
    <t>Perfilagem Geofísica</t>
  </si>
  <si>
    <t>SERVIÇOS</t>
  </si>
  <si>
    <t>TUBO PVC JR DN 50 (2")</t>
  </si>
  <si>
    <t>LUVA FERRO GALV ROSCA 2"</t>
  </si>
  <si>
    <t>NIPLE FERRO GALV 2"</t>
  </si>
  <si>
    <t>CURVA FERRO GALVANIZADO 90G ROSCA FEMEA REF. 2"</t>
  </si>
  <si>
    <t>UNIAO FERRO GALV C/ASSENTO CONICO BRONZE 2"</t>
  </si>
  <si>
    <t>TE FERRO GALVANIZADO 90G 2"</t>
  </si>
  <si>
    <t xml:space="preserve">REGISTRO GAVETA 2" </t>
  </si>
  <si>
    <t>00</t>
  </si>
  <si>
    <t>RESERVATÓRIO ELEVADO 50m³</t>
  </si>
  <si>
    <t>Ø50 mm CL 12, inclusive conexões</t>
  </si>
  <si>
    <t xml:space="preserve">Ø100 mm (DN) JE PBA PB </t>
  </si>
  <si>
    <t>TUBO PVC, SOLDAVEL, DN 50 MM, PARA AGUA FRIA (NBR-5648)</t>
  </si>
  <si>
    <t>Valor anterior</t>
  </si>
  <si>
    <t>PREFEITURA MUNICIPAL DE ANANINDEUA - PA</t>
  </si>
  <si>
    <t>IMPLANTAÇÃO DO SISTEMA DE ABASTECIMENTO DE ÁGUA</t>
  </si>
  <si>
    <t>LOCALIZAÇÃO : COMUNIDADE VITA MAUÉS - AV. BRASIL II</t>
  </si>
  <si>
    <t>CASA DE OPERAÇÃO E URBANIZAÇÃO DA ÁREA</t>
  </si>
  <si>
    <t>Esquadrias, inclusive instalação</t>
  </si>
  <si>
    <t>Instalação Hidro-sanitária da caso do operador (fornecimento e instalação)</t>
  </si>
  <si>
    <t>Ponto de água (incluindo tubos e conexões)</t>
  </si>
  <si>
    <t>Chuveiro em PVC</t>
  </si>
  <si>
    <t>Ponto de esgoto (incluindo tubos, conexões, cx. e ralos)</t>
  </si>
  <si>
    <t>Instalação Elétrica (fornecimento e instalação)</t>
  </si>
  <si>
    <t>Urbanização da área</t>
  </si>
  <si>
    <t>Estrutura e Acabamento</t>
  </si>
  <si>
    <t>CAPTAÇÃO (POÇO TUBULAR) P1</t>
  </si>
  <si>
    <t>4.1.1</t>
  </si>
  <si>
    <t>4.2.1</t>
  </si>
  <si>
    <t>4.2.2</t>
  </si>
  <si>
    <t>4.2.3</t>
  </si>
  <si>
    <t>4.2.4</t>
  </si>
  <si>
    <t>4.2.5</t>
  </si>
  <si>
    <t>4.2.6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</si>
  <si>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</si>
  <si>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</si>
  <si>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</si>
  <si>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</si>
  <si>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</si>
  <si>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</si>
  <si>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</si>
  <si>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</si>
  <si>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</si>
  <si>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</si>
  <si>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</si>
  <si>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</si>
  <si>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5.1.14</t>
  </si>
  <si>
    <t>5.1.15</t>
  </si>
  <si>
    <t>5.1.16</t>
  </si>
  <si>
    <t>5.1.17</t>
  </si>
  <si>
    <t>5.1.18</t>
  </si>
  <si>
    <t>5.1.19</t>
  </si>
  <si>
    <t>5.1.20</t>
  </si>
  <si>
    <t>5.2.1</t>
  </si>
  <si>
    <t>5.2.2</t>
  </si>
  <si>
    <t>5.2.3</t>
  </si>
  <si>
    <t>5.2.4</t>
  </si>
  <si>
    <t>6.1.1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</si>
  <si>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</si>
  <si>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</si>
  <si>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</si>
  <si>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</si>
  <si>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</si>
  <si>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</si>
  <si>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</si>
  <si>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</si>
  <si>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</si>
  <si>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</si>
  <si>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</si>
  <si>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</si>
  <si>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</si>
  <si>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</si>
  <si>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</si>
  <si>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</si>
  <si>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</si>
  <si>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</si>
  <si>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</si>
  <si>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</si>
  <si>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</si>
  <si>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</si>
  <si>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</si>
  <si>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Fornecimento de Clorador de partilhas Alta Pressão Kobra ou Equivalente, vazão média de trabalho 15m³/h, incluso 50kg de plastilhas de cloro</t>
  </si>
  <si>
    <t>8.1.1</t>
  </si>
  <si>
    <t>8.2.1</t>
  </si>
  <si>
    <t>9.1.1</t>
  </si>
  <si>
    <t>9.1.2</t>
  </si>
  <si>
    <t>9.1.3</t>
  </si>
  <si>
    <t>9.1.4</t>
  </si>
  <si>
    <t>9.1.5</t>
  </si>
  <si>
    <t>9.1.6</t>
  </si>
  <si>
    <t>9.1.7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</si>
  <si>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</si>
  <si>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</si>
  <si>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</si>
  <si>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</si>
  <si>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</si>
  <si>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</si>
  <si>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</si>
  <si>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</si>
  <si>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9.3.1</t>
  </si>
  <si>
    <t>9.3.2</t>
  </si>
  <si>
    <t>9.3.3</t>
  </si>
  <si>
    <t>9.3.4</t>
  </si>
  <si>
    <t>9.4.1</t>
  </si>
  <si>
    <t>9.4.1.1</t>
  </si>
  <si>
    <t>9.4.2</t>
  </si>
  <si>
    <t>9.4.2.1</t>
  </si>
  <si>
    <t>9.4.3</t>
  </si>
  <si>
    <t>9.4.3.1</t>
  </si>
  <si>
    <t>9.4.4</t>
  </si>
  <si>
    <t>9.4.4.1</t>
  </si>
  <si>
    <t>9.4.5</t>
  </si>
  <si>
    <t>9.4.5.1</t>
  </si>
  <si>
    <t>9.4.6</t>
  </si>
  <si>
    <t>9.4.6.1</t>
  </si>
  <si>
    <t>10.1</t>
  </si>
  <si>
    <t>10.1.1</t>
  </si>
  <si>
    <t>10.1.2</t>
  </si>
  <si>
    <t>10.1.3</t>
  </si>
  <si>
    <t>10.1.4</t>
  </si>
  <si>
    <t>10.2</t>
  </si>
  <si>
    <t>10.2.1</t>
  </si>
  <si>
    <t>10.2.2</t>
  </si>
  <si>
    <t>10.2.3</t>
  </si>
  <si>
    <t>10.2.4</t>
  </si>
  <si>
    <t>10.2.5</t>
  </si>
  <si>
    <t>11.1</t>
  </si>
  <si>
    <t>11.1.1</t>
  </si>
  <si>
    <t>11.1.2</t>
  </si>
  <si>
    <t>11.1.3</t>
  </si>
  <si>
    <t>11.2</t>
  </si>
  <si>
    <t>11.2.1</t>
  </si>
  <si>
    <t>11.2.2</t>
  </si>
  <si>
    <t>11.2.3</t>
  </si>
  <si>
    <t>11.2.4</t>
  </si>
  <si>
    <t>11.2.5</t>
  </si>
  <si>
    <t>11.2.6</t>
  </si>
  <si>
    <t>11.2.7</t>
  </si>
  <si>
    <t>11.2.8</t>
  </si>
  <si>
    <t>11.2.9</t>
  </si>
  <si>
    <t>11.2.10</t>
  </si>
  <si>
    <t>11.2.11</t>
  </si>
  <si>
    <t>11.2.12</t>
  </si>
  <si>
    <t>11.2.13</t>
  </si>
  <si>
    <t>11.2.14</t>
  </si>
  <si>
    <t>11.2.15</t>
  </si>
  <si>
    <t>11.2.16</t>
  </si>
  <si>
    <t>11.2.17</t>
  </si>
  <si>
    <t>11.2.18</t>
  </si>
  <si>
    <t>11.2.19</t>
  </si>
  <si>
    <t>11.2.20</t>
  </si>
  <si>
    <t>11.2.21</t>
  </si>
  <si>
    <t>11.2.22</t>
  </si>
  <si>
    <t>11.2.23</t>
  </si>
  <si>
    <t>11.2.24</t>
  </si>
  <si>
    <t>11.2.25</t>
  </si>
  <si>
    <t>11.2.26</t>
  </si>
  <si>
    <t>11.2.27</t>
  </si>
  <si>
    <t>11.2.28</t>
  </si>
  <si>
    <t>11.2.29</t>
  </si>
  <si>
    <t>11.2.30</t>
  </si>
  <si>
    <t>11.2.31</t>
  </si>
  <si>
    <t>11.2.32</t>
  </si>
  <si>
    <t>11.2.33</t>
  </si>
  <si>
    <t>11.2.34</t>
  </si>
  <si>
    <t>11.2.35</t>
  </si>
  <si>
    <t>11.2.36</t>
  </si>
  <si>
    <t>11.2.37</t>
  </si>
  <si>
    <t>11.2.38</t>
  </si>
  <si>
    <t>11.2.39</t>
  </si>
  <si>
    <t>11.2.40</t>
  </si>
  <si>
    <t>PREFEITURA MUNICIPAL DE ANANINDEUA</t>
  </si>
  <si>
    <t>Para diâmetro de 60</t>
  </si>
  <si>
    <t>TUBO PVC, SOLDAVEL, DN 60 MM, PARA AGUA FRIA (NBR-5648)</t>
  </si>
  <si>
    <t>T JE BBB F°F° - DN 75x75</t>
  </si>
  <si>
    <t>T JE BBB F°F° - DN 60x60</t>
  </si>
  <si>
    <t>T JE BBB F°F° - DN 50x50</t>
  </si>
  <si>
    <t>K PVC JE PBA DN75 etapa II</t>
  </si>
  <si>
    <t>LCR PVC JE PBA - DN 60</t>
  </si>
  <si>
    <t>LCR PVC JE PBA - DN 75</t>
  </si>
  <si>
    <t>LCR PVC JE PBA - DN 100</t>
  </si>
  <si>
    <t>9.4.3.2</t>
  </si>
  <si>
    <t>9.4.3.3</t>
  </si>
  <si>
    <t>9.4.3.4</t>
  </si>
  <si>
    <t>J PVC JE BB PBA - DN 50x50</t>
  </si>
  <si>
    <t>J PVC JE BB PBA - DN 75x75</t>
  </si>
  <si>
    <t>REG. DE GAVETA EM FºFº, C/ BOLSAS PARA TUBOS PVC, Ø 60mm</t>
  </si>
  <si>
    <t>REG. DE GAVETA EM FºFº, C/ BOLSAS PARA TUBOS PVC, Ø 75mm</t>
  </si>
  <si>
    <t>CURVA</t>
  </si>
  <si>
    <t>C22º PVC JE BB PBA - DN 50x50</t>
  </si>
  <si>
    <t>C45º PVC JE BB PBA - DN 75x75</t>
  </si>
  <si>
    <t>9.4.1.2</t>
  </si>
  <si>
    <t>9.4.2.2</t>
  </si>
  <si>
    <t>9.4.2.3</t>
  </si>
  <si>
    <t>9.4.2.4</t>
  </si>
  <si>
    <t>9.4.4.2</t>
  </si>
  <si>
    <t>9.4.5.2</t>
  </si>
  <si>
    <t>9.4.5.3</t>
  </si>
  <si>
    <t>9.4.5.4</t>
  </si>
  <si>
    <t>9.4.5.5</t>
  </si>
  <si>
    <t>9.4.6.2</t>
  </si>
  <si>
    <t>9.4.6.3</t>
  </si>
  <si>
    <t>9.4.6.4</t>
  </si>
  <si>
    <t>9.4.6.5</t>
  </si>
  <si>
    <t>9.4.7</t>
  </si>
  <si>
    <t>9.4.7.1</t>
  </si>
  <si>
    <t>9.4.7.2</t>
  </si>
  <si>
    <t>Ø85 mm CL 12, inclusive conexões</t>
  </si>
  <si>
    <t>Tubo PVC-JS Ø25 mm, L= 4,00m</t>
  </si>
  <si>
    <t>KIT CAVALETE PARA MEDIÇÃO DE ÁGUA 25 ( 3/4")</t>
  </si>
  <si>
    <t>Cap PVC-JS Ø25 mm</t>
  </si>
  <si>
    <t>Têe PVC JS  Ø25mm</t>
  </si>
  <si>
    <t xml:space="preserve">                      PLANILHA AUXILIAR 01</t>
  </si>
  <si>
    <t xml:space="preserve">                      CPU 01 - MOBILIZAÇÃO E DESMOBILIZAÇÃO</t>
  </si>
  <si>
    <t xml:space="preserve">     PREFEITURA MUNICIPAL DE ANANINDEUA</t>
  </si>
  <si>
    <t xml:space="preserve">     SISTEMA DE ABASTECIMENTO DE ÁGUA</t>
  </si>
  <si>
    <t xml:space="preserve">     MEMÓRIA DE CÁCULO</t>
  </si>
  <si>
    <t xml:space="preserve">     REDE DE DISTRIBUIÇÃO</t>
  </si>
  <si>
    <t>Carga, manobra e descarga de solos e materiais granulares em caminhão basculante 18 m³ - carga com escavadeira hidráulica (caçamba de 1,20 m³ / 155 hp) e descarga livre (unidade: t). Af_07/2020</t>
  </si>
  <si>
    <t>BOTA-FORA ATÉ 10 KM</t>
  </si>
  <si>
    <t>MICROPROJETO DE ABASTECIMENTO DE ÁGUA</t>
  </si>
  <si>
    <t>AGENTE PROMOTOR:  PREFEITURA MUNICIPAL DE ANANINDEUA</t>
  </si>
  <si>
    <t xml:space="preserve">LOCALIZAÇÃO: MUNICIPIO DE ANANINDEUA                                                   INÍCIO DA OBRA: </t>
  </si>
  <si>
    <t>EMPREENDIMENTO:  MICROSISTEMA DE ABASTECIMENTO DE ÁGUA DE ANANINDEUA</t>
  </si>
  <si>
    <t>TIPO DE SERVIÇO: ABASTECIMENTO DE ÁGUA DA COMUNIDADE VITA MAUÉS</t>
  </si>
  <si>
    <t>Diretor do Departamento de Obras</t>
  </si>
  <si>
    <t>VALOR   DAS   ETAPAS (R$)</t>
  </si>
  <si>
    <t>Atualização:</t>
  </si>
  <si>
    <t>LASTRO DE CONCRETO MAGRO, APLICADO EM PISOS, LAJES SOBRE SOLO OU RADIERS, ESPESSURA DE 3 CM. AF_07/2016</t>
  </si>
  <si>
    <t>CONCRETO FCK = 20MPA, TRAÇO 1:2,7:3 (EM MASSA SECA DE CIMENTO/ AREIA MÉDIA / BRITA 1) - PREPARO MECÂNICO COM BETONEIRA 600 L. AF_05/2021 (Baldrame / Vigas /Pilares e Percintamento)</t>
  </si>
  <si>
    <t>CAIXA DE CONCRETO ARMADO PRE-MOLDADO, COM FUNDO E TAMPA, DIMENSOES DE 0,60X 0,60 X 0,50 M - Caixas de Inspeção e passagem (rede de esgoto e águas servidas)</t>
  </si>
  <si>
    <t>ARMAÇÃO DE PILAR OU VIGA DE ESTRUTURA CONVENCIONAL DE CONCRETO ARMADO UTIL IZANDO AÇO CA-60 DE 5,0 MM - MONTAGEM. AF_06/2022</t>
  </si>
  <si>
    <t>ARMAÇÃO DE PILAR OU VIGA DE ESTRUTURA CONVENCIONAL DE CONCRETO ARMADO UTIL IZANDO AÇO CA-50 DE 6,3 MM - MONTAGEM. AF_06/2022</t>
  </si>
  <si>
    <t>FABRICAÇÃO, MONTAGEM E DESMONTAGEM DE FÔRMA PARA VIGA BALDRAME, EM MADEIRA SERRADA, E=25 MM, 4 UTILIZAÇÕES. AF_06/2017 (Baldrame / Vigas /Pilares e Percintamento)</t>
  </si>
  <si>
    <t>MONTAGEM E DESMONTAGEM DE FÔRMA DE PILARES RETANGULARES E ESTRUTURAS SIMILARES, PÉ-DIREITO SIMPLES, EM CHAPA DE MADEIRA COMPENSADA RESINADA, 4 UTILIZAÇÕES. AF_09/2020</t>
  </si>
  <si>
    <t>IMPERMEABILIZAÇÃO DE PAREDES COM ARGAMASSA DE CIMENTO E AREIA, COM ADITIVO IMPERMEABILIZANTE, E = 2CM. AF_06/2018</t>
  </si>
  <si>
    <t>IMPERMEABILIZAÇÃO DE SUPERFÍCIE COM EMULSÃO ASFÁLTICA, 2 DEMÃOS AF_06/2018</t>
  </si>
  <si>
    <t>CONTRAPISO EM ARGAMASSA TRAÇO 1:4 (CIMENTO E AREIA), PREPARO MANUAL, APLICADO EM ÁREAS MOLHADAS SOBRE IMPERMEABILIZAÇÃO, ACABAMENTO NÃO REFORÇADO, ESPESSURA 3CM. AF_07/2021</t>
  </si>
  <si>
    <t>CONTRAPISO EM ARGAMASSA TRAÇO 1:4 (CIMENTO E AREIA), PREPARO MANUAL, APLICADO EM ÁREAS SECAS SOBRE LAJE, ADERIDO, ACABAMENTO NÃO REFORÇADO, ESPESSURA 3CM. AF_07/2021</t>
  </si>
  <si>
    <t>CHAPISCO APLICADO EM ALVENARIAS E ESTRUTURAS DE CONCRETO INTERNAS, COM COLHER DE PEDREIRO. ARGAMASSA TRAÇO 1:3 COM PREPARO MANUAL. AF_10/2022 - Chapisco de cimento e areia no traço 1:5</t>
  </si>
  <si>
    <t>EMBOÇO OU MASSA ÚNICA EM ARGAMASSA TRAÇO 1:2:8, PREPARO MANUAL, APLICADA MANUALMENTE EM PANOS DE FACHADA COM PRESENÇA DE VÃOS, ESPESSURA DE 35 MM, ACESSO POR ANDAIME. AF_08/2022</t>
  </si>
  <si>
    <t>REVESTIMENTO CERÂMICO PARA PAREDES INTERNAS COM PLACAS TIPO ESMALTADA EXTRA DE DIMENSÕES 20X20 CM APLICADAS EM AMBIENTES DE ÁREA MAIOR QUE 5 M² A MEIA ALTURA DAS PAREDES. AF_06/2014 - Azuleijo branco 15x15cm - (Revestimento das paredes do banheiro), c/ argam. e emboço</t>
  </si>
  <si>
    <t>FORRO EM RÉGUAS DE PVC, FRISADO, PARA AMBIENTES COMERCIAIS, INCLUSIVE ESTRUTURA DE FIXAÇÃO. AF_05/2017_PS - Forro em PVC 100x6000mm em painéis lineares fixados em estrutura de madeira</t>
  </si>
  <si>
    <t>APLICAÇÃO MANUAL DE PINTURA COM TINTA LÁTEX ACRÍLICA EM PAREDES, DUAS DEMÃOS. AF_06/2014 - Pintura das paredes internas e externas  c/ tinta PVA (Previamente realizar emassamento nas paredes internas e aplicar selador PVA nas paredes externas)</t>
  </si>
  <si>
    <t>PORTA DE MADEIRA PARA PINTURA, SEMI-OCA (LEVE OU MÉDIA), 80X210CM, ESPESSURA DE 3,5CM, INCLUSO DOBRADIÇAS - FORNECIMENTO E INSTALAÇÃO. AF_12/2019 - Porta em madeira de lei (0,80 x 2,10)</t>
  </si>
  <si>
    <t>LÂMPADA FLUORESCENTE ESPIRAL BRANCA 45 W, BASE E27 - FORNECIMENTO E INSTALAÇÃO. AF_02/2020 - Ponto de luz e força (incluindo eletrodutos, cxs, fiação e tomada)</t>
  </si>
  <si>
    <t xml:space="preserve">un </t>
  </si>
  <si>
    <t>TELHAMENTO COM TELHA CERÂMICA CAPA-CANAL, TIPO COLONIAL, COM ATÉ 2 ÁGUAS, INCLUSO TRANSPORTE VERTICAL. AF_07/2019 - Cobertura em telha cerâmica Plan</t>
  </si>
  <si>
    <t>REVESTIMENTO CERÂMICO PARA PISO COM PLACAS TIPO ESMALTADA EXTRA DE DIMENSÕES 35X35 CM APLICADA EM AMBIENTES DE ÁREA MENOR QUE 5 M2. AF_06/2014 - Piso cerâmico 20x30cm, PEI - V, (inclui rejuntamento e rodapé idem piso)</t>
  </si>
  <si>
    <t>ALVENARIA DE VEDAÇÃO DE BLOCOS CERÂMICOS FURADOS NA HORIZONTAL DE 9X9X19 CM (ESPESSURA 9 CM) E ARGAMASSA DE ASSENTAMENTO COM PREPARO MANUAL. AF_12/2 - Alvenaria em de tijolo cerâmico a cutelo</t>
  </si>
  <si>
    <t>ALVENARIA DE VEDAÇÃO COM ELEMENTO VAZADO DE CERÂMICA (COBOGÓ) DE 7X20X20CM E ARGAMASSA DE ASSENTAMENTO COM PREPARO EM BETONEIRA. AF_05/2020 - Fechamento de vão em combogó cerâmico 10x10cm</t>
  </si>
  <si>
    <t>PISO CIMENTADO, TRAÇO 1:3 (CIMENTO E AREIA), ACABAMENTO RÚSTICO, ESPESSURA 4,0 CM, PREPARO MECÂNICO DA ARGAMASSA. AF_09/2020 - Piso cimentado</t>
  </si>
  <si>
    <t>JANELA DE ALUMÍNIO TIPO MAXIM-AR, COM VIDROS, BATENTE E FERRAGENS. EXCLUSIVE ALIZAR, ACABAMENTO E CONTRAMARCO. FORNECIMENTO E INSTALAÇÃO. AF_12/2019 - Balancin em madeira de lei (0,80x0,50)</t>
  </si>
  <si>
    <t>JANELA DE ALUMÍNIO DE CORRER COM 2 FOLHAS PARA VIDROS, COM VIDROS, BATENTE, ACABAMENTO COM ACETATO OU BRILHANTE E FERRAGENS. EXCLUSIVE ALIZAR E CONTRAMARCO. FORNECIMENTO E INSTALAÇÃO. AF_12/2019 - Janela de abrir em madeira de lei com moldura e vidro (1,00x1,50)</t>
  </si>
  <si>
    <t>LAVATORIO DE CANTO DE LOUCA BRANCA, SUSPENSO (SEM COLUNA), DIMENSOES *40 X 30* CM (L X C) - Lavatório s/ coluna, Fab. Deca ou similar</t>
  </si>
  <si>
    <t>SABONETEIRA DE PAREDE EM METAL CROMADO</t>
  </si>
  <si>
    <t>PAPELEIRA DE PAREDE EM METAL CROMADO SEM TAMPA - Porta-papel</t>
  </si>
  <si>
    <t>ASSENTO SANITARIO DE PLASTICO, TIPO CONVENCIONAL - Assento comum p/ vaso sanitário</t>
  </si>
  <si>
    <t>BACIA SANITARIA (VASO) CONVENCIONAL, DE LOUCA COLORIDA, SIFAO APARENTE, SAIDA VERTICAL (SEM ASSENTO) - Vaso sanitário simples, Fab. Deca ou similar, c/ assento plastico</t>
  </si>
  <si>
    <t>CAIXA DE DESCARGA DE PLASTICO EXTERNA, DE *9* L, PUXADOR FIO DE NYLON, NÃO INCLUSO CANO, BOLSA, ENGATE - Caixa de descarga, Fab. Fortilit ou similar</t>
  </si>
  <si>
    <t>TUBO DE DESCIDA EXTERNO DE PVC PARA CAIXA DE DESCARGA EXTERNA ALTA - 40 MM X 1,60 M</t>
  </si>
  <si>
    <t>TORNEIRA PLASTICA DE BOIA PARA CAIXA DE DESCARGA, 1/2", BALAO E TORNEIRA PLASTICOS, COM HASTE METALICA</t>
  </si>
  <si>
    <t>FOSSA SEPTICA, SEM FILTRO, PARA 8 A 14 CONTRIBUINTES, CILINDRICA, COM TAMPA, EM POLIETILENO DE ALTA DENSIDADE (PEAD), CAPACIDADE APROXIMADA DE 3000 LITROS (NBR 7229) - Fossa séptica cap. 05 pessoas (1,90 x 1,10 x 1,40), 1.500 litros</t>
  </si>
  <si>
    <t>FILTRO ANAEROBIO, EM POLIETILENO DE ALTA DENSIDADE (PEAD), CAPACIDADE *1100* LITROS (NBR 13969) - Filtro Anaeróbio</t>
  </si>
  <si>
    <t>ANEL DE CONCRETO ARMADO, COM FUROS/DRENO PARA SUMIDOURO, D = 1,00 M, H = 0,50M -Sumidouro</t>
  </si>
  <si>
    <t>PLACA DE OBRA (PARA CONSTRUCAO CIVIL) EM CHAPA GALVANIZADA *N. 22*, ADESIVADA, DE *2,4 X 1,2* M (SEM POSTES PARA FIXACAO) (1 unidade na dimensão 2,00 x 3,00 m, modelo a ser fornecido)</t>
  </si>
  <si>
    <t>EXECUÇÃO DE DEPÓSITO EM CANTEIRO DE OBRA EM CHAPA DE MADEIRA COMPENSADA, NÃO INCLUSO MOBILIÁRIO. AF_04/2016</t>
  </si>
  <si>
    <t>93584</t>
  </si>
  <si>
    <t>COMPOSIÇÃO PARAMÉTRICA DE PONTO ELÉTRICO DE ILUMINAÇÃO, COM INTERRUPTOR SIMPLES, EM EDIFÍCIO RESIDENCIAL COM ELETRODUTO EMBUTIDO EM RASGOS NAS PAREDES, INCLUSO TOMADA, ELETRODUTO, CABO, RASGO E CHUMBAMENTO (SEM LUMINÁRIA ELÂMPADA). AF_11/2022</t>
  </si>
  <si>
    <t>LUMINARIA DE TETO PLAFON/PLAFONIER EM PLASTICO COM BASE E27, POTENCIA MAXIMA 60 W (NAO INCLUI LAMPADA)</t>
  </si>
  <si>
    <t>CONJUNTO MOTOR BOMBA SUBMERSA, Q = 12 m³/h, H = 50 mca com quadro de comando (armario de aço contator, rele de sobre carga. Chave (A-M), bornes para bóia, amperímetro, voltímetro, sinaleiro e para-raio, inclusive cabo elétrico para a instalação da bomba e quadro de comando)</t>
  </si>
  <si>
    <t>BUCHA REDUCAO FERRO GALV ROSCA REF. 2"X1.1/4"</t>
  </si>
  <si>
    <t>REGISTRO GAVETA 1.1/4" BRUTO LATAO REF 1502-B</t>
  </si>
  <si>
    <t>ADAPTADOR PVC PONTA/ROSCA DN 50 x 2"</t>
  </si>
  <si>
    <t>113</t>
  </si>
  <si>
    <t>VALVULA DE RETENCAO HORIZONTAL, DE BRONZE (PN-25), 2", 400 PSI, TAMPA DE PORCA DE UNIAO, EXTREMIDADES COM ROSCA</t>
  </si>
  <si>
    <t>VALVULA DE RETENCAO VERTICAL, DE BRONZE (PN-16), 2", 200 PSI, EXTREMIDADES COM ROSCA</t>
  </si>
  <si>
    <t>TUBO PVC PBA JEI, CLASSE 20, DN 50 MM, PARA REDE DE AGUA (NBR 5647)</t>
  </si>
  <si>
    <t>ASSENTAMENTO DE TUBO DN 50</t>
  </si>
  <si>
    <t>COLAR DE TOMADA DN 40X3/4"</t>
  </si>
  <si>
    <t>Colar de tomada Ø50 x 3/4”</t>
  </si>
  <si>
    <t>Cabo de cobre nú # 16mm²</t>
  </si>
  <si>
    <t>RD JE BBB  PBA - DN 100x75</t>
  </si>
  <si>
    <t>RD JE BBB PBA - DN 85x75</t>
  </si>
  <si>
    <t>RD JE BBB PBA - DN 85x60</t>
  </si>
  <si>
    <t>RD JE BBB PBA - DN 75x60</t>
  </si>
  <si>
    <t>RD JE BBB PBA - DN 100x85</t>
  </si>
  <si>
    <t>05</t>
  </si>
  <si>
    <t>RESERVAÇÃO</t>
  </si>
  <si>
    <t>05.01</t>
  </si>
  <si>
    <t>Construção do reservatório elevado em concreto armado de 50.000 litros de capacidade com 10,50 metros de altura.</t>
  </si>
  <si>
    <t>05.01.01</t>
  </si>
  <si>
    <t>m2</t>
  </si>
  <si>
    <t>05.01.02</t>
  </si>
  <si>
    <t>Infra-estrutura</t>
  </si>
  <si>
    <t>05.01.02.01</t>
  </si>
  <si>
    <t>m3</t>
  </si>
  <si>
    <t>05.01.02.02</t>
  </si>
  <si>
    <t>05.01.02.03</t>
  </si>
  <si>
    <t>05.01.02.04</t>
  </si>
  <si>
    <t>05.01.02.05</t>
  </si>
  <si>
    <t>05.01.02.06</t>
  </si>
  <si>
    <t>05.01.02.07</t>
  </si>
  <si>
    <t>05.01.02.08</t>
  </si>
  <si>
    <t>05.01.03</t>
  </si>
  <si>
    <t>Super-estrutura</t>
  </si>
  <si>
    <t>05.01.03.01</t>
  </si>
  <si>
    <t>05.01.03.02</t>
  </si>
  <si>
    <t>05.01.03.03</t>
  </si>
  <si>
    <t>05.01.03.04</t>
  </si>
  <si>
    <t>05.01.04</t>
  </si>
  <si>
    <t>Pintura</t>
  </si>
  <si>
    <t>05.01.04.02</t>
  </si>
  <si>
    <t>05.01.05</t>
  </si>
  <si>
    <t>Serviços gerais</t>
  </si>
  <si>
    <t>05.01.05.01</t>
  </si>
  <si>
    <t>05.01.05.02</t>
  </si>
  <si>
    <t>05.02</t>
  </si>
  <si>
    <t>Sistema Hidráulico da reservação</t>
  </si>
  <si>
    <t>05.02.01</t>
  </si>
  <si>
    <t>Barrilete de descida do reservatório</t>
  </si>
  <si>
    <t>05.02.01.01</t>
  </si>
  <si>
    <t>ml</t>
  </si>
  <si>
    <t>05.02.01.02</t>
  </si>
  <si>
    <t>05.02.01.03</t>
  </si>
  <si>
    <t>05.02.01.04</t>
  </si>
  <si>
    <t>05.02.01.05</t>
  </si>
  <si>
    <t>05.02.02</t>
  </si>
  <si>
    <t>Extravasor</t>
  </si>
  <si>
    <t>05.02.02.01</t>
  </si>
  <si>
    <t>05.02.02.02</t>
  </si>
  <si>
    <t>PREPARO DE FUNDO DE VALA COM LARGURA MAIOR OU IGUAL A 1,5 M E MENOR QUE 2,5 M (ACERTO DO SOLO NATURAL ) AF_08/2020 - Apiloamento de fundo para fundação</t>
  </si>
  <si>
    <t>ESCAVAÇÃO MANUAL PARA BLOCO DE COROAMENTO OU SAPATA (INCLUINDO ESCAVAÇÃO PARA COLOCAÇÃO DE FÔRMAS). AF_06/2017</t>
  </si>
  <si>
    <t>LASTRO DE CONCRETO MAGRO, APLICADO EM PISOS, LAJES SOBRE SOLO OU RADIERS.AF_08/2017 - Lastro de concreto incluindo preparo e lançamento</t>
  </si>
  <si>
    <t>REATERRO MANUAL DE VALAS COM COMPACTAÇÃO MECANIZADA. AF_04/2016 - Reaterro manual apiloado</t>
  </si>
  <si>
    <t>FABRICAÇÃO, MONTAGEM E DESMONTAGEM DE FÔRMA PARA VIGA BALDRAME, EM MADEIRA SERRADA, E=25 MM, 4 UTILIZAÇÕES. AF_06/2017 -Forma de tábua de madeira para concreto armado em fundação</t>
  </si>
  <si>
    <t>ARMAÇÃO DE PILAR OU VIGA DE ESTRUTURA CONVENCIONAL DE CONCRETO ARMADO UTIL IZANDO AÇO CA-50 DE 10,0 MM - MONTAGEM. AF_06/2022 - Armadura de aço CA-50 média, d=6,3 a 10mm  (1/4  3/8")</t>
  </si>
  <si>
    <t>ARMAÇÃO DE PILAR OU VIGA DE ESTRUTURA CONVENCIONAL DE CONCRETO ARMADO UTIL IZANDO AÇO CA-50 DE 16,0 MM - MONTAGEM. AF_06/2022 - Armadura de aço CA-50 grossa, d=12,5 a 25mm  (1/2  a  1")</t>
  </si>
  <si>
    <t>FABRICAÇÃO, MONTAGEM E DESMONTAGEM DE FÔRMA PARA VIGA BALDRAME, EM MADEIRA SERRADA, E=25 MM, 4 UTILIZAÇÕES. AF_06/2017 - Forma de chapa de madeira compensada residada e=12mm para concreto armado</t>
  </si>
  <si>
    <t>CONCRETAGEM DE SAPATAS, FCK 30 MPA, COM USO DE BOMBA LANÇAMENTO, ADENSAMENTO E ACABAMENTO. AF_11/2016 - Concreto estrutural, controle "b", consistência para vibração, britas 1 e 2, fck 30 Mpa</t>
  </si>
  <si>
    <t>CONCRETAGEM DE EDIFICAÇÕES (PAREDES E LAJES) FEITAS COM SISTEMA DE FÔRMAS MANUSEÁVEIS, COM CONCRETO USINADO BOMBEÁVEL FCK 25 MPA - LANÇAMENTO, ADENSAMENTO E ACABAMENTO (EXCLUSIVE BOMBA LANÇA). AF_10/2021 - Concreto estrutural dosado em central fck 25 Mpa</t>
  </si>
  <si>
    <t>IMPERMEABILIZAÇÃO DE FLOREIRA OU VIGA BALDRAME COM ARGAMASSA DE CIMENTO E AREIA, COM ADITIVO IMPERMEABILIZANTE, E = 2 CM. AF_06/2018</t>
  </si>
  <si>
    <t>IMPERMEABILIZAÇÃO DE SUPERFÍCIE COM MEMBRANA À BASE DE POLIURETANO, 2 DEMÃOS. AF_06/2018 - Impermeabilização interna do reservatório aplicando na estrutura de concreto.</t>
  </si>
  <si>
    <t>TUBO PVC, ROSCAVEL, 2" (60mm), PARA AGUA FRIA PREDIAL</t>
  </si>
  <si>
    <t>TE PVC, ROSCAVEL, 90 GRAUS, 2" (60mm), AGUA FRIA PREDIAL</t>
  </si>
  <si>
    <t>ADAPTADOR PVC SOLDAVEL CURTO COM BOLSA E ROSCA, 60 MM X 2", PARA AGUA FRIA</t>
  </si>
  <si>
    <t>JOELHO PVC, SOLDAVEL, 90 GRAUS, 60 MM, COR MARROM, PARA AGUA FRIA PREDIAL</t>
  </si>
  <si>
    <t>REGISTRO GAVETA BRUTO EM LATAO FORJADO, BITOLA 2 " (REF 1509)</t>
  </si>
  <si>
    <t>TUBO PVC, SOLDAVEL, DE 60 MM, AGUA FRIA (NBR-5648)</t>
  </si>
  <si>
    <t>ARMAÇÃO DE ESCADA, DE UMA ESTRUTURA CONVENCIONAL DE CONCRETO ARMADO UTILIZANDO AÇO CA-50 DE 16,0 MM - MONTAGEM. AF_11/2020 - Escada metálica de 0,40 m de largura e 13,85m de comprimento</t>
  </si>
  <si>
    <t>COMPOSIÇÃO PARAMÉTRICA DE PONTO ELÉTRICO DE ILUMINAÇÃO, COM INTERRUPTOR SIMPLES, EM EDIFÍCIO RESIDENCIAL COM ELETRODUTO EMBUTIDO EM RASGOS NAS PAREDES, INCLUSO TOMADA, ELETRODUTO, CABO, RASGO E CHUMBAMENTO (SEM LUMINÁRIA ELÂMPADA) - Sistema de eletrobóia da reservação</t>
  </si>
  <si>
    <t>Locação da obra a trena - Locação da obra: execução de gabarito</t>
  </si>
  <si>
    <t>10009 Sedop</t>
  </si>
  <si>
    <t>CAIXA DE CONCRETO ARMADO PRE-MOLDADO, COM FUNDO E SEM TAMPA, DIMENSOES DE 0,60 X 0,60 X 0,50 M</t>
  </si>
  <si>
    <t>ALVENARIA DE VEDAÇÃO DE BLOCOS CERÂMICOS FURADOS NA HORIZONTAL DE 9X9X19 CM (ESPESSURA 9 CM) E ARGAMASSA DE ASSENTAMENTO COM PREPARO MANUAL. AF_12/2 - Muro para fechamento da área</t>
  </si>
  <si>
    <t>Urbanização/Desapropriação de lote da área do Poço e Reservatório</t>
  </si>
  <si>
    <t>Laudo</t>
  </si>
  <si>
    <t>LOCAÇÃO</t>
  </si>
  <si>
    <t>SISTEMA HIDRÁULICO DA RESERVAÇÃO</t>
  </si>
  <si>
    <t>PINTURA</t>
  </si>
  <si>
    <t>SERVIÇOS GERAIS</t>
  </si>
  <si>
    <t>SUPER-ESTRUTURA</t>
  </si>
  <si>
    <t>INFRA-ESTRUTURA</t>
  </si>
  <si>
    <t>Reservatório elevado - 50 m3 em concreto armado  com 10,50 metros de altura.</t>
  </si>
  <si>
    <t>8.3</t>
  </si>
  <si>
    <t>8.4</t>
  </si>
  <si>
    <t>8.5</t>
  </si>
  <si>
    <t>8.2.2</t>
  </si>
  <si>
    <t>8.2.3</t>
  </si>
  <si>
    <t>8.2.4</t>
  </si>
  <si>
    <t>8.2.5</t>
  </si>
  <si>
    <t>8.2.6</t>
  </si>
  <si>
    <t>8.2.7</t>
  </si>
  <si>
    <t>8.3.1</t>
  </si>
  <si>
    <t>8.3.2</t>
  </si>
  <si>
    <t>8.3.3</t>
  </si>
  <si>
    <t>8.4.1</t>
  </si>
  <si>
    <t>8.4.2</t>
  </si>
  <si>
    <t>8.4.3</t>
  </si>
  <si>
    <t>8.4.4</t>
  </si>
  <si>
    <t>8.4.5</t>
  </si>
  <si>
    <t>8.5.1</t>
  </si>
  <si>
    <t>8.5.1.1</t>
  </si>
  <si>
    <t>8.5.1.2</t>
  </si>
  <si>
    <t>8.5.1.3</t>
  </si>
  <si>
    <t>8.5.1.4</t>
  </si>
  <si>
    <t>8.5.1.5</t>
  </si>
  <si>
    <t>8.5.2</t>
  </si>
  <si>
    <t>8.5.2.1</t>
  </si>
  <si>
    <t>8.5.2.2</t>
  </si>
  <si>
    <t>5.1.1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</si>
  <si>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</si>
  <si>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</si>
  <si>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</si>
  <si>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</si>
  <si>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</si>
  <si>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</si>
  <si>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</si>
  <si>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</si>
  <si>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</si>
  <si>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</si>
  <si>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</si>
  <si>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</si>
  <si>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</si>
  <si>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</si>
  <si>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</si>
  <si>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</si>
  <si>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</si>
  <si>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</si>
  <si>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</si>
  <si>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</si>
  <si>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2.1.21</t>
  </si>
  <si>
    <t>2.2.1</t>
  </si>
  <si>
    <t>2.2.2</t>
  </si>
  <si>
    <t>2.2.3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</si>
  <si>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</si>
  <si>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</si>
  <si>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</si>
  <si>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</si>
  <si>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</si>
  <si>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</si>
  <si>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</si>
  <si>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</si>
  <si>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</si>
  <si>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</si>
  <si>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</si>
  <si>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</si>
  <si>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</si>
  <si>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</si>
  <si>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2.3.15</t>
  </si>
  <si>
    <t>2.3.16</t>
  </si>
  <si>
    <t>2.4.1</t>
  </si>
  <si>
    <t>2.4.2</t>
  </si>
  <si>
    <t>2.4.3</t>
  </si>
  <si>
    <t>2.5.1</t>
  </si>
  <si>
    <t>2.5.2</t>
  </si>
  <si>
    <t>ATUALIZAÇÃO : FEVEREIRO/2023</t>
  </si>
  <si>
    <t>DATA BASE : FEV/2023</t>
  </si>
  <si>
    <t>Torneira plastica de 1/2" para lavatório</t>
  </si>
  <si>
    <t>MEMORIA DE CALCULO</t>
  </si>
  <si>
    <t>Fórmula</t>
  </si>
  <si>
    <t>Item</t>
  </si>
  <si>
    <t>x</t>
  </si>
  <si>
    <t>=</t>
  </si>
  <si>
    <t>ESCAVAÇÃO MANUAL DE VALA PARA VIGA BALDRAME (SEM ESCAVAÇÃO PARA COLOCAÇÃO DE FÔRMAS). AF_06/2017</t>
  </si>
  <si>
    <t>Lastro</t>
  </si>
  <si>
    <t>Total =</t>
  </si>
  <si>
    <t>Viga Baldrame</t>
  </si>
  <si>
    <t>Impermeabilização Viga Baldrame</t>
  </si>
  <si>
    <t>LxB (m)</t>
  </si>
  <si>
    <t>LxBxH (m)</t>
  </si>
  <si>
    <t>LATERAIS COMP. 1 e 2:</t>
  </si>
  <si>
    <t>LATERAIS LARG. 1 e 2:</t>
  </si>
  <si>
    <t>INERNAS LARG. 1:</t>
  </si>
  <si>
    <t>BANHEIRO 1 COMP. 1 e 2:</t>
  </si>
  <si>
    <t>BANHEIRO 2 COMP. 1 e 2:</t>
  </si>
  <si>
    <t>BANHEIROS 2 LARG. 1 e 2:</t>
  </si>
  <si>
    <t>Laterais Comprimento 1 e 2:</t>
  </si>
  <si>
    <t>Comprimento</t>
  </si>
  <si>
    <t>Largura</t>
  </si>
  <si>
    <t>Lados</t>
  </si>
  <si>
    <t>Altura</t>
  </si>
  <si>
    <t>Volume</t>
  </si>
  <si>
    <t>Área</t>
  </si>
  <si>
    <t>Laterais Largura 1 e 2:</t>
  </si>
  <si>
    <t>Vigas Internas:</t>
  </si>
  <si>
    <t>Banheiro 1 Comprimento 1 e 2:</t>
  </si>
  <si>
    <t>Banheiro 2 Comprimento 1 e 2:</t>
  </si>
  <si>
    <t>Banheiro 2 Largura 1 e 2:</t>
  </si>
  <si>
    <t>Volume Total</t>
  </si>
  <si>
    <t>2.1.22</t>
  </si>
  <si>
    <t>Escavação</t>
  </si>
  <si>
    <t>Locação da Obra</t>
  </si>
  <si>
    <t>CONCRETO</t>
  </si>
  <si>
    <t>Volume Total das Escavações</t>
  </si>
  <si>
    <t>LxH (m)</t>
  </si>
  <si>
    <t>Área Total</t>
  </si>
  <si>
    <t>Volume Total de Concreto</t>
  </si>
  <si>
    <t>Área Total de Formas</t>
  </si>
  <si>
    <t>FORMAS DAS VIGAS</t>
  </si>
  <si>
    <t>Impermeabilização de Superfície da Viga Baldrame</t>
  </si>
  <si>
    <t>FORMAS DOS PILARES</t>
  </si>
  <si>
    <t>PILAR</t>
  </si>
  <si>
    <t>Pilares</t>
  </si>
  <si>
    <t>unidades</t>
  </si>
  <si>
    <t>ARMAÇÃO/FERRAGENS</t>
  </si>
  <si>
    <t>QPxHxFx4 (m)</t>
  </si>
  <si>
    <t>Fator (kg/m)</t>
  </si>
  <si>
    <t>Bitola 6,3mm</t>
  </si>
  <si>
    <t>Bitola 4,2 a 5,00mm</t>
  </si>
  <si>
    <t>B6,3mmx0,40m/0,10m</t>
  </si>
  <si>
    <t>Descrição do Item</t>
  </si>
  <si>
    <t>ALVENARIA</t>
  </si>
  <si>
    <t>PAREDES EXTERNAS</t>
  </si>
  <si>
    <t>PAREDES INTERNAS</t>
  </si>
  <si>
    <t>Área Total de Alvenaria</t>
  </si>
  <si>
    <t>Alvenaris x 2lados (m)</t>
  </si>
  <si>
    <t>IMPERMEABILIZAÇÃO DE PAREDES e</t>
  </si>
  <si>
    <t>CHAPISCO DE PAREDES</t>
  </si>
  <si>
    <t>TELHADO</t>
  </si>
  <si>
    <t>6,00 x 3,20</t>
  </si>
  <si>
    <t>PISO CERÂMICO</t>
  </si>
  <si>
    <t>SALAS 3,00 x 2,80</t>
  </si>
  <si>
    <t>Salas</t>
  </si>
  <si>
    <t>AREA DE SERVIÇO</t>
  </si>
  <si>
    <t>BANHEIRO 2 1,80 x 1,20</t>
  </si>
  <si>
    <t>BANHEIRO 1 1,80 x 1,20</t>
  </si>
  <si>
    <t>Banheiros</t>
  </si>
  <si>
    <t>EMBOÇO</t>
  </si>
  <si>
    <t xml:space="preserve">BANHEIRO 1 </t>
  </si>
  <si>
    <t>BANHEIRO 1</t>
  </si>
  <si>
    <t xml:space="preserve">BANHEIRO 2 </t>
  </si>
  <si>
    <t>BANHEIRO 2</t>
  </si>
  <si>
    <t>FORRO</t>
  </si>
  <si>
    <t>6,00 x 4,50</t>
  </si>
  <si>
    <t>ELEMENTO VAZADO</t>
  </si>
  <si>
    <t>MURO</t>
  </si>
  <si>
    <t>CTÇ</t>
  </si>
  <si>
    <t xml:space="preserve"> - COTAÇÃO DE PREÇO</t>
  </si>
  <si>
    <t>PERFURAÇÃO/EXECUÇÃO DO POÇO P1, Profundidade 100 m</t>
  </si>
  <si>
    <t>8.1.2</t>
  </si>
  <si>
    <t>Furo de sondagem - até 15m, para definição da fundação</t>
  </si>
  <si>
    <t>Poço Tubular d= 6" - prof.= 50m x 2 vezes</t>
  </si>
  <si>
    <t>MESES-2023/2024</t>
  </si>
  <si>
    <t>Pag. 01/02</t>
  </si>
  <si>
    <t>Pag. 02/02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</si>
</sst>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.00_);_(* \(#,##0.00\);_(* &quot; &quot;??_);_(@_)"/>
    <numFmt numFmtId="167" formatCode="0.000"/>
    <numFmt numFmtId="168" formatCode="_(* #,##0.000_);_(* \(#,##0.000\);_(* &quot;-&quot;??_);_(@_)"/>
    <numFmt numFmtId="169" formatCode="_(* #,##0.000_);_(* \(#,##0.000\);_(* &quot;-&quot;???_);_(@_)"/>
    <numFmt numFmtId="170" formatCode="_-* #,##0.0000_-;\-* #,##0.0000_-;_-* \-??_-;_-@_-"/>
    <numFmt numFmtId="171" formatCode="#,##0.00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color indexed="56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sz val="16"/>
      <name val="Arial"/>
      <family val="2"/>
    </font>
    <font>
      <sz val="9.5"/>
      <name val="Arial"/>
      <family val="2"/>
    </font>
    <font>
      <sz val="9"/>
      <color theme="0"/>
      <name val="Arial"/>
      <family val="2"/>
    </font>
    <font>
      <sz val="10"/>
      <color rgb="FF0070C0"/>
      <name val="Arial Narrow"/>
      <family val="2"/>
    </font>
    <font>
      <b/>
      <sz val="10"/>
      <color rgb="FFFF3300"/>
      <name val="Arial Narrow"/>
      <family val="2"/>
    </font>
    <font>
      <sz val="10"/>
      <color theme="0"/>
      <name val="Arial"/>
      <family val="2"/>
    </font>
    <font>
      <b/>
      <sz val="10"/>
      <color rgb="FF0070C0"/>
      <name val="Arial Narrow"/>
      <family val="2"/>
    </font>
    <font>
      <b/>
      <sz val="10"/>
      <color rgb="FFFF0000"/>
      <name val="Arial Narrow"/>
      <family val="2"/>
    </font>
    <font>
      <sz val="20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4"/>
      <name val="Arial Narrow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7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38" fillId="0" borderId="0" applyFont="0" applyFill="0" applyBorder="0" applyAlignment="0" applyProtection="0"/>
  </cellStyleXfs>
  <cellXfs count="527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/>
    <xf numFmtId="0" fontId="5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66" fontId="11" fillId="0" borderId="0" xfId="3" applyNumberFormat="1" applyFont="1" applyFill="1" applyBorder="1" applyAlignment="1">
      <alignment horizontal="right"/>
    </xf>
    <xf numFmtId="164" fontId="11" fillId="0" borderId="0" xfId="0" applyNumberFormat="1" applyFont="1"/>
    <xf numFmtId="0" fontId="11" fillId="0" borderId="0" xfId="0" applyFont="1" applyAlignment="1">
      <alignment horizontal="center"/>
    </xf>
    <xf numFmtId="164" fontId="10" fillId="0" borderId="0" xfId="3" applyFont="1" applyBorder="1" applyAlignment="1">
      <alignment horizontal="center"/>
    </xf>
    <xf numFmtId="0" fontId="6" fillId="0" borderId="0" xfId="0" applyFont="1"/>
    <xf numFmtId="164" fontId="6" fillId="0" borderId="0" xfId="0" applyNumberFormat="1" applyFont="1"/>
    <xf numFmtId="0" fontId="11" fillId="0" borderId="0" xfId="0" applyFont="1"/>
    <xf numFmtId="164" fontId="13" fillId="0" borderId="0" xfId="0" applyNumberFormat="1" applyFont="1"/>
    <xf numFmtId="0" fontId="13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164" fontId="2" fillId="0" borderId="0" xfId="4" applyFont="1" applyAlignment="1">
      <alignment horizontal="right"/>
    </xf>
    <xf numFmtId="164" fontId="5" fillId="0" borderId="0" xfId="4" applyFont="1" applyAlignment="1">
      <alignment horizontal="right"/>
    </xf>
    <xf numFmtId="164" fontId="5" fillId="0" borderId="0" xfId="0" applyNumberFormat="1" applyFont="1"/>
    <xf numFmtId="10" fontId="11" fillId="0" borderId="0" xfId="0" applyNumberFormat="1" applyFont="1"/>
    <xf numFmtId="4" fontId="3" fillId="0" borderId="0" xfId="0" applyNumberFormat="1" applyFont="1"/>
    <xf numFmtId="10" fontId="2" fillId="0" borderId="1" xfId="2" applyNumberFormat="1" applyFont="1" applyBorder="1" applyAlignment="1">
      <alignment horizontal="center" vertical="center"/>
    </xf>
    <xf numFmtId="164" fontId="2" fillId="0" borderId="1" xfId="3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0" fontId="6" fillId="0" borderId="1" xfId="2" applyNumberFormat="1" applyFont="1" applyBorder="1" applyAlignment="1">
      <alignment horizontal="right"/>
    </xf>
    <xf numFmtId="166" fontId="6" fillId="0" borderId="1" xfId="3" applyNumberFormat="1" applyFont="1" applyBorder="1" applyAlignment="1">
      <alignment horizontal="right"/>
    </xf>
    <xf numFmtId="10" fontId="6" fillId="0" borderId="1" xfId="2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10" fontId="9" fillId="0" borderId="1" xfId="2" applyNumberFormat="1" applyFont="1" applyBorder="1" applyAlignment="1">
      <alignment horizontal="center"/>
    </xf>
    <xf numFmtId="164" fontId="9" fillId="0" borderId="1" xfId="3" applyFont="1" applyBorder="1" applyAlignment="1">
      <alignment horizontal="center"/>
    </xf>
    <xf numFmtId="10" fontId="9" fillId="0" borderId="1" xfId="3" applyNumberFormat="1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2" fillId="0" borderId="6" xfId="0" applyFont="1" applyBorder="1"/>
    <xf numFmtId="0" fontId="9" fillId="0" borderId="7" xfId="0" applyFont="1" applyBorder="1"/>
    <xf numFmtId="0" fontId="9" fillId="0" borderId="8" xfId="0" applyFont="1" applyBorder="1"/>
    <xf numFmtId="10" fontId="6" fillId="0" borderId="9" xfId="2" applyNumberFormat="1" applyFont="1" applyBorder="1" applyAlignment="1">
      <alignment horizontal="right"/>
    </xf>
    <xf numFmtId="166" fontId="6" fillId="0" borderId="9" xfId="3" applyNumberFormat="1" applyFont="1" applyBorder="1" applyAlignment="1">
      <alignment horizontal="right"/>
    </xf>
    <xf numFmtId="10" fontId="6" fillId="0" borderId="10" xfId="2" applyNumberFormat="1" applyFont="1" applyBorder="1" applyAlignment="1">
      <alignment horizontal="right"/>
    </xf>
    <xf numFmtId="166" fontId="6" fillId="0" borderId="10" xfId="3" applyNumberFormat="1" applyFont="1" applyBorder="1" applyAlignment="1">
      <alignment horizontal="right"/>
    </xf>
    <xf numFmtId="10" fontId="6" fillId="0" borderId="11" xfId="2" applyNumberFormat="1" applyFont="1" applyFill="1" applyBorder="1" applyAlignment="1">
      <alignment horizontal="right"/>
    </xf>
    <xf numFmtId="166" fontId="6" fillId="0" borderId="11" xfId="3" applyNumberFormat="1" applyFont="1" applyFill="1" applyBorder="1" applyAlignment="1">
      <alignment horizontal="right"/>
    </xf>
    <xf numFmtId="10" fontId="6" fillId="0" borderId="9" xfId="2" applyNumberFormat="1" applyFont="1" applyFill="1" applyBorder="1" applyAlignment="1">
      <alignment horizontal="right"/>
    </xf>
    <xf numFmtId="10" fontId="6" fillId="0" borderId="10" xfId="2" applyNumberFormat="1" applyFont="1" applyFill="1" applyBorder="1" applyAlignment="1">
      <alignment horizontal="right"/>
    </xf>
    <xf numFmtId="166" fontId="6" fillId="0" borderId="10" xfId="3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164" fontId="3" fillId="0" borderId="0" xfId="4" applyFont="1"/>
    <xf numFmtId="0" fontId="7" fillId="0" borderId="5" xfId="0" applyFont="1" applyBorder="1"/>
    <xf numFmtId="0" fontId="7" fillId="0" borderId="12" xfId="0" applyFont="1" applyBorder="1"/>
    <xf numFmtId="0" fontId="3" fillId="0" borderId="0" xfId="0" applyFont="1" applyAlignment="1">
      <alignment horizontal="right"/>
    </xf>
    <xf numFmtId="0" fontId="12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center" wrapText="1"/>
    </xf>
    <xf numFmtId="167" fontId="17" fillId="0" borderId="1" xfId="0" applyNumberFormat="1" applyFont="1" applyBorder="1" applyAlignment="1">
      <alignment horizontal="center" vertical="center"/>
    </xf>
    <xf numFmtId="164" fontId="17" fillId="0" borderId="1" xfId="4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/>
    </xf>
    <xf numFmtId="164" fontId="4" fillId="0" borderId="1" xfId="4" applyFont="1" applyBorder="1"/>
    <xf numFmtId="0" fontId="3" fillId="0" borderId="0" xfId="0" applyFont="1" applyAlignment="1">
      <alignment horizontal="center" vertical="center" textRotation="90"/>
    </xf>
    <xf numFmtId="169" fontId="3" fillId="0" borderId="0" xfId="0" applyNumberFormat="1" applyFont="1"/>
    <xf numFmtId="0" fontId="3" fillId="0" borderId="0" xfId="1" applyFont="1" applyAlignment="1" applyProtection="1"/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168" fontId="17" fillId="0" borderId="1" xfId="4" applyNumberFormat="1" applyFont="1" applyBorder="1" applyAlignment="1">
      <alignment horizontal="center" vertical="center"/>
    </xf>
    <xf numFmtId="164" fontId="17" fillId="0" borderId="1" xfId="4" applyFont="1" applyBorder="1" applyAlignment="1">
      <alignment horizontal="center"/>
    </xf>
    <xf numFmtId="0" fontId="19" fillId="0" borderId="5" xfId="0" applyFont="1" applyBorder="1"/>
    <xf numFmtId="0" fontId="3" fillId="0" borderId="13" xfId="0" applyFont="1" applyBorder="1"/>
    <xf numFmtId="0" fontId="3" fillId="3" borderId="5" xfId="0" applyFont="1" applyFill="1" applyBorder="1"/>
    <xf numFmtId="0" fontId="3" fillId="3" borderId="0" xfId="0" applyFont="1" applyFill="1"/>
    <xf numFmtId="0" fontId="3" fillId="3" borderId="6" xfId="0" applyFont="1" applyFill="1" applyBorder="1"/>
    <xf numFmtId="0" fontId="3" fillId="0" borderId="3" xfId="0" applyFont="1" applyBorder="1"/>
    <xf numFmtId="0" fontId="3" fillId="0" borderId="2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4" borderId="5" xfId="0" applyFont="1" applyFill="1" applyBorder="1"/>
    <xf numFmtId="0" fontId="3" fillId="4" borderId="14" xfId="0" applyFont="1" applyFill="1" applyBorder="1"/>
    <xf numFmtId="0" fontId="3" fillId="4" borderId="6" xfId="0" applyFont="1" applyFill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 textRotation="90"/>
    </xf>
    <xf numFmtId="164" fontId="12" fillId="0" borderId="1" xfId="4" applyFont="1" applyBorder="1" applyAlignment="1">
      <alignment horizontal="center"/>
    </xf>
    <xf numFmtId="164" fontId="3" fillId="0" borderId="5" xfId="0" applyNumberFormat="1" applyFont="1" applyBorder="1"/>
    <xf numFmtId="0" fontId="3" fillId="4" borderId="0" xfId="0" applyFont="1" applyFill="1"/>
    <xf numFmtId="0" fontId="12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164" fontId="12" fillId="0" borderId="0" xfId="4" applyFont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64" fontId="12" fillId="0" borderId="0" xfId="4" applyFont="1" applyBorder="1" applyAlignment="1">
      <alignment horizontal="center" vertical="center"/>
    </xf>
    <xf numFmtId="164" fontId="12" fillId="0" borderId="0" xfId="4" applyFont="1" applyBorder="1"/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textRotation="90"/>
    </xf>
    <xf numFmtId="0" fontId="3" fillId="5" borderId="0" xfId="0" applyFont="1" applyFill="1"/>
    <xf numFmtId="0" fontId="3" fillId="0" borderId="2" xfId="0" applyFont="1" applyBorder="1"/>
    <xf numFmtId="0" fontId="3" fillId="0" borderId="4" xfId="0" applyFont="1" applyBorder="1"/>
    <xf numFmtId="0" fontId="17" fillId="0" borderId="0" xfId="0" applyFont="1" applyAlignment="1">
      <alignment horizontal="left" vertical="center"/>
    </xf>
    <xf numFmtId="0" fontId="3" fillId="3" borderId="17" xfId="0" applyFont="1" applyFill="1" applyBorder="1"/>
    <xf numFmtId="0" fontId="3" fillId="4" borderId="17" xfId="0" applyFont="1" applyFill="1" applyBorder="1"/>
    <xf numFmtId="0" fontId="3" fillId="0" borderId="0" xfId="0" applyFont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164" fontId="17" fillId="0" borderId="16" xfId="4" applyFont="1" applyBorder="1" applyAlignment="1">
      <alignment horizontal="center" vertical="center"/>
    </xf>
    <xf numFmtId="168" fontId="17" fillId="0" borderId="0" xfId="4" applyNumberFormat="1" applyFont="1" applyFill="1" applyBorder="1" applyAlignment="1">
      <alignment horizontal="center" vertical="center"/>
    </xf>
    <xf numFmtId="164" fontId="17" fillId="0" borderId="0" xfId="4" applyFont="1" applyFill="1" applyBorder="1" applyAlignment="1">
      <alignment horizontal="center"/>
    </xf>
    <xf numFmtId="164" fontId="12" fillId="0" borderId="1" xfId="0" applyNumberFormat="1" applyFont="1" applyBorder="1" applyAlignment="1">
      <alignment horizontal="left" vertical="center"/>
    </xf>
    <xf numFmtId="2" fontId="17" fillId="0" borderId="0" xfId="0" applyNumberFormat="1" applyFont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68" fontId="12" fillId="0" borderId="3" xfId="0" applyNumberFormat="1" applyFont="1" applyBorder="1" applyAlignment="1">
      <alignment horizontal="left" vertical="center"/>
    </xf>
    <xf numFmtId="168" fontId="12" fillId="0" borderId="0" xfId="0" applyNumberFormat="1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168" fontId="4" fillId="0" borderId="0" xfId="0" applyNumberFormat="1" applyFont="1"/>
    <xf numFmtId="164" fontId="12" fillId="0" borderId="1" xfId="4" applyFont="1" applyBorder="1" applyAlignment="1">
      <alignment horizontal="center" vertical="center"/>
    </xf>
    <xf numFmtId="164" fontId="12" fillId="0" borderId="0" xfId="4" applyFont="1" applyFill="1" applyBorder="1" applyAlignment="1">
      <alignment horizontal="center" vertical="center"/>
    </xf>
    <xf numFmtId="164" fontId="17" fillId="0" borderId="0" xfId="4" applyFont="1" applyBorder="1" applyAlignment="1">
      <alignment horizontal="center" vertical="center"/>
    </xf>
    <xf numFmtId="168" fontId="17" fillId="0" borderId="0" xfId="4" applyNumberFormat="1" applyFont="1" applyBorder="1" applyAlignment="1">
      <alignment horizontal="center" vertical="center"/>
    </xf>
    <xf numFmtId="164" fontId="12" fillId="0" borderId="0" xfId="4" applyFont="1" applyBorder="1" applyAlignment="1">
      <alignment horizontal="left" vertical="center"/>
    </xf>
    <xf numFmtId="164" fontId="17" fillId="0" borderId="0" xfId="4" applyFont="1" applyBorder="1" applyAlignment="1">
      <alignment horizontal="left" vertical="center"/>
    </xf>
    <xf numFmtId="0" fontId="22" fillId="0" borderId="0" xfId="1" applyFont="1" applyAlignment="1" applyProtection="1"/>
    <xf numFmtId="10" fontId="12" fillId="6" borderId="1" xfId="2" applyNumberFormat="1" applyFont="1" applyFill="1" applyBorder="1"/>
    <xf numFmtId="164" fontId="12" fillId="6" borderId="1" xfId="3" applyFont="1" applyFill="1" applyBorder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  <xf numFmtId="165" fontId="12" fillId="6" borderId="1" xfId="2" applyNumberFormat="1" applyFont="1" applyFill="1" applyBorder="1"/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4" fontId="25" fillId="0" borderId="10" xfId="0" applyNumberFormat="1" applyFont="1" applyBorder="1" applyAlignment="1">
      <alignment horizontal="right" vertical="center" wrapText="1"/>
    </xf>
    <xf numFmtId="0" fontId="25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/>
    </xf>
    <xf numFmtId="4" fontId="26" fillId="0" borderId="10" xfId="0" applyNumberFormat="1" applyFont="1" applyBorder="1" applyAlignment="1">
      <alignment horizontal="center" vertical="center"/>
    </xf>
    <xf numFmtId="4" fontId="25" fillId="0" borderId="10" xfId="0" applyNumberFormat="1" applyFont="1" applyBorder="1" applyAlignment="1">
      <alignment horizontal="right" vertical="center"/>
    </xf>
    <xf numFmtId="4" fontId="25" fillId="0" borderId="5" xfId="0" applyNumberFormat="1" applyFont="1" applyBorder="1" applyAlignment="1">
      <alignment horizontal="right" vertical="center"/>
    </xf>
    <xf numFmtId="4" fontId="26" fillId="0" borderId="10" xfId="0" applyNumberFormat="1" applyFont="1" applyBorder="1" applyAlignment="1">
      <alignment horizontal="right" vertical="center"/>
    </xf>
    <xf numFmtId="4" fontId="25" fillId="0" borderId="10" xfId="0" applyNumberFormat="1" applyFont="1" applyBorder="1" applyAlignment="1">
      <alignment horizontal="center" vertical="center"/>
    </xf>
    <xf numFmtId="4" fontId="26" fillId="0" borderId="0" xfId="0" applyNumberFormat="1" applyFont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horizontal="center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horizontal="left"/>
    </xf>
    <xf numFmtId="0" fontId="26" fillId="0" borderId="18" xfId="0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horizontal="left" vertical="center"/>
    </xf>
    <xf numFmtId="0" fontId="25" fillId="0" borderId="22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vertical="center"/>
    </xf>
    <xf numFmtId="17" fontId="26" fillId="0" borderId="23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26" fillId="0" borderId="24" xfId="0" applyFont="1" applyBorder="1" applyAlignment="1">
      <alignment vertical="center"/>
    </xf>
    <xf numFmtId="0" fontId="26" fillId="0" borderId="25" xfId="0" applyFont="1" applyBorder="1" applyAlignment="1">
      <alignment horizontal="center" vertical="center"/>
    </xf>
    <xf numFmtId="0" fontId="25" fillId="7" borderId="0" xfId="0" applyFont="1" applyFill="1"/>
    <xf numFmtId="0" fontId="26" fillId="0" borderId="26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5" fillId="0" borderId="22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5" xfId="0" applyFont="1" applyBorder="1" applyAlignment="1">
      <alignment horizontal="center" vertical="center"/>
    </xf>
    <xf numFmtId="0" fontId="26" fillId="8" borderId="22" xfId="0" applyFont="1" applyFill="1" applyBorder="1" applyAlignment="1">
      <alignment horizontal="left" vertical="center"/>
    </xf>
    <xf numFmtId="0" fontId="26" fillId="8" borderId="10" xfId="0" applyFont="1" applyFill="1" applyBorder="1" applyAlignment="1">
      <alignment horizontal="center" vertical="center"/>
    </xf>
    <xf numFmtId="0" fontId="26" fillId="8" borderId="0" xfId="0" applyFont="1" applyFill="1" applyAlignment="1">
      <alignment horizontal="left" vertical="center" wrapText="1"/>
    </xf>
    <xf numFmtId="0" fontId="26" fillId="8" borderId="10" xfId="0" applyFont="1" applyFill="1" applyBorder="1" applyAlignment="1">
      <alignment horizontal="center" vertical="center" wrapText="1"/>
    </xf>
    <xf numFmtId="4" fontId="26" fillId="8" borderId="0" xfId="0" applyNumberFormat="1" applyFont="1" applyFill="1" applyAlignment="1">
      <alignment horizontal="right" vertical="center" wrapText="1"/>
    </xf>
    <xf numFmtId="4" fontId="26" fillId="8" borderId="10" xfId="0" applyNumberFormat="1" applyFont="1" applyFill="1" applyBorder="1" applyAlignment="1">
      <alignment horizontal="right" vertical="center"/>
    </xf>
    <xf numFmtId="4" fontId="26" fillId="8" borderId="5" xfId="0" applyNumberFormat="1" applyFont="1" applyFill="1" applyBorder="1" applyAlignment="1">
      <alignment horizontal="right" vertical="center"/>
    </xf>
    <xf numFmtId="4" fontId="26" fillId="8" borderId="29" xfId="0" applyNumberFormat="1" applyFont="1" applyFill="1" applyBorder="1" applyAlignment="1">
      <alignment horizontal="right" vertical="center"/>
    </xf>
    <xf numFmtId="10" fontId="26" fillId="0" borderId="5" xfId="2" applyNumberFormat="1" applyFont="1" applyFill="1" applyBorder="1" applyAlignment="1">
      <alignment vertic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6" fillId="7" borderId="0" xfId="0" applyFont="1" applyFill="1"/>
    <xf numFmtId="0" fontId="25" fillId="0" borderId="22" xfId="0" applyFont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 wrapText="1"/>
    </xf>
    <xf numFmtId="4" fontId="25" fillId="0" borderId="29" xfId="0" applyNumberFormat="1" applyFont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0" fontId="25" fillId="9" borderId="0" xfId="0" applyFont="1" applyFill="1"/>
    <xf numFmtId="0" fontId="25" fillId="0" borderId="0" xfId="0" applyFont="1" applyAlignment="1">
      <alignment wrapText="1"/>
    </xf>
    <xf numFmtId="0" fontId="25" fillId="0" borderId="10" xfId="0" applyFont="1" applyBorder="1"/>
    <xf numFmtId="0" fontId="26" fillId="2" borderId="22" xfId="0" applyFont="1" applyFill="1" applyBorder="1" applyAlignment="1">
      <alignment horizontal="left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10" fontId="26" fillId="0" borderId="0" xfId="2" applyNumberFormat="1" applyFont="1" applyFill="1" applyAlignment="1">
      <alignment horizontal="left"/>
    </xf>
    <xf numFmtId="0" fontId="25" fillId="0" borderId="22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4" fontId="26" fillId="0" borderId="29" xfId="0" applyNumberFormat="1" applyFont="1" applyBorder="1" applyAlignment="1">
      <alignment horizontal="right" vertical="center"/>
    </xf>
    <xf numFmtId="0" fontId="25" fillId="0" borderId="0" xfId="0" applyFont="1" applyAlignment="1">
      <alignment vertical="top" wrapText="1"/>
    </xf>
    <xf numFmtId="4" fontId="25" fillId="0" borderId="0" xfId="0" applyNumberFormat="1" applyFont="1" applyAlignment="1">
      <alignment vertical="center" wrapText="1"/>
    </xf>
    <xf numFmtId="4" fontId="25" fillId="0" borderId="5" xfId="0" applyNumberFormat="1" applyFont="1" applyBorder="1" applyAlignment="1">
      <alignment vertical="center"/>
    </xf>
    <xf numFmtId="0" fontId="25" fillId="0" borderId="0" xfId="0" applyFont="1" applyAlignment="1">
      <alignment horizontal="center" wrapText="1"/>
    </xf>
    <xf numFmtId="4" fontId="26" fillId="0" borderId="0" xfId="0" applyNumberFormat="1" applyFont="1" applyAlignment="1">
      <alignment vertical="center"/>
    </xf>
    <xf numFmtId="0" fontId="26" fillId="8" borderId="22" xfId="0" applyFont="1" applyFill="1" applyBorder="1" applyAlignment="1">
      <alignment horizontal="left" vertical="center" wrapText="1"/>
    </xf>
    <xf numFmtId="4" fontId="25" fillId="0" borderId="10" xfId="0" applyNumberFormat="1" applyFont="1" applyBorder="1" applyAlignment="1">
      <alignment vertical="center"/>
    </xf>
    <xf numFmtId="0" fontId="26" fillId="0" borderId="0" xfId="0" applyFont="1" applyAlignment="1">
      <alignment vertical="top" wrapText="1"/>
    </xf>
    <xf numFmtId="4" fontId="26" fillId="0" borderId="0" xfId="0" applyNumberFormat="1" applyFont="1" applyAlignment="1">
      <alignment vertical="center" wrapText="1"/>
    </xf>
    <xf numFmtId="4" fontId="26" fillId="0" borderId="10" xfId="0" applyNumberFormat="1" applyFont="1" applyBorder="1" applyAlignment="1">
      <alignment vertical="center"/>
    </xf>
    <xf numFmtId="4" fontId="26" fillId="0" borderId="5" xfId="0" applyNumberFormat="1" applyFont="1" applyBorder="1" applyAlignment="1">
      <alignment vertical="center"/>
    </xf>
    <xf numFmtId="0" fontId="25" fillId="10" borderId="0" xfId="0" applyFont="1" applyFill="1"/>
    <xf numFmtId="164" fontId="25" fillId="0" borderId="5" xfId="0" applyNumberFormat="1" applyFont="1" applyBorder="1" applyAlignment="1">
      <alignment vertical="center"/>
    </xf>
    <xf numFmtId="0" fontId="25" fillId="0" borderId="6" xfId="0" applyFont="1" applyBorder="1" applyAlignment="1">
      <alignment vertical="top" wrapText="1"/>
    </xf>
    <xf numFmtId="0" fontId="25" fillId="0" borderId="6" xfId="0" applyFont="1" applyBorder="1" applyAlignment="1">
      <alignment horizontal="center" vertical="center" wrapText="1"/>
    </xf>
    <xf numFmtId="0" fontId="26" fillId="8" borderId="0" xfId="0" applyFont="1" applyFill="1" applyAlignment="1">
      <alignment vertical="top" wrapText="1"/>
    </xf>
    <xf numFmtId="4" fontId="26" fillId="8" borderId="0" xfId="0" applyNumberFormat="1" applyFont="1" applyFill="1" applyAlignment="1">
      <alignment vertical="center" wrapText="1"/>
    </xf>
    <xf numFmtId="4" fontId="26" fillId="8" borderId="10" xfId="0" applyNumberFormat="1" applyFont="1" applyFill="1" applyBorder="1" applyAlignment="1">
      <alignment vertical="center"/>
    </xf>
    <xf numFmtId="4" fontId="26" fillId="8" borderId="0" xfId="0" applyNumberFormat="1" applyFont="1" applyFill="1" applyAlignment="1">
      <alignment vertical="center"/>
    </xf>
    <xf numFmtId="4" fontId="25" fillId="0" borderId="0" xfId="0" applyNumberFormat="1" applyFont="1" applyAlignment="1">
      <alignment horizontal="left" vertical="center" wrapText="1"/>
    </xf>
    <xf numFmtId="0" fontId="26" fillId="0" borderId="0" xfId="0" applyFont="1" applyAlignment="1">
      <alignment horizontal="center" wrapText="1"/>
    </xf>
    <xf numFmtId="0" fontId="26" fillId="8" borderId="30" xfId="0" applyFont="1" applyFill="1" applyBorder="1" applyAlignment="1">
      <alignment horizontal="center" vertical="center"/>
    </xf>
    <xf numFmtId="0" fontId="26" fillId="8" borderId="30" xfId="0" applyFont="1" applyFill="1" applyBorder="1" applyAlignment="1">
      <alignment vertical="top" wrapText="1"/>
    </xf>
    <xf numFmtId="0" fontId="26" fillId="8" borderId="31" xfId="0" applyFont="1" applyFill="1" applyBorder="1" applyAlignment="1">
      <alignment horizontal="center" vertical="center"/>
    </xf>
    <xf numFmtId="4" fontId="26" fillId="8" borderId="31" xfId="0" applyNumberFormat="1" applyFont="1" applyFill="1" applyBorder="1" applyAlignment="1">
      <alignment vertical="center"/>
    </xf>
    <xf numFmtId="4" fontId="26" fillId="8" borderId="30" xfId="0" applyNumberFormat="1" applyFont="1" applyFill="1" applyBorder="1" applyAlignment="1">
      <alignment vertical="center"/>
    </xf>
    <xf numFmtId="164" fontId="25" fillId="0" borderId="0" xfId="4" applyFont="1" applyFill="1"/>
    <xf numFmtId="0" fontId="26" fillId="0" borderId="30" xfId="0" applyFont="1" applyBorder="1" applyAlignment="1">
      <alignment horizontal="center" vertical="center"/>
    </xf>
    <xf numFmtId="0" fontId="26" fillId="0" borderId="30" xfId="0" applyFont="1" applyBorder="1" applyAlignment="1">
      <alignment vertical="top" wrapText="1"/>
    </xf>
    <xf numFmtId="4" fontId="26" fillId="0" borderId="30" xfId="0" applyNumberFormat="1" applyFont="1" applyBorder="1" applyAlignment="1">
      <alignment vertical="center"/>
    </xf>
    <xf numFmtId="4" fontId="26" fillId="0" borderId="32" xfId="0" applyNumberFormat="1" applyFont="1" applyBorder="1" applyAlignment="1">
      <alignment vertical="center"/>
    </xf>
    <xf numFmtId="4" fontId="25" fillId="0" borderId="0" xfId="0" applyNumberFormat="1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164" fontId="25" fillId="0" borderId="0" xfId="4" applyFont="1" applyFill="1" applyAlignment="1" applyProtection="1">
      <alignment horizontal="center"/>
      <protection hidden="1"/>
    </xf>
    <xf numFmtId="4" fontId="26" fillId="0" borderId="0" xfId="0" applyNumberFormat="1" applyFont="1" applyAlignment="1">
      <alignment vertical="top" wrapText="1"/>
    </xf>
    <xf numFmtId="4" fontId="25" fillId="0" borderId="0" xfId="0" applyNumberFormat="1" applyFont="1" applyAlignment="1" applyProtection="1">
      <alignment horizontal="center"/>
      <protection hidden="1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4" fontId="26" fillId="0" borderId="33" xfId="0" applyNumberFormat="1" applyFont="1" applyBorder="1" applyAlignment="1">
      <alignment horizontal="right" vertical="center"/>
    </xf>
    <xf numFmtId="164" fontId="25" fillId="0" borderId="0" xfId="0" applyNumberFormat="1" applyFont="1"/>
    <xf numFmtId="164" fontId="25" fillId="0" borderId="0" xfId="4" applyFont="1" applyFill="1" applyBorder="1"/>
    <xf numFmtId="0" fontId="26" fillId="8" borderId="34" xfId="0" applyFont="1" applyFill="1" applyBorder="1" applyAlignment="1">
      <alignment horizontal="left" vertical="center"/>
    </xf>
    <xf numFmtId="0" fontId="26" fillId="0" borderId="35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18" xfId="0" applyFont="1" applyBorder="1" applyAlignment="1">
      <alignment vertical="center"/>
    </xf>
    <xf numFmtId="0" fontId="25" fillId="0" borderId="19" xfId="0" applyFont="1" applyBorder="1" applyAlignment="1">
      <alignment horizontal="center" vertical="center"/>
    </xf>
    <xf numFmtId="0" fontId="25" fillId="0" borderId="19" xfId="0" applyFont="1" applyBorder="1"/>
    <xf numFmtId="0" fontId="25" fillId="0" borderId="36" xfId="0" applyFont="1" applyBorder="1"/>
    <xf numFmtId="0" fontId="25" fillId="0" borderId="37" xfId="0" applyFont="1" applyBorder="1"/>
    <xf numFmtId="4" fontId="25" fillId="0" borderId="38" xfId="0" applyNumberFormat="1" applyFont="1" applyBorder="1" applyAlignment="1">
      <alignment vertical="center"/>
    </xf>
    <xf numFmtId="4" fontId="25" fillId="0" borderId="39" xfId="0" applyNumberFormat="1" applyFont="1" applyBorder="1" applyAlignment="1">
      <alignment vertical="center"/>
    </xf>
    <xf numFmtId="4" fontId="25" fillId="0" borderId="40" xfId="0" applyNumberFormat="1" applyFont="1" applyBorder="1" applyAlignment="1">
      <alignment vertical="center"/>
    </xf>
    <xf numFmtId="0" fontId="25" fillId="0" borderId="41" xfId="0" applyFont="1" applyBorder="1" applyAlignment="1">
      <alignment horizontal="center" vertical="center"/>
    </xf>
    <xf numFmtId="4" fontId="26" fillId="2" borderId="29" xfId="0" applyNumberFormat="1" applyFont="1" applyFill="1" applyBorder="1"/>
    <xf numFmtId="4" fontId="26" fillId="8" borderId="29" xfId="0" applyNumberFormat="1" applyFont="1" applyFill="1" applyBorder="1" applyAlignment="1">
      <alignment vertical="center"/>
    </xf>
    <xf numFmtId="4" fontId="25" fillId="0" borderId="29" xfId="0" applyNumberFormat="1" applyFont="1" applyBorder="1" applyAlignment="1">
      <alignment vertical="center"/>
    </xf>
    <xf numFmtId="4" fontId="26" fillId="0" borderId="29" xfId="0" applyNumberFormat="1" applyFont="1" applyBorder="1" applyAlignment="1">
      <alignment vertical="center"/>
    </xf>
    <xf numFmtId="4" fontId="26" fillId="8" borderId="42" xfId="0" applyNumberFormat="1" applyFont="1" applyFill="1" applyBorder="1" applyAlignment="1">
      <alignment vertical="center"/>
    </xf>
    <xf numFmtId="0" fontId="26" fillId="8" borderId="22" xfId="0" applyFont="1" applyFill="1" applyBorder="1" applyAlignment="1">
      <alignment horizontal="center" vertical="top" wrapText="1"/>
    </xf>
    <xf numFmtId="0" fontId="25" fillId="0" borderId="22" xfId="0" applyFont="1" applyBorder="1" applyAlignment="1">
      <alignment horizontal="left" vertical="top" wrapText="1"/>
    </xf>
    <xf numFmtId="164" fontId="30" fillId="0" borderId="1" xfId="4" applyFont="1" applyBorder="1" applyAlignment="1">
      <alignment horizontal="center" vertical="center"/>
    </xf>
    <xf numFmtId="0" fontId="26" fillId="0" borderId="6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164" fontId="25" fillId="0" borderId="5" xfId="4" applyFont="1" applyFill="1" applyBorder="1" applyAlignment="1">
      <alignment horizontal="right" vertical="center"/>
    </xf>
    <xf numFmtId="164" fontId="25" fillId="0" borderId="29" xfId="4" applyFont="1" applyFill="1" applyBorder="1" applyAlignment="1">
      <alignment horizontal="right" vertical="center"/>
    </xf>
    <xf numFmtId="14" fontId="26" fillId="0" borderId="43" xfId="0" applyNumberFormat="1" applyFont="1" applyBorder="1" applyAlignment="1">
      <alignment vertical="center"/>
    </xf>
    <xf numFmtId="0" fontId="26" fillId="0" borderId="33" xfId="0" applyFont="1" applyBorder="1" applyAlignment="1">
      <alignment horizontal="center" vertical="center"/>
    </xf>
    <xf numFmtId="164" fontId="31" fillId="0" borderId="10" xfId="4" applyFont="1" applyFill="1" applyBorder="1" applyAlignment="1">
      <alignment horizontal="right" vertical="center"/>
    </xf>
    <xf numFmtId="164" fontId="31" fillId="0" borderId="0" xfId="4" applyFont="1" applyFill="1" applyBorder="1" applyAlignment="1">
      <alignment vertical="center" wrapText="1"/>
    </xf>
    <xf numFmtId="0" fontId="25" fillId="0" borderId="6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10" fontId="26" fillId="8" borderId="30" xfId="2" applyNumberFormat="1" applyFont="1" applyFill="1" applyBorder="1" applyAlignment="1">
      <alignment vertical="center"/>
    </xf>
    <xf numFmtId="10" fontId="25" fillId="0" borderId="0" xfId="2" applyNumberFormat="1" applyFont="1" applyFill="1" applyAlignment="1">
      <alignment vertical="center"/>
    </xf>
    <xf numFmtId="0" fontId="25" fillId="0" borderId="44" xfId="0" applyFont="1" applyBorder="1" applyAlignment="1">
      <alignment horizontal="center" vertical="center" wrapText="1"/>
    </xf>
    <xf numFmtId="0" fontId="26" fillId="8" borderId="6" xfId="0" applyFont="1" applyFill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8" borderId="6" xfId="0" applyFont="1" applyFill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4" fontId="25" fillId="0" borderId="48" xfId="0" applyNumberFormat="1" applyFont="1" applyBorder="1" applyAlignment="1">
      <alignment horizontal="right" vertical="center"/>
    </xf>
    <xf numFmtId="0" fontId="26" fillId="8" borderId="22" xfId="0" applyFont="1" applyFill="1" applyBorder="1" applyAlignment="1">
      <alignment horizontal="center" vertical="center"/>
    </xf>
    <xf numFmtId="0" fontId="26" fillId="2" borderId="22" xfId="0" applyFont="1" applyFill="1" applyBorder="1" applyAlignment="1">
      <alignment horizontal="center" vertical="center"/>
    </xf>
    <xf numFmtId="0" fontId="26" fillId="8" borderId="22" xfId="0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6" fillId="8" borderId="22" xfId="0" applyFont="1" applyFill="1" applyBorder="1" applyAlignment="1">
      <alignment horizontal="left" vertical="top" wrapText="1"/>
    </xf>
    <xf numFmtId="0" fontId="33" fillId="0" borderId="0" xfId="0" applyFont="1"/>
    <xf numFmtId="0" fontId="3" fillId="0" borderId="0" xfId="0" applyFont="1" applyAlignment="1">
      <alignment horizontal="left"/>
    </xf>
    <xf numFmtId="0" fontId="34" fillId="0" borderId="33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 wrapText="1"/>
    </xf>
    <xf numFmtId="4" fontId="25" fillId="0" borderId="45" xfId="0" applyNumberFormat="1" applyFont="1" applyBorder="1" applyAlignment="1">
      <alignment horizontal="right" vertical="center" wrapText="1"/>
    </xf>
    <xf numFmtId="4" fontId="25" fillId="0" borderId="45" xfId="0" applyNumberFormat="1" applyFont="1" applyBorder="1" applyAlignment="1">
      <alignment horizontal="center" vertical="center"/>
    </xf>
    <xf numFmtId="4" fontId="25" fillId="0" borderId="58" xfId="0" applyNumberFormat="1" applyFont="1" applyBorder="1" applyAlignment="1">
      <alignment horizontal="right" vertical="center"/>
    </xf>
    <xf numFmtId="0" fontId="26" fillId="8" borderId="18" xfId="0" applyFont="1" applyFill="1" applyBorder="1" applyAlignment="1">
      <alignment horizontal="left" vertical="center"/>
    </xf>
    <xf numFmtId="0" fontId="26" fillId="8" borderId="47" xfId="0" applyFont="1" applyFill="1" applyBorder="1" applyAlignment="1">
      <alignment horizontal="center" vertical="center"/>
    </xf>
    <xf numFmtId="0" fontId="26" fillId="8" borderId="44" xfId="0" applyFont="1" applyFill="1" applyBorder="1" applyAlignment="1">
      <alignment horizontal="center" vertical="center"/>
    </xf>
    <xf numFmtId="0" fontId="26" fillId="8" borderId="19" xfId="0" applyFont="1" applyFill="1" applyBorder="1" applyAlignment="1">
      <alignment horizontal="left" vertical="center" wrapText="1"/>
    </xf>
    <xf numFmtId="0" fontId="26" fillId="8" borderId="47" xfId="0" applyFont="1" applyFill="1" applyBorder="1" applyAlignment="1">
      <alignment horizontal="center" vertical="center" wrapText="1"/>
    </xf>
    <xf numFmtId="4" fontId="26" fillId="8" borderId="19" xfId="0" applyNumberFormat="1" applyFont="1" applyFill="1" applyBorder="1" applyAlignment="1">
      <alignment horizontal="right" vertical="center" wrapText="1"/>
    </xf>
    <xf numFmtId="4" fontId="26" fillId="8" borderId="47" xfId="0" applyNumberFormat="1" applyFont="1" applyFill="1" applyBorder="1" applyAlignment="1">
      <alignment horizontal="right" vertical="center"/>
    </xf>
    <xf numFmtId="4" fontId="26" fillId="8" borderId="57" xfId="0" applyNumberFormat="1" applyFont="1" applyFill="1" applyBorder="1" applyAlignment="1">
      <alignment horizontal="right" vertical="center"/>
    </xf>
    <xf numFmtId="4" fontId="26" fillId="8" borderId="41" xfId="0" applyNumberFormat="1" applyFont="1" applyFill="1" applyBorder="1" applyAlignment="1">
      <alignment horizontal="right" vertical="center"/>
    </xf>
    <xf numFmtId="4" fontId="25" fillId="0" borderId="45" xfId="0" applyNumberFormat="1" applyFont="1" applyBorder="1" applyAlignment="1">
      <alignment horizontal="right" vertical="center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wrapText="1"/>
    </xf>
    <xf numFmtId="4" fontId="25" fillId="0" borderId="25" xfId="0" applyNumberFormat="1" applyFont="1" applyBorder="1" applyAlignment="1">
      <alignment horizontal="right" vertical="center" wrapText="1"/>
    </xf>
    <xf numFmtId="0" fontId="26" fillId="8" borderId="18" xfId="0" applyFont="1" applyFill="1" applyBorder="1" applyAlignment="1">
      <alignment horizontal="left" vertical="center" wrapText="1"/>
    </xf>
    <xf numFmtId="0" fontId="26" fillId="8" borderId="44" xfId="0" applyFont="1" applyFill="1" applyBorder="1" applyAlignment="1">
      <alignment horizontal="center" vertical="center" wrapText="1"/>
    </xf>
    <xf numFmtId="4" fontId="26" fillId="8" borderId="19" xfId="0" applyNumberFormat="1" applyFont="1" applyFill="1" applyBorder="1" applyAlignment="1">
      <alignment horizontal="center" vertical="center" wrapText="1"/>
    </xf>
    <xf numFmtId="4" fontId="26" fillId="8" borderId="47" xfId="0" applyNumberFormat="1" applyFont="1" applyFill="1" applyBorder="1" applyAlignment="1">
      <alignment horizontal="center" vertical="center"/>
    </xf>
    <xf numFmtId="4" fontId="26" fillId="8" borderId="57" xfId="0" applyNumberFormat="1" applyFont="1" applyFill="1" applyBorder="1" applyAlignment="1">
      <alignment horizontal="center" vertical="center"/>
    </xf>
    <xf numFmtId="0" fontId="25" fillId="0" borderId="24" xfId="0" applyFont="1" applyBorder="1" applyAlignment="1">
      <alignment horizontal="left" vertical="top" wrapText="1"/>
    </xf>
    <xf numFmtId="43" fontId="3" fillId="0" borderId="0" xfId="0" applyNumberFormat="1" applyFont="1"/>
    <xf numFmtId="49" fontId="26" fillId="0" borderId="16" xfId="0" applyNumberFormat="1" applyFont="1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36" fillId="0" borderId="0" xfId="5" applyFont="1"/>
    <xf numFmtId="0" fontId="1" fillId="0" borderId="0" xfId="5"/>
    <xf numFmtId="0" fontId="37" fillId="0" borderId="0" xfId="5" applyFont="1" applyAlignment="1">
      <alignment horizontal="right"/>
    </xf>
    <xf numFmtId="43" fontId="0" fillId="0" borderId="0" xfId="6" applyFont="1"/>
    <xf numFmtId="0" fontId="39" fillId="0" borderId="0" xfId="5" applyFont="1"/>
    <xf numFmtId="0" fontId="40" fillId="2" borderId="53" xfId="0" applyFont="1" applyFill="1" applyBorder="1" applyAlignment="1">
      <alignment horizontal="center" vertical="center" wrapText="1"/>
    </xf>
    <xf numFmtId="0" fontId="40" fillId="2" borderId="20" xfId="0" applyFont="1" applyFill="1" applyBorder="1" applyAlignment="1">
      <alignment vertical="center" wrapText="1"/>
    </xf>
    <xf numFmtId="0" fontId="40" fillId="2" borderId="20" xfId="0" applyFont="1" applyFill="1" applyBorder="1" applyAlignment="1">
      <alignment horizontal="center" vertical="center" wrapText="1"/>
    </xf>
    <xf numFmtId="170" fontId="38" fillId="2" borderId="20" xfId="6" applyNumberFormat="1" applyFill="1" applyBorder="1" applyAlignment="1">
      <alignment horizontal="center" vertical="center" wrapText="1"/>
    </xf>
    <xf numFmtId="43" fontId="38" fillId="2" borderId="20" xfId="6" applyFill="1" applyBorder="1" applyAlignment="1">
      <alignment horizontal="center" vertical="center" wrapText="1"/>
    </xf>
    <xf numFmtId="43" fontId="38" fillId="2" borderId="21" xfId="6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70" fontId="38" fillId="0" borderId="1" xfId="6" applyNumberFormat="1" applyBorder="1" applyAlignment="1">
      <alignment vertical="center"/>
    </xf>
    <xf numFmtId="43" fontId="38" fillId="0" borderId="23" xfId="6" applyBorder="1" applyAlignment="1">
      <alignment vertical="center" wrapText="1"/>
    </xf>
    <xf numFmtId="0" fontId="0" fillId="0" borderId="5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0" fontId="38" fillId="0" borderId="1" xfId="6" applyNumberFormat="1" applyBorder="1" applyAlignment="1">
      <alignment horizontal="right" vertical="center" wrapText="1"/>
    </xf>
    <xf numFmtId="43" fontId="38" fillId="0" borderId="28" xfId="6" applyBorder="1" applyAlignment="1">
      <alignment vertical="center" wrapText="1"/>
    </xf>
    <xf numFmtId="43" fontId="0" fillId="0" borderId="0" xfId="0" applyNumberFormat="1"/>
    <xf numFmtId="4" fontId="0" fillId="0" borderId="0" xfId="0" applyNumberFormat="1"/>
    <xf numFmtId="4" fontId="26" fillId="0" borderId="0" xfId="0" quotePrefix="1" applyNumberFormat="1" applyFont="1" applyProtection="1">
      <protection hidden="1"/>
    </xf>
    <xf numFmtId="0" fontId="2" fillId="0" borderId="5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4" fontId="26" fillId="0" borderId="5" xfId="0" applyNumberFormat="1" applyFont="1" applyBorder="1" applyAlignment="1">
      <alignment horizontal="right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0" xfId="0" applyFont="1" applyAlignment="1">
      <alignment horizontal="justify" vertical="top" wrapText="1"/>
    </xf>
    <xf numFmtId="4" fontId="2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9" fontId="26" fillId="0" borderId="0" xfId="2" applyFont="1" applyFill="1" applyAlignment="1">
      <alignment horizontal="right" vertical="center"/>
    </xf>
    <xf numFmtId="165" fontId="26" fillId="0" borderId="0" xfId="2" applyNumberFormat="1" applyFont="1" applyFill="1" applyAlignment="1">
      <alignment horizontal="right" vertical="center"/>
    </xf>
    <xf numFmtId="10" fontId="6" fillId="12" borderId="10" xfId="2" applyNumberFormat="1" applyFont="1" applyFill="1" applyBorder="1" applyAlignment="1">
      <alignment horizontal="right"/>
    </xf>
    <xf numFmtId="166" fontId="6" fillId="12" borderId="10" xfId="3" applyNumberFormat="1" applyFont="1" applyFill="1" applyBorder="1" applyAlignment="1">
      <alignment horizontal="right"/>
    </xf>
    <xf numFmtId="4" fontId="41" fillId="0" borderId="0" xfId="0" applyNumberFormat="1" applyFont="1" applyAlignment="1">
      <alignment horizontal="right" vertical="center"/>
    </xf>
    <xf numFmtId="0" fontId="41" fillId="0" borderId="0" xfId="0" applyFont="1" applyAlignment="1">
      <alignment vertical="center"/>
    </xf>
    <xf numFmtId="0" fontId="42" fillId="5" borderId="62" xfId="0" quotePrefix="1" applyFont="1" applyFill="1" applyBorder="1" applyAlignment="1">
      <alignment horizontal="center" vertical="center"/>
    </xf>
    <xf numFmtId="0" fontId="42" fillId="5" borderId="63" xfId="0" applyFont="1" applyFill="1" applyBorder="1" applyAlignment="1">
      <alignment horizontal="center" vertical="center"/>
    </xf>
    <xf numFmtId="0" fontId="43" fillId="5" borderId="64" xfId="0" applyFont="1" applyFill="1" applyBorder="1" applyAlignment="1">
      <alignment horizontal="center" vertical="center"/>
    </xf>
    <xf numFmtId="0" fontId="43" fillId="5" borderId="65" xfId="0" applyFont="1" applyFill="1" applyBorder="1" applyAlignment="1">
      <alignment horizontal="justify" vertical="center" wrapText="1"/>
    </xf>
    <xf numFmtId="3" fontId="24" fillId="5" borderId="65" xfId="0" applyNumberFormat="1" applyFont="1" applyFill="1" applyBorder="1" applyAlignment="1">
      <alignment horizontal="center" vertical="center"/>
    </xf>
    <xf numFmtId="4" fontId="24" fillId="5" borderId="65" xfId="0" applyNumberFormat="1" applyFont="1" applyFill="1" applyBorder="1" applyAlignment="1">
      <alignment horizontal="center" vertical="center"/>
    </xf>
    <xf numFmtId="4" fontId="43" fillId="5" borderId="65" xfId="0" applyNumberFormat="1" applyFont="1" applyFill="1" applyBorder="1" applyAlignment="1">
      <alignment vertical="center"/>
    </xf>
    <xf numFmtId="4" fontId="43" fillId="5" borderId="66" xfId="0" applyNumberFormat="1" applyFont="1" applyFill="1" applyBorder="1" applyAlignment="1">
      <alignment vertical="center"/>
    </xf>
    <xf numFmtId="0" fontId="43" fillId="5" borderId="67" xfId="0" applyFont="1" applyFill="1" applyBorder="1" applyAlignment="1">
      <alignment horizontal="center" vertical="center"/>
    </xf>
    <xf numFmtId="0" fontId="24" fillId="0" borderId="68" xfId="0" applyFont="1" applyBorder="1" applyAlignment="1">
      <alignment horizontal="justify" vertical="center"/>
    </xf>
    <xf numFmtId="3" fontId="43" fillId="5" borderId="68" xfId="0" applyNumberFormat="1" applyFont="1" applyFill="1" applyBorder="1" applyAlignment="1">
      <alignment horizontal="center" vertical="center"/>
    </xf>
    <xf numFmtId="4" fontId="43" fillId="5" borderId="68" xfId="0" applyNumberFormat="1" applyFont="1" applyFill="1" applyBorder="1" applyAlignment="1">
      <alignment horizontal="center" vertical="center"/>
    </xf>
    <xf numFmtId="4" fontId="43" fillId="5" borderId="68" xfId="0" applyNumberFormat="1" applyFont="1" applyFill="1" applyBorder="1" applyAlignment="1">
      <alignment vertical="center"/>
    </xf>
    <xf numFmtId="4" fontId="43" fillId="5" borderId="69" xfId="0" applyNumberFormat="1" applyFont="1" applyFill="1" applyBorder="1" applyAlignment="1">
      <alignment vertical="center"/>
    </xf>
    <xf numFmtId="0" fontId="43" fillId="5" borderId="70" xfId="0" applyFont="1" applyFill="1" applyBorder="1" applyAlignment="1">
      <alignment horizontal="center" vertical="center"/>
    </xf>
    <xf numFmtId="0" fontId="24" fillId="0" borderId="71" xfId="0" applyFont="1" applyBorder="1" applyAlignment="1">
      <alignment horizontal="justify" vertical="center"/>
    </xf>
    <xf numFmtId="3" fontId="43" fillId="5" borderId="71" xfId="0" applyNumberFormat="1" applyFont="1" applyFill="1" applyBorder="1" applyAlignment="1">
      <alignment horizontal="center" vertical="center"/>
    </xf>
    <xf numFmtId="4" fontId="43" fillId="5" borderId="72" xfId="0" applyNumberFormat="1" applyFont="1" applyFill="1" applyBorder="1" applyAlignment="1">
      <alignment vertical="center"/>
    </xf>
    <xf numFmtId="4" fontId="42" fillId="5" borderId="69" xfId="0" applyNumberFormat="1" applyFont="1" applyFill="1" applyBorder="1" applyAlignment="1">
      <alignment vertical="center"/>
    </xf>
    <xf numFmtId="0" fontId="43" fillId="5" borderId="73" xfId="0" applyFont="1" applyFill="1" applyBorder="1" applyAlignment="1">
      <alignment horizontal="justify" vertical="center" wrapText="1"/>
    </xf>
    <xf numFmtId="3" fontId="24" fillId="5" borderId="73" xfId="0" applyNumberFormat="1" applyFont="1" applyFill="1" applyBorder="1" applyAlignment="1">
      <alignment horizontal="center" vertical="center"/>
    </xf>
    <xf numFmtId="4" fontId="24" fillId="5" borderId="73" xfId="0" applyNumberFormat="1" applyFont="1" applyFill="1" applyBorder="1" applyAlignment="1">
      <alignment horizontal="center" vertical="center"/>
    </xf>
    <xf numFmtId="171" fontId="24" fillId="5" borderId="73" xfId="0" applyNumberFormat="1" applyFont="1" applyFill="1" applyBorder="1" applyAlignment="1">
      <alignment horizontal="center" vertical="center"/>
    </xf>
    <xf numFmtId="0" fontId="43" fillId="5" borderId="71" xfId="0" applyFont="1" applyFill="1" applyBorder="1" applyAlignment="1">
      <alignment horizontal="justify" vertical="center" wrapText="1"/>
    </xf>
    <xf numFmtId="3" fontId="24" fillId="5" borderId="71" xfId="0" applyNumberFormat="1" applyFont="1" applyFill="1" applyBorder="1" applyAlignment="1">
      <alignment horizontal="center" vertical="center"/>
    </xf>
    <xf numFmtId="4" fontId="24" fillId="5" borderId="71" xfId="0" applyNumberFormat="1" applyFont="1" applyFill="1" applyBorder="1" applyAlignment="1">
      <alignment horizontal="center" vertical="center"/>
    </xf>
    <xf numFmtId="0" fontId="43" fillId="5" borderId="74" xfId="0" applyFont="1" applyFill="1" applyBorder="1" applyAlignment="1">
      <alignment horizontal="center" vertical="center"/>
    </xf>
    <xf numFmtId="0" fontId="43" fillId="5" borderId="75" xfId="0" applyFont="1" applyFill="1" applyBorder="1" applyAlignment="1">
      <alignment horizontal="center" vertical="center"/>
    </xf>
    <xf numFmtId="0" fontId="43" fillId="5" borderId="0" xfId="0" applyFont="1" applyFill="1" applyAlignment="1">
      <alignment horizontal="justify" vertical="center" wrapText="1"/>
    </xf>
    <xf numFmtId="3" fontId="24" fillId="5" borderId="0" xfId="0" applyNumberFormat="1" applyFont="1" applyFill="1" applyAlignment="1">
      <alignment horizontal="center" vertical="center"/>
    </xf>
    <xf numFmtId="4" fontId="43" fillId="5" borderId="0" xfId="0" applyNumberFormat="1" applyFont="1" applyFill="1" applyAlignment="1">
      <alignment vertical="center"/>
    </xf>
    <xf numFmtId="4" fontId="42" fillId="5" borderId="76" xfId="0" applyNumberFormat="1" applyFont="1" applyFill="1" applyBorder="1" applyAlignment="1">
      <alignment vertical="center"/>
    </xf>
    <xf numFmtId="4" fontId="43" fillId="13" borderId="0" xfId="0" applyNumberFormat="1" applyFont="1" applyFill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24" fillId="13" borderId="0" xfId="0" applyNumberFormat="1" applyFont="1" applyFill="1" applyAlignment="1">
      <alignment horizontal="center" vertical="center"/>
    </xf>
    <xf numFmtId="4" fontId="24" fillId="14" borderId="0" xfId="0" applyNumberFormat="1" applyFont="1" applyFill="1" applyAlignment="1">
      <alignment horizontal="center" vertical="center"/>
    </xf>
    <xf numFmtId="0" fontId="42" fillId="5" borderId="14" xfId="0" quotePrefix="1" applyFont="1" applyFill="1" applyBorder="1" applyAlignment="1">
      <alignment horizontal="center" vertical="center"/>
    </xf>
    <xf numFmtId="0" fontId="43" fillId="5" borderId="77" xfId="0" applyFont="1" applyFill="1" applyBorder="1" applyAlignment="1">
      <alignment horizontal="center" vertical="center"/>
    </xf>
    <xf numFmtId="0" fontId="43" fillId="5" borderId="78" xfId="0" applyFont="1" applyFill="1" applyBorder="1" applyAlignment="1">
      <alignment horizontal="center" vertical="center"/>
    </xf>
    <xf numFmtId="0" fontId="43" fillId="5" borderId="79" xfId="0" applyFont="1" applyFill="1" applyBorder="1" applyAlignment="1">
      <alignment horizontal="center" vertical="center"/>
    </xf>
    <xf numFmtId="0" fontId="43" fillId="5" borderId="71" xfId="0" applyFont="1" applyFill="1" applyBorder="1" applyAlignment="1">
      <alignment horizontal="center" vertical="center"/>
    </xf>
    <xf numFmtId="0" fontId="43" fillId="5" borderId="0" xfId="0" applyFont="1" applyFill="1" applyAlignment="1">
      <alignment horizontal="center" vertical="center"/>
    </xf>
    <xf numFmtId="4" fontId="43" fillId="11" borderId="68" xfId="0" applyNumberFormat="1" applyFont="1" applyFill="1" applyBorder="1" applyAlignment="1">
      <alignment vertical="center"/>
    </xf>
    <xf numFmtId="0" fontId="43" fillId="11" borderId="78" xfId="0" applyFont="1" applyFill="1" applyBorder="1" applyAlignment="1">
      <alignment horizontal="center" vertical="center"/>
    </xf>
    <xf numFmtId="2" fontId="25" fillId="0" borderId="0" xfId="0" applyNumberFormat="1" applyFont="1"/>
    <xf numFmtId="2" fontId="25" fillId="0" borderId="0" xfId="0" applyNumberFormat="1" applyFont="1" applyAlignment="1">
      <alignment vertical="center"/>
    </xf>
    <xf numFmtId="0" fontId="25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vertical="center" wrapText="1"/>
    </xf>
    <xf numFmtId="0" fontId="34" fillId="0" borderId="10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vertical="top" wrapText="1"/>
    </xf>
    <xf numFmtId="0" fontId="25" fillId="0" borderId="46" xfId="0" applyFont="1" applyBorder="1" applyAlignment="1">
      <alignment vertical="top" wrapText="1"/>
    </xf>
    <xf numFmtId="4" fontId="25" fillId="0" borderId="25" xfId="0" applyNumberFormat="1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5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8" fillId="0" borderId="1" xfId="6" applyNumberFormat="1" applyFill="1" applyBorder="1" applyAlignment="1">
      <alignment vertical="center"/>
    </xf>
    <xf numFmtId="0" fontId="38" fillId="0" borderId="1" xfId="6" applyNumberFormat="1" applyFill="1" applyBorder="1" applyAlignment="1">
      <alignment horizontal="right" vertical="center" wrapText="1"/>
    </xf>
    <xf numFmtId="4" fontId="38" fillId="0" borderId="1" xfId="6" applyNumberFormat="1" applyFill="1" applyBorder="1" applyAlignment="1">
      <alignment vertical="center"/>
    </xf>
    <xf numFmtId="4" fontId="38" fillId="0" borderId="1" xfId="6" applyNumberFormat="1" applyFill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64" fontId="8" fillId="0" borderId="0" xfId="0" applyNumberFormat="1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0" fontId="6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164" fontId="6" fillId="0" borderId="1" xfId="3" applyFont="1" applyBorder="1" applyAlignment="1">
      <alignment horizontal="center" vertical="center"/>
    </xf>
    <xf numFmtId="164" fontId="2" fillId="0" borderId="1" xfId="3" applyFont="1" applyBorder="1" applyAlignment="1">
      <alignment horizontal="center" vertical="center"/>
    </xf>
    <xf numFmtId="10" fontId="9" fillId="0" borderId="1" xfId="2" applyNumberFormat="1" applyFont="1" applyBorder="1" applyAlignment="1">
      <alignment horizontal="center" vertical="center"/>
    </xf>
    <xf numFmtId="10" fontId="8" fillId="0" borderId="1" xfId="2" applyNumberFormat="1" applyFont="1" applyBorder="1" applyAlignment="1">
      <alignment horizontal="center" vertical="center"/>
    </xf>
    <xf numFmtId="164" fontId="9" fillId="0" borderId="1" xfId="3" applyFont="1" applyBorder="1" applyAlignment="1">
      <alignment horizontal="center" vertical="center"/>
    </xf>
    <xf numFmtId="164" fontId="8" fillId="0" borderId="1" xfId="3" applyFont="1" applyBorder="1" applyAlignment="1">
      <alignment horizontal="center" vertical="center"/>
    </xf>
    <xf numFmtId="164" fontId="12" fillId="6" borderId="1" xfId="3" applyFont="1" applyFill="1" applyBorder="1" applyAlignment="1">
      <alignment horizontal="center"/>
    </xf>
    <xf numFmtId="0" fontId="2" fillId="6" borderId="1" xfId="0" applyFont="1" applyFill="1" applyBorder="1"/>
    <xf numFmtId="0" fontId="12" fillId="6" borderId="1" xfId="0" applyFont="1" applyFill="1" applyBorder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64" fontId="5" fillId="0" borderId="0" xfId="4" applyFont="1" applyAlignment="1">
      <alignment horizontal="right"/>
    </xf>
    <xf numFmtId="164" fontId="2" fillId="0" borderId="0" xfId="4" applyFont="1" applyAlignment="1">
      <alignment horizontal="right"/>
    </xf>
    <xf numFmtId="0" fontId="26" fillId="0" borderId="20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55" xfId="0" applyFont="1" applyBorder="1" applyAlignment="1">
      <alignment horizontal="left" vertical="center"/>
    </xf>
    <xf numFmtId="0" fontId="26" fillId="0" borderId="56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7" borderId="51" xfId="0" applyFont="1" applyFill="1" applyBorder="1" applyAlignment="1">
      <alignment horizontal="center"/>
    </xf>
    <xf numFmtId="0" fontId="26" fillId="7" borderId="9" xfId="0" applyFont="1" applyFill="1" applyBorder="1" applyAlignment="1">
      <alignment horizontal="center"/>
    </xf>
    <xf numFmtId="0" fontId="26" fillId="7" borderId="52" xfId="0" applyFont="1" applyFill="1" applyBorder="1" applyAlignment="1">
      <alignment horizontal="center"/>
    </xf>
    <xf numFmtId="0" fontId="26" fillId="0" borderId="53" xfId="0" applyFont="1" applyBorder="1" applyAlignment="1">
      <alignment horizontal="left" vertical="center" wrapText="1"/>
    </xf>
    <xf numFmtId="0" fontId="26" fillId="0" borderId="54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5" fillId="0" borderId="25" xfId="0" applyFont="1" applyBorder="1" applyAlignment="1">
      <alignment horizontal="center"/>
    </xf>
    <xf numFmtId="0" fontId="26" fillId="0" borderId="19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42" fillId="5" borderId="14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2" fillId="0" borderId="16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3" fillId="4" borderId="12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167" fontId="17" fillId="0" borderId="16" xfId="0" applyNumberFormat="1" applyFont="1" applyBorder="1" applyAlignment="1">
      <alignment horizontal="center" vertical="center"/>
    </xf>
    <xf numFmtId="167" fontId="17" fillId="0" borderId="15" xfId="0" applyNumberFormat="1" applyFont="1" applyBorder="1" applyAlignment="1">
      <alignment horizontal="center" vertical="center"/>
    </xf>
    <xf numFmtId="167" fontId="12" fillId="0" borderId="16" xfId="0" applyNumberFormat="1" applyFont="1" applyBorder="1" applyAlignment="1">
      <alignment horizontal="left" vertical="center"/>
    </xf>
    <xf numFmtId="167" fontId="12" fillId="0" borderId="14" xfId="0" applyNumberFormat="1" applyFont="1" applyBorder="1" applyAlignment="1">
      <alignment horizontal="left" vertical="center"/>
    </xf>
    <xf numFmtId="167" fontId="12" fillId="0" borderId="15" xfId="0" applyNumberFormat="1" applyFont="1" applyBorder="1" applyAlignment="1">
      <alignment horizontal="left" vertical="center"/>
    </xf>
    <xf numFmtId="0" fontId="0" fillId="0" borderId="60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</cellXfs>
  <cellStyles count="7">
    <cellStyle name="Hiperligação" xfId="1" builtinId="8"/>
    <cellStyle name="Normal" xfId="0" builtinId="0"/>
    <cellStyle name="Normal 6" xfId="5" xr:uid="{00000000-0005-0000-0000-000002000000}"/>
    <cellStyle name="Percentagem" xfId="2" builtinId="5"/>
    <cellStyle name="Separador de milhares_Projeto Completo Água - Água  Boa(alterado)" xfId="3" xr:uid="{00000000-0005-0000-0000-000004000000}"/>
    <cellStyle name="Vírgula" xfId="4" builtinId="3"/>
    <cellStyle name="Vírgula 4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409575</xdr:colOff>
      <xdr:row>11</xdr:row>
      <xdr:rowOff>142875</xdr:rowOff>
    </xdr:from>
    <xdr:to>
      <xdr:col>13</xdr:col>
      <xdr:colOff>590550</xdr:colOff>
      <xdr:row>12</xdr:row>
      <xdr:rowOff>152400</xdr:rowOff>
    </xdr:to>
    <xdr:sp macro="" textlink="">
      <xdr:nvSpPr>
        <xdr:cNvPr id="20353" name="Rectangle 1">
          <a:extLst>
            <a:ext uri="{FF2B5EF4-FFF2-40B4-BE49-F238E27FC236}">
              <a16:creationId xmlns:a16="http://schemas.microsoft.com/office/drawing/2014/main" id="{00000000-0008-0000-0000-0000814F0000}"/>
            </a:ext>
          </a:extLst>
        </xdr:cNvPr>
        <xdr:cNvSpPr>
          <a:spLocks noChangeArrowheads="1"/>
        </xdr:cNvSpPr>
      </xdr:nvSpPr>
      <xdr:spPr bwMode="auto">
        <a:xfrm>
          <a:off x="10544175" y="2028825"/>
          <a:ext cx="18097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409575</xdr:colOff>
      <xdr:row>11</xdr:row>
      <xdr:rowOff>142875</xdr:rowOff>
    </xdr:from>
    <xdr:to>
      <xdr:col>13</xdr:col>
      <xdr:colOff>590550</xdr:colOff>
      <xdr:row>12</xdr:row>
      <xdr:rowOff>152400</xdr:rowOff>
    </xdr:to>
    <xdr:sp macro="" textlink="">
      <xdr:nvSpPr>
        <xdr:cNvPr id="20354" name="Line 2">
          <a:extLst>
            <a:ext uri="{FF2B5EF4-FFF2-40B4-BE49-F238E27FC236}">
              <a16:creationId xmlns:a16="http://schemas.microsoft.com/office/drawing/2014/main" id="{00000000-0008-0000-0000-0000824F0000}"/>
            </a:ext>
          </a:extLst>
        </xdr:cNvPr>
        <xdr:cNvSpPr>
          <a:spLocks noChangeShapeType="1"/>
        </xdr:cNvSpPr>
      </xdr:nvSpPr>
      <xdr:spPr bwMode="auto">
        <a:xfrm>
          <a:off x="10544175" y="2028825"/>
          <a:ext cx="18097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409575</xdr:colOff>
      <xdr:row>11</xdr:row>
      <xdr:rowOff>142875</xdr:rowOff>
    </xdr:from>
    <xdr:to>
      <xdr:col>13</xdr:col>
      <xdr:colOff>590550</xdr:colOff>
      <xdr:row>12</xdr:row>
      <xdr:rowOff>152400</xdr:rowOff>
    </xdr:to>
    <xdr:sp macro="" textlink="">
      <xdr:nvSpPr>
        <xdr:cNvPr id="20355" name="Line 3">
          <a:extLst>
            <a:ext uri="{FF2B5EF4-FFF2-40B4-BE49-F238E27FC236}">
              <a16:creationId xmlns:a16="http://schemas.microsoft.com/office/drawing/2014/main" id="{00000000-0008-0000-0000-0000834F0000}"/>
            </a:ext>
          </a:extLst>
        </xdr:cNvPr>
        <xdr:cNvSpPr>
          <a:spLocks noChangeShapeType="1"/>
        </xdr:cNvSpPr>
      </xdr:nvSpPr>
      <xdr:spPr bwMode="auto">
        <a:xfrm flipH="1">
          <a:off x="10544175" y="2028825"/>
          <a:ext cx="18097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11</xdr:row>
      <xdr:rowOff>114300</xdr:rowOff>
    </xdr:from>
    <xdr:to>
      <xdr:col>28</xdr:col>
      <xdr:colOff>0</xdr:colOff>
      <xdr:row>12</xdr:row>
      <xdr:rowOff>133350</xdr:rowOff>
    </xdr:to>
    <xdr:sp macro="" textlink="">
      <xdr:nvSpPr>
        <xdr:cNvPr id="20356" name="Rectangle 4">
          <a:extLst>
            <a:ext uri="{FF2B5EF4-FFF2-40B4-BE49-F238E27FC236}">
              <a16:creationId xmlns:a16="http://schemas.microsoft.com/office/drawing/2014/main" id="{00000000-0008-0000-0000-0000844F0000}"/>
            </a:ext>
          </a:extLst>
        </xdr:cNvPr>
        <xdr:cNvSpPr>
          <a:spLocks noChangeArrowheads="1"/>
        </xdr:cNvSpPr>
      </xdr:nvSpPr>
      <xdr:spPr bwMode="auto">
        <a:xfrm>
          <a:off x="12458700" y="2000250"/>
          <a:ext cx="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11</xdr:col>
      <xdr:colOff>857250</xdr:colOff>
      <xdr:row>73</xdr:row>
      <xdr:rowOff>142875</xdr:rowOff>
    </xdr:from>
    <xdr:ext cx="1821657" cy="405367"/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591675" y="10048875"/>
          <a:ext cx="1821657" cy="40536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Eng. Sanitarista e Ambiental</a:t>
          </a:r>
        </a:p>
        <a:p>
          <a:pPr algn="ctr"/>
          <a:r>
            <a:rPr lang="pt-B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CREA/PA:</a:t>
          </a:r>
          <a:r>
            <a:rPr lang="pt-B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150.115.587-3</a:t>
          </a:r>
          <a:endParaRPr lang="pt-B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466725</xdr:colOff>
      <xdr:row>13</xdr:row>
      <xdr:rowOff>19050</xdr:rowOff>
    </xdr:from>
    <xdr:to>
      <xdr:col>1</xdr:col>
      <xdr:colOff>1831181</xdr:colOff>
      <xdr:row>19</xdr:row>
      <xdr:rowOff>142874</xdr:rowOff>
    </xdr:to>
    <xdr:pic>
      <xdr:nvPicPr>
        <xdr:cNvPr id="11" name="Imagem 10" descr="Logotipo, nome da empresa&#10;&#10;Descrição gerada automaticament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2228850"/>
          <a:ext cx="1916906" cy="10953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654843</xdr:colOff>
      <xdr:row>44</xdr:row>
      <xdr:rowOff>95249</xdr:rowOff>
    </xdr:from>
    <xdr:ext cx="1821657" cy="405367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262812" y="7750968"/>
          <a:ext cx="1821657" cy="40536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>
            <a:lnSpc>
              <a:spcPts val="900"/>
            </a:lnSpc>
          </a:pPr>
          <a:r>
            <a:rPr lang="pt-B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Eng. Sanitarista e Ambiental</a:t>
          </a:r>
        </a:p>
        <a:p>
          <a:pPr algn="ctr">
            <a:lnSpc>
              <a:spcPts val="1000"/>
            </a:lnSpc>
          </a:pPr>
          <a:r>
            <a:rPr lang="pt-B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CREA/PA:</a:t>
          </a:r>
          <a:r>
            <a:rPr lang="pt-B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150.115.587-3</a:t>
          </a:r>
          <a:endParaRPr lang="pt-B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83344</xdr:colOff>
      <xdr:row>0</xdr:row>
      <xdr:rowOff>59532</xdr:rowOff>
    </xdr:from>
    <xdr:to>
      <xdr:col>3</xdr:col>
      <xdr:colOff>130969</xdr:colOff>
      <xdr:row>5</xdr:row>
      <xdr:rowOff>142875</xdr:rowOff>
    </xdr:to>
    <xdr:pic>
      <xdr:nvPicPr>
        <xdr:cNvPr id="6" name="Imagem 5" descr="Logotipo, nome da empresa&#10;&#10;Descrição gerada automaticament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4" y="59532"/>
          <a:ext cx="1916906" cy="10953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83346</xdr:colOff>
      <xdr:row>0</xdr:row>
      <xdr:rowOff>71438</xdr:rowOff>
    </xdr:from>
    <xdr:to>
      <xdr:col>3</xdr:col>
      <xdr:colOff>142875</xdr:colOff>
      <xdr:row>5</xdr:row>
      <xdr:rowOff>142875</xdr:rowOff>
    </xdr:to>
    <xdr:pic>
      <xdr:nvPicPr>
        <xdr:cNvPr id="13" name="Imagem 12" descr="Logotipo, nome da empresa&#10;&#10;Descrição gerada automaticamente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6" y="71438"/>
          <a:ext cx="1928810" cy="10834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581025</xdr:colOff>
      <xdr:row>38</xdr:row>
      <xdr:rowOff>0</xdr:rowOff>
    </xdr:from>
    <xdr:to>
      <xdr:col>11</xdr:col>
      <xdr:colOff>47625</xdr:colOff>
      <xdr:row>42</xdr:row>
      <xdr:rowOff>0</xdr:rowOff>
    </xdr:to>
    <xdr:sp macro="" textlink="">
      <xdr:nvSpPr>
        <xdr:cNvPr id="14874" name="Oval 1">
          <a:extLst>
            <a:ext uri="{FF2B5EF4-FFF2-40B4-BE49-F238E27FC236}">
              <a16:creationId xmlns:a16="http://schemas.microsoft.com/office/drawing/2014/main" id="{00000000-0008-0000-0300-00001A3A0000}"/>
            </a:ext>
          </a:extLst>
        </xdr:cNvPr>
        <xdr:cNvSpPr>
          <a:spLocks noChangeArrowheads="1"/>
        </xdr:cNvSpPr>
      </xdr:nvSpPr>
      <xdr:spPr bwMode="auto">
        <a:xfrm>
          <a:off x="8839200" y="6153150"/>
          <a:ext cx="704850" cy="647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12</xdr:col>
      <xdr:colOff>402166</xdr:colOff>
      <xdr:row>71</xdr:row>
      <xdr:rowOff>127000</xdr:rowOff>
    </xdr:from>
    <xdr:ext cx="1821657" cy="405367"/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551583" y="11398250"/>
          <a:ext cx="1821657" cy="40536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Eng. Sanitarista e Ambiental</a:t>
          </a:r>
        </a:p>
        <a:p>
          <a:pPr algn="ctr"/>
          <a:r>
            <a:rPr lang="pt-B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CREA/PA:</a:t>
          </a:r>
          <a:r>
            <a:rPr lang="pt-B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150.115.587-3</a:t>
          </a:r>
          <a:endParaRPr lang="pt-B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116417</xdr:colOff>
      <xdr:row>0</xdr:row>
      <xdr:rowOff>74083</xdr:rowOff>
    </xdr:from>
    <xdr:to>
      <xdr:col>1</xdr:col>
      <xdr:colOff>809621</xdr:colOff>
      <xdr:row>5</xdr:row>
      <xdr:rowOff>149488</xdr:rowOff>
    </xdr:to>
    <xdr:pic>
      <xdr:nvPicPr>
        <xdr:cNvPr id="4" name="Imagem 3" descr="Logotipo, nome da empresa&#10;&#10;Descrição gerada automaticamente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74083"/>
          <a:ext cx="1666871" cy="869155"/>
        </a:xfrm>
        <a:prstGeom prst="rect">
          <a:avLst/>
        </a:prstGeom>
      </xdr:spPr>
    </xdr:pic>
    <xdr:clientData/>
  </xdr:twoCellAnchor>
  <xdr:twoCellAnchor editAs="oneCell">
    <xdr:from>
      <xdr:col>6</xdr:col>
      <xdr:colOff>518584</xdr:colOff>
      <xdr:row>0</xdr:row>
      <xdr:rowOff>137583</xdr:rowOff>
    </xdr:from>
    <xdr:to>
      <xdr:col>9</xdr:col>
      <xdr:colOff>121705</xdr:colOff>
      <xdr:row>6</xdr:row>
      <xdr:rowOff>54238</xdr:rowOff>
    </xdr:to>
    <xdr:pic>
      <xdr:nvPicPr>
        <xdr:cNvPr id="5" name="Imagem 4" descr="Logotipo, nome da empresa&#10;&#10;Descrição gerada automaticamente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1" y="137583"/>
          <a:ext cx="1666871" cy="8691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581025</xdr:colOff>
      <xdr:row>40</xdr:row>
      <xdr:rowOff>0</xdr:rowOff>
    </xdr:from>
    <xdr:to>
      <xdr:col>11</xdr:col>
      <xdr:colOff>47625</xdr:colOff>
      <xdr:row>44</xdr:row>
      <xdr:rowOff>0</xdr:rowOff>
    </xdr:to>
    <xdr:sp macro="" textlink="">
      <xdr:nvSpPr>
        <xdr:cNvPr id="13683" name="Oval 1">
          <a:extLst>
            <a:ext uri="{FF2B5EF4-FFF2-40B4-BE49-F238E27FC236}">
              <a16:creationId xmlns:a16="http://schemas.microsoft.com/office/drawing/2014/main" id="{00000000-0008-0000-0400-000073350000}"/>
            </a:ext>
          </a:extLst>
        </xdr:cNvPr>
        <xdr:cNvSpPr>
          <a:spLocks noChangeArrowheads="1"/>
        </xdr:cNvSpPr>
      </xdr:nvSpPr>
      <xdr:spPr bwMode="auto">
        <a:xfrm>
          <a:off x="8839200" y="6477000"/>
          <a:ext cx="704850" cy="647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66675</xdr:colOff>
      <xdr:row>0</xdr:row>
      <xdr:rowOff>76200</xdr:rowOff>
    </xdr:from>
    <xdr:to>
      <xdr:col>1</xdr:col>
      <xdr:colOff>761996</xdr:colOff>
      <xdr:row>5</xdr:row>
      <xdr:rowOff>135730</xdr:rowOff>
    </xdr:to>
    <xdr:pic>
      <xdr:nvPicPr>
        <xdr:cNvPr id="3" name="Imagem 2" descr="Logotipo, nome da empresa&#10;&#10;Descrição gerada automaticamente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76200"/>
          <a:ext cx="1666871" cy="869155"/>
        </a:xfrm>
        <a:prstGeom prst="rect">
          <a:avLst/>
        </a:prstGeom>
      </xdr:spPr>
    </xdr:pic>
    <xdr:clientData/>
  </xdr:twoCellAnchor>
  <xdr:twoCellAnchor editAs="oneCell">
    <xdr:from>
      <xdr:col>6</xdr:col>
      <xdr:colOff>371475</xdr:colOff>
      <xdr:row>0</xdr:row>
      <xdr:rowOff>123825</xdr:rowOff>
    </xdr:from>
    <xdr:to>
      <xdr:col>8</xdr:col>
      <xdr:colOff>609596</xdr:colOff>
      <xdr:row>6</xdr:row>
      <xdr:rowOff>21430</xdr:rowOff>
    </xdr:to>
    <xdr:pic>
      <xdr:nvPicPr>
        <xdr:cNvPr id="4" name="Imagem 3" descr="Logotipo, nome da empresa&#10;&#10;Descrição gerada automaticament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123825"/>
          <a:ext cx="1666871" cy="8691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119062</xdr:rowOff>
    </xdr:from>
    <xdr:to>
      <xdr:col>1</xdr:col>
      <xdr:colOff>488155</xdr:colOff>
      <xdr:row>4</xdr:row>
      <xdr:rowOff>59531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119062"/>
          <a:ext cx="1750219" cy="9644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dre\Downloads\SESAN%20ANANINDEUA\VITA%20MAUES%20-%20PATO%20MACHO\Memoria%20de%20calculo%20Vita%20Maues%202023.xlsx" TargetMode="External"/><Relationship Id="rId1" Type="http://schemas.openxmlformats.org/officeDocument/2006/relationships/externalLinkPath" Target="/Users/andre/Downloads/SESAN%20ANANINDEUA/VITA%20MAUES%20-%20PATO%20MACHO/Memoria%20de%20calculo%20Vita%20Maue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lha1"/>
    </sheetNames>
    <sheetDataSet>
      <sheetData sheetId="0">
        <row r="7">
          <cell r="B7">
            <v>6</v>
          </cell>
        </row>
        <row r="10">
          <cell r="B10">
            <v>4.5</v>
          </cell>
        </row>
        <row r="13">
          <cell r="B13">
            <v>4.5</v>
          </cell>
        </row>
        <row r="16">
          <cell r="B16">
            <v>2.8</v>
          </cell>
        </row>
        <row r="19">
          <cell r="B19">
            <v>1.9</v>
          </cell>
        </row>
        <row r="22">
          <cell r="B22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1"/>
  <sheetViews>
    <sheetView tabSelected="1" view="pageBreakPreview" topLeftCell="D39" zoomScaleNormal="80" zoomScaleSheetLayoutView="100" workbookViewId="0">
      <selection activeCell="AB76" sqref="AB76"/>
    </sheetView>
  </sheetViews>
  <sheetFormatPr defaultRowHeight="12.75" x14ac:dyDescent="0.2"/>
  <cols>
    <col min="1" max="1" width="8.28515625" style="5" customWidth="1"/>
    <col min="2" max="2" width="34.140625" style="5" customWidth="1"/>
    <col min="3" max="3" width="8.140625" style="5" customWidth="1"/>
    <col min="4" max="4" width="13.85546875" style="5" customWidth="1"/>
    <col min="5" max="5" width="7" style="5" customWidth="1"/>
    <col min="6" max="6" width="12.7109375" style="5" bestFit="1" customWidth="1"/>
    <col min="7" max="7" width="7" style="5" customWidth="1"/>
    <col min="8" max="8" width="12.5703125" style="5" customWidth="1"/>
    <col min="9" max="9" width="7" style="5" customWidth="1"/>
    <col min="10" max="10" width="13.28515625" style="5" customWidth="1"/>
    <col min="11" max="11" width="7" style="5" customWidth="1"/>
    <col min="12" max="12" width="13.5703125" style="5" customWidth="1"/>
    <col min="13" max="13" width="7.42578125" style="5" customWidth="1"/>
    <col min="14" max="14" width="13" style="5" customWidth="1"/>
    <col min="15" max="15" width="7" style="5" customWidth="1"/>
    <col min="16" max="16" width="13" style="5" customWidth="1"/>
    <col min="17" max="17" width="7" style="5" customWidth="1"/>
    <col min="18" max="18" width="13" style="5" customWidth="1"/>
    <col min="19" max="19" width="7" style="5" customWidth="1"/>
    <col min="20" max="20" width="13" style="5" customWidth="1"/>
    <col min="21" max="21" width="7" style="5" customWidth="1"/>
    <col min="22" max="22" width="13" style="5" customWidth="1"/>
    <col min="23" max="23" width="7" style="5" customWidth="1"/>
    <col min="24" max="24" width="13" style="5" customWidth="1"/>
    <col min="25" max="25" width="7" style="5" customWidth="1"/>
    <col min="26" max="26" width="13" style="5" customWidth="1"/>
    <col min="27" max="27" width="7" style="5" customWidth="1"/>
    <col min="28" max="28" width="13" style="5" customWidth="1"/>
    <col min="29" max="29" width="10.85546875" style="5" customWidth="1"/>
    <col min="30" max="30" width="15.28515625" style="5" customWidth="1"/>
    <col min="31" max="31" width="11" style="5" bestFit="1" customWidth="1"/>
    <col min="32" max="16384" width="9.140625" style="5"/>
  </cols>
  <sheetData>
    <row r="1" spans="1:33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3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3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33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3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33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33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33" ht="15.75" x14ac:dyDescent="0.25">
      <c r="A8" s="428" t="s">
        <v>465</v>
      </c>
      <c r="B8" s="428"/>
      <c r="C8" s="428"/>
      <c r="D8" s="428"/>
      <c r="E8" s="428"/>
      <c r="F8" s="428"/>
      <c r="G8" s="428"/>
      <c r="H8" s="428"/>
      <c r="I8" s="428"/>
      <c r="J8" s="428"/>
      <c r="K8" s="428"/>
      <c r="L8" s="428"/>
      <c r="M8" s="428"/>
      <c r="N8" s="428"/>
      <c r="O8" s="428"/>
      <c r="P8" s="428"/>
      <c r="Q8" s="428" t="s">
        <v>465</v>
      </c>
      <c r="R8" s="428"/>
      <c r="S8" s="428"/>
      <c r="T8" s="428"/>
      <c r="U8" s="428"/>
      <c r="V8" s="428"/>
      <c r="W8" s="428"/>
      <c r="X8" s="428"/>
      <c r="Y8" s="428"/>
      <c r="Z8" s="428"/>
      <c r="AA8" s="428"/>
      <c r="AB8" s="428"/>
      <c r="AC8" s="428"/>
      <c r="AD8" s="428"/>
      <c r="AE8" s="428"/>
      <c r="AF8" s="428"/>
    </row>
    <row r="9" spans="1:33" ht="15.75" x14ac:dyDescent="0.25">
      <c r="A9" s="428" t="s">
        <v>514</v>
      </c>
      <c r="B9" s="428"/>
      <c r="C9" s="428"/>
      <c r="D9" s="428"/>
      <c r="E9" s="428"/>
      <c r="F9" s="428"/>
      <c r="G9" s="428"/>
      <c r="H9" s="428"/>
      <c r="I9" s="428"/>
      <c r="J9" s="428"/>
      <c r="K9" s="428"/>
      <c r="L9" s="428"/>
      <c r="M9" s="428"/>
      <c r="N9" s="428"/>
      <c r="O9" s="428"/>
      <c r="P9" s="428"/>
      <c r="Q9" s="428" t="s">
        <v>514</v>
      </c>
      <c r="R9" s="428"/>
      <c r="S9" s="428"/>
      <c r="T9" s="428"/>
      <c r="U9" s="428"/>
      <c r="V9" s="428"/>
      <c r="W9" s="428"/>
      <c r="X9" s="428"/>
      <c r="Y9" s="428"/>
      <c r="Z9" s="428"/>
      <c r="AA9" s="428"/>
      <c r="AB9" s="428"/>
      <c r="AC9" s="428"/>
      <c r="AD9" s="428"/>
      <c r="AE9" s="428"/>
      <c r="AF9" s="428"/>
    </row>
    <row r="10" spans="1:33" ht="15" x14ac:dyDescent="0.2">
      <c r="A10" s="429" t="s">
        <v>170</v>
      </c>
      <c r="B10" s="429"/>
      <c r="C10" s="429"/>
      <c r="D10" s="429"/>
      <c r="E10" s="429"/>
      <c r="F10" s="429"/>
      <c r="G10" s="429"/>
      <c r="H10" s="429"/>
      <c r="I10" s="429"/>
      <c r="J10" s="429"/>
      <c r="K10" s="429"/>
      <c r="L10" s="429"/>
      <c r="M10" s="429"/>
      <c r="N10" s="429"/>
      <c r="O10" s="429"/>
      <c r="P10" s="429"/>
      <c r="Q10" s="429" t="s">
        <v>170</v>
      </c>
      <c r="R10" s="429"/>
      <c r="S10" s="429"/>
      <c r="T10" s="429"/>
      <c r="U10" s="429"/>
      <c r="V10" s="429"/>
      <c r="W10" s="429"/>
      <c r="X10" s="429"/>
      <c r="Y10" s="429"/>
      <c r="Z10" s="429"/>
      <c r="AA10" s="429"/>
      <c r="AB10" s="429"/>
      <c r="AC10" s="429"/>
      <c r="AD10" s="429"/>
      <c r="AE10" s="429"/>
      <c r="AF10" s="429"/>
    </row>
    <row r="11" spans="1:33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3" x14ac:dyDescent="0.2">
      <c r="A12" s="6" t="s">
        <v>1</v>
      </c>
      <c r="B12" s="6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33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 t="s">
        <v>2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33" x14ac:dyDescent="0.2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3"/>
      <c r="Q14" s="41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3"/>
      <c r="AC14" s="7"/>
      <c r="AD14" s="7"/>
      <c r="AE14" s="7"/>
      <c r="AF14" s="7"/>
      <c r="AG14" s="7"/>
    </row>
    <row r="15" spans="1:33" x14ac:dyDescent="0.2">
      <c r="A15" s="61"/>
      <c r="D15" s="8"/>
      <c r="E15" s="137" t="s">
        <v>517</v>
      </c>
      <c r="F15" s="4"/>
      <c r="G15" s="4"/>
      <c r="H15" s="4"/>
      <c r="I15" s="4"/>
      <c r="J15" s="4"/>
      <c r="K15" s="4"/>
      <c r="L15" s="4"/>
      <c r="M15" s="8" t="s">
        <v>3</v>
      </c>
      <c r="N15" s="4"/>
      <c r="O15" s="8"/>
      <c r="P15" s="45"/>
      <c r="Q15" s="137" t="s">
        <v>517</v>
      </c>
      <c r="R15" s="4"/>
      <c r="S15" s="4"/>
      <c r="T15" s="4"/>
      <c r="U15" s="4"/>
      <c r="V15" s="4"/>
      <c r="W15" s="4"/>
      <c r="X15" s="4"/>
      <c r="Y15" s="8" t="s">
        <v>3</v>
      </c>
      <c r="Z15" s="4"/>
      <c r="AA15" s="8"/>
      <c r="AB15" s="45"/>
      <c r="AC15" s="7"/>
      <c r="AD15" s="7"/>
      <c r="AE15" s="7"/>
      <c r="AF15" s="7"/>
      <c r="AG15" s="7"/>
    </row>
    <row r="16" spans="1:33" x14ac:dyDescent="0.2">
      <c r="A16" s="44"/>
      <c r="D16" s="8"/>
      <c r="E16" s="138" t="s">
        <v>0</v>
      </c>
      <c r="F16" s="8"/>
      <c r="G16" s="8"/>
      <c r="H16" s="8"/>
      <c r="I16" s="8"/>
      <c r="J16" s="8"/>
      <c r="K16" s="8"/>
      <c r="L16" s="8"/>
      <c r="M16" s="4"/>
      <c r="N16" s="4"/>
      <c r="O16" s="4"/>
      <c r="P16" s="46"/>
      <c r="Q16" s="138" t="s">
        <v>0</v>
      </c>
      <c r="R16" s="8"/>
      <c r="S16" s="8"/>
      <c r="T16" s="8"/>
      <c r="U16" s="8"/>
      <c r="V16" s="8"/>
      <c r="W16" s="8"/>
      <c r="X16" s="8"/>
      <c r="Y16" s="4"/>
      <c r="Z16" s="4"/>
      <c r="AA16" s="4"/>
      <c r="AB16" s="46"/>
      <c r="AC16" s="7"/>
      <c r="AD16" s="7"/>
      <c r="AE16" s="7"/>
      <c r="AF16" s="7"/>
      <c r="AG16" s="7"/>
    </row>
    <row r="17" spans="1:33" x14ac:dyDescent="0.2">
      <c r="A17" s="61"/>
      <c r="D17" s="8"/>
      <c r="E17" s="137" t="s">
        <v>515</v>
      </c>
      <c r="F17" s="8"/>
      <c r="G17" s="8"/>
      <c r="H17" s="8"/>
      <c r="I17" s="8"/>
      <c r="J17" s="8"/>
      <c r="K17" s="8"/>
      <c r="L17" s="8"/>
      <c r="M17" s="8"/>
      <c r="N17" s="9" t="s">
        <v>4</v>
      </c>
      <c r="O17" s="430">
        <f>D66</f>
        <v>745825.1</v>
      </c>
      <c r="P17" s="431"/>
      <c r="Q17" s="137" t="s">
        <v>515</v>
      </c>
      <c r="R17" s="8"/>
      <c r="S17" s="8"/>
      <c r="T17" s="8"/>
      <c r="U17" s="8"/>
      <c r="V17" s="8"/>
      <c r="W17" s="8"/>
      <c r="X17" s="8"/>
      <c r="Y17" s="8"/>
      <c r="Z17" s="9" t="s">
        <v>4</v>
      </c>
      <c r="AA17" s="430">
        <f>D66</f>
        <v>745825.1</v>
      </c>
      <c r="AB17" s="431"/>
      <c r="AC17" s="7"/>
      <c r="AD17" s="7"/>
      <c r="AE17" s="7"/>
      <c r="AF17" s="7"/>
      <c r="AG17" s="7"/>
    </row>
    <row r="18" spans="1:33" x14ac:dyDescent="0.2">
      <c r="A18" s="44"/>
      <c r="D18" s="8"/>
      <c r="E18" s="138" t="s">
        <v>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45"/>
      <c r="Q18" s="138" t="s">
        <v>5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45"/>
      <c r="AC18" s="7"/>
      <c r="AD18" s="7"/>
      <c r="AE18" s="7"/>
      <c r="AF18" s="7"/>
      <c r="AG18" s="7"/>
    </row>
    <row r="19" spans="1:33" x14ac:dyDescent="0.2">
      <c r="A19" s="61"/>
      <c r="D19" s="8"/>
      <c r="E19" s="137" t="s">
        <v>516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45"/>
      <c r="Q19" s="137" t="s">
        <v>516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45"/>
      <c r="AC19" s="7"/>
      <c r="AD19" s="7"/>
      <c r="AE19" s="7"/>
      <c r="AF19" s="7"/>
      <c r="AG19" s="7"/>
    </row>
    <row r="20" spans="1:33" x14ac:dyDescent="0.2">
      <c r="A20" s="62"/>
      <c r="D20" s="47"/>
      <c r="E20" s="139" t="s">
        <v>518</v>
      </c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8"/>
      <c r="Q20" s="139" t="s">
        <v>518</v>
      </c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8"/>
      <c r="AC20" s="7"/>
      <c r="AD20" s="7"/>
      <c r="AE20" s="7"/>
      <c r="AF20" s="7"/>
      <c r="AG20" s="7"/>
    </row>
    <row r="21" spans="1:33" x14ac:dyDescent="0.2">
      <c r="A21" s="432" t="s">
        <v>6</v>
      </c>
      <c r="B21" s="432" t="s">
        <v>7</v>
      </c>
      <c r="C21" s="432" t="s">
        <v>8</v>
      </c>
      <c r="D21" s="434" t="s">
        <v>520</v>
      </c>
      <c r="E21" s="436" t="s">
        <v>817</v>
      </c>
      <c r="F21" s="437"/>
      <c r="G21" s="437"/>
      <c r="H21" s="437"/>
      <c r="I21" s="437"/>
      <c r="J21" s="437"/>
      <c r="K21" s="437"/>
      <c r="L21" s="437"/>
      <c r="M21" s="437"/>
      <c r="N21" s="437"/>
      <c r="O21" s="437"/>
      <c r="P21" s="437"/>
      <c r="Q21" s="523"/>
      <c r="R21" s="523"/>
      <c r="S21" s="523"/>
      <c r="T21" s="523"/>
      <c r="U21" s="523"/>
      <c r="V21" s="523"/>
      <c r="W21" s="523"/>
      <c r="X21" s="523"/>
      <c r="Y21" s="523"/>
      <c r="Z21" s="523"/>
      <c r="AA21" s="523"/>
      <c r="AB21" s="523"/>
      <c r="AE21" s="10"/>
      <c r="AF21" s="5">
        <f>100/6</f>
        <v>16.666666666666668</v>
      </c>
    </row>
    <row r="22" spans="1:33" x14ac:dyDescent="0.2">
      <c r="A22" s="433"/>
      <c r="B22" s="433" t="s">
        <v>7</v>
      </c>
      <c r="C22" s="433" t="s">
        <v>9</v>
      </c>
      <c r="D22" s="435"/>
      <c r="E22" s="438">
        <v>1</v>
      </c>
      <c r="F22" s="438"/>
      <c r="G22" s="438">
        <v>2</v>
      </c>
      <c r="H22" s="438"/>
      <c r="I22" s="438">
        <v>3</v>
      </c>
      <c r="J22" s="438"/>
      <c r="K22" s="438">
        <v>4</v>
      </c>
      <c r="L22" s="438"/>
      <c r="M22" s="438">
        <v>5</v>
      </c>
      <c r="N22" s="438"/>
      <c r="O22" s="438">
        <v>6</v>
      </c>
      <c r="P22" s="438"/>
      <c r="Q22" s="438">
        <v>7</v>
      </c>
      <c r="R22" s="438"/>
      <c r="S22" s="438">
        <v>8</v>
      </c>
      <c r="T22" s="438"/>
      <c r="U22" s="438">
        <v>9</v>
      </c>
      <c r="V22" s="438"/>
      <c r="W22" s="438">
        <v>10</v>
      </c>
      <c r="X22" s="438"/>
      <c r="Y22" s="438">
        <v>11</v>
      </c>
      <c r="Z22" s="438"/>
      <c r="AA22" s="438">
        <v>12</v>
      </c>
      <c r="AB22" s="438"/>
      <c r="AE22" s="11"/>
    </row>
    <row r="23" spans="1:33" x14ac:dyDescent="0.2">
      <c r="A23" s="433"/>
      <c r="B23" s="433"/>
      <c r="C23" s="433"/>
      <c r="D23" s="435"/>
      <c r="E23" s="33" t="s">
        <v>9</v>
      </c>
      <c r="F23" s="33" t="s">
        <v>10</v>
      </c>
      <c r="G23" s="33" t="s">
        <v>9</v>
      </c>
      <c r="H23" s="33" t="s">
        <v>10</v>
      </c>
      <c r="I23" s="33" t="s">
        <v>9</v>
      </c>
      <c r="J23" s="33" t="s">
        <v>10</v>
      </c>
      <c r="K23" s="33" t="s">
        <v>9</v>
      </c>
      <c r="L23" s="33" t="s">
        <v>10</v>
      </c>
      <c r="M23" s="33" t="s">
        <v>9</v>
      </c>
      <c r="N23" s="33" t="s">
        <v>10</v>
      </c>
      <c r="O23" s="33" t="s">
        <v>9</v>
      </c>
      <c r="P23" s="33" t="s">
        <v>10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E23" s="11"/>
    </row>
    <row r="24" spans="1:33" ht="15.75" customHeight="1" x14ac:dyDescent="0.2">
      <c r="A24" s="439">
        <v>1</v>
      </c>
      <c r="B24" s="440" t="str">
        <f>Resumo!$D$16</f>
        <v>INSTALAÇÃO DE CANTEIROS E SERVIÇOS PRELIMINARES</v>
      </c>
      <c r="C24" s="443">
        <f>D24/$D$66</f>
        <v>4.8765199776730495E-2</v>
      </c>
      <c r="D24" s="445">
        <f>Resumo!$I$16</f>
        <v>36370.31</v>
      </c>
      <c r="E24" s="49">
        <v>0.6</v>
      </c>
      <c r="F24" s="50">
        <f>$D$24*E24</f>
        <v>21822.185999999998</v>
      </c>
      <c r="G24" s="49"/>
      <c r="H24" s="50">
        <f>$D$24*G24</f>
        <v>0</v>
      </c>
      <c r="I24" s="49"/>
      <c r="J24" s="50">
        <f>$D$24*I24</f>
        <v>0</v>
      </c>
      <c r="K24" s="49"/>
      <c r="L24" s="50">
        <f>$D$24*K24</f>
        <v>0</v>
      </c>
      <c r="M24" s="49"/>
      <c r="N24" s="50">
        <f>$D$24*M24</f>
        <v>0</v>
      </c>
      <c r="O24" s="49">
        <v>0.2</v>
      </c>
      <c r="P24" s="50">
        <f>$D$24*O24</f>
        <v>7274.0619999999999</v>
      </c>
      <c r="Q24" s="49"/>
      <c r="R24" s="50"/>
      <c r="S24" s="49"/>
      <c r="T24" s="50"/>
      <c r="U24" s="49"/>
      <c r="V24" s="50"/>
      <c r="W24" s="49"/>
      <c r="X24" s="50"/>
      <c r="Y24" s="49"/>
      <c r="Z24" s="50"/>
      <c r="AA24" s="49">
        <v>0.2</v>
      </c>
      <c r="AB24" s="50">
        <f>$D$24*AA24</f>
        <v>7274.0619999999999</v>
      </c>
      <c r="AE24" s="12">
        <f>F24+H24+J24+L24+N24+P24+R24+T24+V24+X24+Z24+AB24</f>
        <v>36370.31</v>
      </c>
      <c r="AF24" s="27">
        <f>E24+G24+I24+K24+M24+O24</f>
        <v>0.8</v>
      </c>
    </row>
    <row r="25" spans="1:33" ht="5.0999999999999996" customHeight="1" x14ac:dyDescent="0.2">
      <c r="A25" s="439"/>
      <c r="B25" s="441"/>
      <c r="C25" s="443"/>
      <c r="D25" s="445"/>
      <c r="E25" s="361"/>
      <c r="F25" s="362"/>
      <c r="G25" s="51"/>
      <c r="H25" s="52"/>
      <c r="I25" s="51"/>
      <c r="J25" s="52"/>
      <c r="K25" s="51"/>
      <c r="L25" s="52"/>
      <c r="M25" s="51"/>
      <c r="N25" s="52"/>
      <c r="O25" s="361"/>
      <c r="P25" s="362"/>
      <c r="Q25" s="56"/>
      <c r="R25" s="57"/>
      <c r="S25" s="56"/>
      <c r="T25" s="57"/>
      <c r="U25" s="56"/>
      <c r="V25" s="57"/>
      <c r="W25" s="56"/>
      <c r="X25" s="57"/>
      <c r="Y25" s="56"/>
      <c r="Z25" s="57"/>
      <c r="AA25" s="361"/>
      <c r="AB25" s="362"/>
      <c r="AE25" s="12"/>
      <c r="AF25" s="27"/>
    </row>
    <row r="26" spans="1:33" ht="12" customHeight="1" x14ac:dyDescent="0.2">
      <c r="A26" s="437"/>
      <c r="B26" s="442"/>
      <c r="C26" s="444"/>
      <c r="D26" s="446"/>
      <c r="E26" s="53"/>
      <c r="F26" s="53"/>
      <c r="G26" s="54"/>
      <c r="H26" s="54"/>
      <c r="I26" s="54"/>
      <c r="J26" s="54"/>
      <c r="K26" s="54"/>
      <c r="L26" s="54"/>
      <c r="M26" s="53"/>
      <c r="N26" s="54"/>
      <c r="O26" s="53"/>
      <c r="P26" s="54"/>
      <c r="Q26" s="53"/>
      <c r="R26" s="54"/>
      <c r="S26" s="53"/>
      <c r="T26" s="54"/>
      <c r="U26" s="53"/>
      <c r="V26" s="54"/>
      <c r="W26" s="53"/>
      <c r="X26" s="54"/>
      <c r="Y26" s="53"/>
      <c r="Z26" s="54"/>
      <c r="AA26" s="53"/>
      <c r="AB26" s="54"/>
      <c r="AE26" s="12"/>
      <c r="AF26" s="27">
        <f>E26+G26+I26+K26+M26+O26</f>
        <v>0</v>
      </c>
    </row>
    <row r="27" spans="1:33" ht="15.75" customHeight="1" x14ac:dyDescent="0.2">
      <c r="A27" s="439">
        <v>2</v>
      </c>
      <c r="B27" s="441" t="str">
        <f>Resumo!$D$18</f>
        <v>CASA DE OPERAÇÃO E URBANIZAÇÃO DA ÁREA</v>
      </c>
      <c r="C27" s="443">
        <f>D27/$D$66</f>
        <v>0.23845821225378444</v>
      </c>
      <c r="D27" s="445">
        <f>Resumo!$I$18</f>
        <v>177848.12</v>
      </c>
      <c r="E27" s="49">
        <v>0.18</v>
      </c>
      <c r="F27" s="50">
        <f>$D$27*E27</f>
        <v>32012.661599999999</v>
      </c>
      <c r="G27" s="49">
        <v>0.16</v>
      </c>
      <c r="H27" s="50">
        <f>$D$27*G27</f>
        <v>28455.699199999999</v>
      </c>
      <c r="I27" s="49">
        <v>0.16</v>
      </c>
      <c r="J27" s="50">
        <f>$D$27*I27</f>
        <v>28455.699199999999</v>
      </c>
      <c r="K27" s="49">
        <v>0.16</v>
      </c>
      <c r="L27" s="50">
        <f>$D$27*K27</f>
        <v>28455.699199999999</v>
      </c>
      <c r="M27" s="49">
        <v>0.16</v>
      </c>
      <c r="N27" s="50">
        <f>$D$27*M27</f>
        <v>28455.699199999999</v>
      </c>
      <c r="O27" s="49">
        <v>0.18</v>
      </c>
      <c r="P27" s="50">
        <f>$D$27*O27</f>
        <v>32012.661599999999</v>
      </c>
      <c r="Q27" s="49"/>
      <c r="R27" s="50"/>
      <c r="S27" s="49"/>
      <c r="T27" s="50"/>
      <c r="U27" s="49"/>
      <c r="V27" s="50"/>
      <c r="W27" s="49"/>
      <c r="X27" s="50"/>
      <c r="Y27" s="49"/>
      <c r="Z27" s="50"/>
      <c r="AA27" s="49"/>
      <c r="AB27" s="50"/>
      <c r="AE27" s="12">
        <f>F27+H27+J27+L27+N27+P27+R27+T27+V27+X27+Z27+AB27</f>
        <v>177848.12</v>
      </c>
      <c r="AF27" s="27">
        <f>E27+G27+I27+K27+M27+O27</f>
        <v>1</v>
      </c>
    </row>
    <row r="28" spans="1:33" ht="5.0999999999999996" customHeight="1" x14ac:dyDescent="0.2">
      <c r="A28" s="439"/>
      <c r="B28" s="441"/>
      <c r="C28" s="443"/>
      <c r="D28" s="445"/>
      <c r="E28" s="361"/>
      <c r="F28" s="362"/>
      <c r="G28" s="361"/>
      <c r="H28" s="362"/>
      <c r="I28" s="361"/>
      <c r="J28" s="362"/>
      <c r="K28" s="361"/>
      <c r="L28" s="362"/>
      <c r="M28" s="361"/>
      <c r="N28" s="362"/>
      <c r="O28" s="361"/>
      <c r="P28" s="362"/>
      <c r="Q28" s="56"/>
      <c r="R28" s="57"/>
      <c r="S28" s="56"/>
      <c r="T28" s="57"/>
      <c r="U28" s="56"/>
      <c r="V28" s="57"/>
      <c r="W28" s="56"/>
      <c r="X28" s="57"/>
      <c r="Y28" s="56"/>
      <c r="Z28" s="57"/>
      <c r="AA28" s="56"/>
      <c r="AB28" s="57"/>
      <c r="AE28" s="12"/>
      <c r="AF28" s="27"/>
    </row>
    <row r="29" spans="1:33" ht="12" customHeight="1" x14ac:dyDescent="0.2">
      <c r="A29" s="437"/>
      <c r="B29" s="442"/>
      <c r="C29" s="444"/>
      <c r="D29" s="446"/>
      <c r="E29" s="53"/>
      <c r="F29" s="53"/>
      <c r="G29" s="53"/>
      <c r="H29" s="53"/>
      <c r="I29" s="54"/>
      <c r="J29" s="54"/>
      <c r="K29" s="54"/>
      <c r="L29" s="54"/>
      <c r="M29" s="53"/>
      <c r="N29" s="54"/>
      <c r="O29" s="53"/>
      <c r="P29" s="54"/>
      <c r="Q29" s="53"/>
      <c r="R29" s="54"/>
      <c r="S29" s="53"/>
      <c r="T29" s="54"/>
      <c r="U29" s="53"/>
      <c r="V29" s="54"/>
      <c r="W29" s="53"/>
      <c r="X29" s="54"/>
      <c r="Y29" s="53"/>
      <c r="Z29" s="54"/>
      <c r="AA29" s="53"/>
      <c r="AB29" s="54"/>
      <c r="AE29" s="12"/>
      <c r="AF29" s="27">
        <f>E29+G29+I29+K29+M29+O29</f>
        <v>0</v>
      </c>
    </row>
    <row r="30" spans="1:33" ht="15.75" hidden="1" customHeight="1" x14ac:dyDescent="0.2">
      <c r="A30" s="439">
        <v>3</v>
      </c>
      <c r="B30" s="441" t="str">
        <f>Resumo!$D$20</f>
        <v>ADMINISTRAÇÃO LOCAL DA OBRA</v>
      </c>
      <c r="C30" s="443">
        <f>D30/$D$66</f>
        <v>0</v>
      </c>
      <c r="D30" s="445"/>
      <c r="E30" s="49"/>
      <c r="F30" s="50">
        <f>$D$30*E30</f>
        <v>0</v>
      </c>
      <c r="G30" s="49"/>
      <c r="H30" s="50">
        <f>$D$30*G30</f>
        <v>0</v>
      </c>
      <c r="I30" s="49"/>
      <c r="J30" s="50">
        <f>$D$30*I30</f>
        <v>0</v>
      </c>
      <c r="K30" s="55"/>
      <c r="L30" s="50">
        <f>$D$36*K30</f>
        <v>0</v>
      </c>
      <c r="M30" s="55"/>
      <c r="N30" s="50">
        <f>$D$36*M30</f>
        <v>0</v>
      </c>
      <c r="O30" s="55"/>
      <c r="P30" s="50">
        <f>$D$36*O30</f>
        <v>0</v>
      </c>
      <c r="Q30" s="55"/>
      <c r="R30" s="50"/>
      <c r="S30" s="55"/>
      <c r="T30" s="50"/>
      <c r="U30" s="55"/>
      <c r="V30" s="50"/>
      <c r="W30" s="55"/>
      <c r="X30" s="50"/>
      <c r="Y30" s="55"/>
      <c r="Z30" s="50"/>
      <c r="AA30" s="55"/>
      <c r="AB30" s="50"/>
      <c r="AE30" s="12">
        <f>F30+H30+J30+L30+N30+P30</f>
        <v>0</v>
      </c>
      <c r="AF30" s="27">
        <f>E30+G30+I30+K30+M30+O30</f>
        <v>0</v>
      </c>
    </row>
    <row r="31" spans="1:33" ht="5.0999999999999996" hidden="1" customHeight="1" x14ac:dyDescent="0.2">
      <c r="A31" s="439"/>
      <c r="B31" s="441"/>
      <c r="C31" s="443"/>
      <c r="D31" s="445"/>
      <c r="E31" s="56"/>
      <c r="F31" s="57"/>
      <c r="G31" s="56"/>
      <c r="H31" s="57"/>
      <c r="I31" s="56"/>
      <c r="J31" s="57"/>
      <c r="K31" s="56"/>
      <c r="L31" s="52"/>
      <c r="M31" s="56"/>
      <c r="N31" s="52"/>
      <c r="O31" s="56"/>
      <c r="P31" s="52"/>
      <c r="Q31" s="56"/>
      <c r="R31" s="52"/>
      <c r="S31" s="56"/>
      <c r="T31" s="52"/>
      <c r="U31" s="56"/>
      <c r="V31" s="52"/>
      <c r="W31" s="56"/>
      <c r="X31" s="52"/>
      <c r="Y31" s="56"/>
      <c r="Z31" s="52"/>
      <c r="AA31" s="56"/>
      <c r="AB31" s="52"/>
      <c r="AE31" s="12"/>
      <c r="AF31" s="27"/>
    </row>
    <row r="32" spans="1:33" ht="12" hidden="1" customHeight="1" x14ac:dyDescent="0.2">
      <c r="A32" s="437"/>
      <c r="B32" s="442"/>
      <c r="C32" s="444"/>
      <c r="D32" s="446"/>
      <c r="E32" s="53"/>
      <c r="F32" s="53"/>
      <c r="G32" s="53"/>
      <c r="H32" s="53"/>
      <c r="I32" s="54"/>
      <c r="J32" s="54"/>
      <c r="K32" s="54"/>
      <c r="L32" s="54"/>
      <c r="M32" s="53"/>
      <c r="N32" s="54"/>
      <c r="O32" s="53"/>
      <c r="P32" s="54"/>
      <c r="Q32" s="53"/>
      <c r="R32" s="54"/>
      <c r="S32" s="53"/>
      <c r="T32" s="54"/>
      <c r="U32" s="53"/>
      <c r="V32" s="54"/>
      <c r="W32" s="53"/>
      <c r="X32" s="54"/>
      <c r="Y32" s="53"/>
      <c r="Z32" s="54"/>
      <c r="AA32" s="53"/>
      <c r="AB32" s="54"/>
      <c r="AE32" s="12"/>
      <c r="AF32" s="27">
        <f>E32+G32+I32+K32+M32+O32</f>
        <v>0</v>
      </c>
    </row>
    <row r="33" spans="1:32" ht="15.75" customHeight="1" x14ac:dyDescent="0.2">
      <c r="A33" s="439">
        <v>4</v>
      </c>
      <c r="B33" s="441" t="str">
        <f>Resumo!$D$22</f>
        <v>CAPTAÇÃO (POÇO TUBULAR) P1</v>
      </c>
      <c r="C33" s="443">
        <f>D33/$D$66</f>
        <v>0.14477311101490148</v>
      </c>
      <c r="D33" s="445">
        <f>Resumo!$I$22</f>
        <v>107975.42</v>
      </c>
      <c r="E33" s="49">
        <v>0.2</v>
      </c>
      <c r="F33" s="50">
        <f>$D$33*E33</f>
        <v>21595.084000000003</v>
      </c>
      <c r="G33" s="49">
        <v>0.2</v>
      </c>
      <c r="H33" s="50">
        <f>$D$33*G33</f>
        <v>21595.084000000003</v>
      </c>
      <c r="I33" s="49">
        <v>0.2</v>
      </c>
      <c r="J33" s="50">
        <f>$D$33*I33</f>
        <v>21595.084000000003</v>
      </c>
      <c r="K33" s="49">
        <v>0.2</v>
      </c>
      <c r="L33" s="50">
        <f>$D$33*K33</f>
        <v>21595.084000000003</v>
      </c>
      <c r="M33" s="49">
        <v>0.2</v>
      </c>
      <c r="N33" s="50">
        <f>$D$33*M33</f>
        <v>21595.084000000003</v>
      </c>
      <c r="O33" s="55"/>
      <c r="P33" s="50">
        <f>$D$36*O33</f>
        <v>0</v>
      </c>
      <c r="Q33" s="55"/>
      <c r="R33" s="50"/>
      <c r="S33" s="55"/>
      <c r="T33" s="50"/>
      <c r="U33" s="55"/>
      <c r="V33" s="50"/>
      <c r="W33" s="55"/>
      <c r="X33" s="50"/>
      <c r="Y33" s="55"/>
      <c r="Z33" s="50"/>
      <c r="AA33" s="55"/>
      <c r="AB33" s="50"/>
      <c r="AE33" s="12">
        <f>F33+H33+J33+L33+N33+P33+R33+T33+V33+X33+Z33+AB33</f>
        <v>107975.42000000001</v>
      </c>
      <c r="AF33" s="27">
        <f>E33+G33+I33+K33+M33+O33</f>
        <v>1</v>
      </c>
    </row>
    <row r="34" spans="1:32" ht="5.0999999999999996" customHeight="1" x14ac:dyDescent="0.2">
      <c r="A34" s="439"/>
      <c r="B34" s="441"/>
      <c r="C34" s="443"/>
      <c r="D34" s="445"/>
      <c r="E34" s="361"/>
      <c r="F34" s="362"/>
      <c r="G34" s="361"/>
      <c r="H34" s="362"/>
      <c r="I34" s="361"/>
      <c r="J34" s="362"/>
      <c r="K34" s="361"/>
      <c r="L34" s="362"/>
      <c r="M34" s="361"/>
      <c r="N34" s="362"/>
      <c r="O34" s="56"/>
      <c r="P34" s="52"/>
      <c r="Q34" s="56"/>
      <c r="R34" s="52"/>
      <c r="S34" s="56"/>
      <c r="T34" s="52"/>
      <c r="U34" s="56"/>
      <c r="V34" s="52"/>
      <c r="W34" s="56"/>
      <c r="X34" s="52"/>
      <c r="Y34" s="56"/>
      <c r="Z34" s="52"/>
      <c r="AA34" s="56"/>
      <c r="AB34" s="52"/>
      <c r="AE34" s="12"/>
      <c r="AF34" s="27"/>
    </row>
    <row r="35" spans="1:32" ht="12" customHeight="1" x14ac:dyDescent="0.2">
      <c r="A35" s="437"/>
      <c r="B35" s="442"/>
      <c r="C35" s="444"/>
      <c r="D35" s="446"/>
      <c r="E35" s="53"/>
      <c r="F35" s="53"/>
      <c r="G35" s="53"/>
      <c r="H35" s="53"/>
      <c r="I35" s="54"/>
      <c r="J35" s="54"/>
      <c r="K35" s="54"/>
      <c r="L35" s="54"/>
      <c r="M35" s="53"/>
      <c r="N35" s="54"/>
      <c r="O35" s="53"/>
      <c r="P35" s="54"/>
      <c r="Q35" s="53"/>
      <c r="R35" s="54"/>
      <c r="S35" s="53"/>
      <c r="T35" s="54"/>
      <c r="U35" s="53"/>
      <c r="V35" s="54"/>
      <c r="W35" s="53"/>
      <c r="X35" s="54"/>
      <c r="Y35" s="53"/>
      <c r="Z35" s="54"/>
      <c r="AA35" s="53"/>
      <c r="AB35" s="54"/>
      <c r="AE35" s="12"/>
      <c r="AF35" s="27">
        <f>E35+G35+I35+K35+M35+O35</f>
        <v>0</v>
      </c>
    </row>
    <row r="36" spans="1:32" ht="15.75" customHeight="1" x14ac:dyDescent="0.2">
      <c r="A36" s="439">
        <v>5</v>
      </c>
      <c r="B36" s="441" t="str">
        <f>Resumo!$D$24</f>
        <v>ELEVATÓRIA E ADUTORA DE RECALQUE</v>
      </c>
      <c r="C36" s="443">
        <f>D36/$D$66</f>
        <v>3.9337600732396907E-2</v>
      </c>
      <c r="D36" s="445">
        <f>Resumo!$I$24</f>
        <v>29338.969999999994</v>
      </c>
      <c r="E36" s="49"/>
      <c r="F36" s="50">
        <f>$D$36*E36</f>
        <v>0</v>
      </c>
      <c r="G36" s="49"/>
      <c r="H36" s="50">
        <f>$D$36*G36</f>
        <v>0</v>
      </c>
      <c r="I36" s="49"/>
      <c r="J36" s="50">
        <f>$D$36*I36</f>
        <v>0</v>
      </c>
      <c r="K36" s="55"/>
      <c r="L36" s="50">
        <f>$D$36*K36</f>
        <v>0</v>
      </c>
      <c r="M36" s="55"/>
      <c r="N36" s="50">
        <f>$D$36*M36</f>
        <v>0</v>
      </c>
      <c r="O36" s="49">
        <v>0.4</v>
      </c>
      <c r="P36" s="50">
        <f>$D$36*O36</f>
        <v>11735.587999999998</v>
      </c>
      <c r="Q36" s="49">
        <v>0.3</v>
      </c>
      <c r="R36" s="50">
        <f>$D$36*Q36</f>
        <v>8801.6909999999971</v>
      </c>
      <c r="S36" s="49">
        <v>0.3</v>
      </c>
      <c r="T36" s="50">
        <f>$D$36*S36</f>
        <v>8801.6909999999971</v>
      </c>
      <c r="U36" s="55"/>
      <c r="V36" s="50"/>
      <c r="W36" s="55"/>
      <c r="X36" s="50"/>
      <c r="Y36" s="55"/>
      <c r="Z36" s="50"/>
      <c r="AA36" s="55"/>
      <c r="AB36" s="50"/>
      <c r="AE36" s="12">
        <f>F36+H36+J36+L36+N36+P36+R36+T36+V36+X36+Z36+AB36</f>
        <v>29338.969999999994</v>
      </c>
      <c r="AF36" s="27">
        <f>E36+G36+I36+K36+M36+O36</f>
        <v>0.4</v>
      </c>
    </row>
    <row r="37" spans="1:32" ht="5.0999999999999996" customHeight="1" x14ac:dyDescent="0.2">
      <c r="A37" s="439"/>
      <c r="B37" s="441"/>
      <c r="C37" s="443"/>
      <c r="D37" s="445"/>
      <c r="E37" s="56"/>
      <c r="F37" s="57"/>
      <c r="G37" s="56"/>
      <c r="H37" s="57"/>
      <c r="I37" s="56"/>
      <c r="J37" s="57"/>
      <c r="K37" s="56"/>
      <c r="L37" s="52"/>
      <c r="M37" s="56"/>
      <c r="N37" s="52"/>
      <c r="O37" s="361"/>
      <c r="P37" s="362"/>
      <c r="Q37" s="361"/>
      <c r="R37" s="362"/>
      <c r="S37" s="361"/>
      <c r="T37" s="362"/>
      <c r="U37" s="56"/>
      <c r="V37" s="52"/>
      <c r="W37" s="56"/>
      <c r="X37" s="52"/>
      <c r="Y37" s="56"/>
      <c r="Z37" s="52"/>
      <c r="AA37" s="56"/>
      <c r="AB37" s="52"/>
      <c r="AE37" s="12"/>
      <c r="AF37" s="27"/>
    </row>
    <row r="38" spans="1:32" ht="12" customHeight="1" x14ac:dyDescent="0.2">
      <c r="A38" s="437"/>
      <c r="B38" s="442"/>
      <c r="C38" s="444"/>
      <c r="D38" s="446"/>
      <c r="E38" s="53"/>
      <c r="F38" s="53"/>
      <c r="G38" s="53"/>
      <c r="H38" s="53"/>
      <c r="I38" s="54"/>
      <c r="J38" s="54"/>
      <c r="K38" s="54"/>
      <c r="L38" s="54"/>
      <c r="M38" s="53"/>
      <c r="N38" s="54"/>
      <c r="O38" s="53"/>
      <c r="P38" s="54"/>
      <c r="Q38" s="53"/>
      <c r="R38" s="54"/>
      <c r="S38" s="53"/>
      <c r="T38" s="54"/>
      <c r="U38" s="53"/>
      <c r="V38" s="54"/>
      <c r="W38" s="53"/>
      <c r="X38" s="54"/>
      <c r="Y38" s="53"/>
      <c r="Z38" s="54"/>
      <c r="AA38" s="53"/>
      <c r="AB38" s="54"/>
      <c r="AE38" s="12"/>
      <c r="AF38" s="27">
        <f>E38+G38+I38+K38+M38+O38</f>
        <v>0</v>
      </c>
    </row>
    <row r="39" spans="1:32" ht="15.75" customHeight="1" x14ac:dyDescent="0.2">
      <c r="A39" s="439">
        <v>6</v>
      </c>
      <c r="B39" s="441" t="str">
        <f>Resumo!$D$26</f>
        <v>ADUTORA DE ÁGUA TRATADA</v>
      </c>
      <c r="C39" s="443">
        <f>D39/D66</f>
        <v>1.6971405226238702E-3</v>
      </c>
      <c r="D39" s="445">
        <f>Resumo!$I$26</f>
        <v>1265.7700000000002</v>
      </c>
      <c r="E39" s="55"/>
      <c r="F39" s="50">
        <f>$D$39*E39</f>
        <v>0</v>
      </c>
      <c r="G39" s="49"/>
      <c r="H39" s="50">
        <f>$D$39*G39</f>
        <v>0</v>
      </c>
      <c r="I39" s="49"/>
      <c r="J39" s="50">
        <f>$D$39*I39</f>
        <v>0</v>
      </c>
      <c r="K39" s="49"/>
      <c r="L39" s="50">
        <f>$D$39*K39</f>
        <v>0</v>
      </c>
      <c r="M39" s="49"/>
      <c r="N39" s="50">
        <f>$D$39*M39</f>
        <v>0</v>
      </c>
      <c r="O39" s="55"/>
      <c r="P39" s="50">
        <f>$D$39*O39</f>
        <v>0</v>
      </c>
      <c r="Q39" s="55"/>
      <c r="R39" s="50"/>
      <c r="S39" s="55"/>
      <c r="T39" s="50"/>
      <c r="U39" s="49">
        <v>0.5</v>
      </c>
      <c r="V39" s="50">
        <f>$D$39*U39</f>
        <v>632.8850000000001</v>
      </c>
      <c r="W39" s="49">
        <v>0.5</v>
      </c>
      <c r="X39" s="50">
        <f>$D$39*W39</f>
        <v>632.8850000000001</v>
      </c>
      <c r="Y39" s="55"/>
      <c r="Z39" s="50"/>
      <c r="AA39" s="55"/>
      <c r="AB39" s="50"/>
      <c r="AE39" s="12">
        <f>F39+H39+J39+L39+N39+P39+R39+T39+V39+X39+Z39+AB39</f>
        <v>1265.7700000000002</v>
      </c>
      <c r="AF39" s="27">
        <f>E39+G39+I39+K39+M39+O39</f>
        <v>0</v>
      </c>
    </row>
    <row r="40" spans="1:32" ht="5.0999999999999996" customHeight="1" x14ac:dyDescent="0.2">
      <c r="A40" s="439"/>
      <c r="B40" s="441"/>
      <c r="C40" s="443"/>
      <c r="D40" s="445"/>
      <c r="E40" s="56"/>
      <c r="F40" s="57"/>
      <c r="G40" s="56"/>
      <c r="H40" s="57"/>
      <c r="I40" s="56"/>
      <c r="J40" s="57"/>
      <c r="K40" s="56"/>
      <c r="L40" s="57"/>
      <c r="M40" s="51"/>
      <c r="N40" s="52"/>
      <c r="O40" s="56"/>
      <c r="P40" s="57"/>
      <c r="Q40" s="56"/>
      <c r="R40" s="57"/>
      <c r="S40" s="56"/>
      <c r="T40" s="57"/>
      <c r="U40" s="361"/>
      <c r="V40" s="362"/>
      <c r="W40" s="361"/>
      <c r="X40" s="362"/>
      <c r="Y40" s="56"/>
      <c r="Z40" s="57"/>
      <c r="AA40" s="56"/>
      <c r="AB40" s="57"/>
      <c r="AE40" s="12"/>
      <c r="AF40" s="27"/>
    </row>
    <row r="41" spans="1:32" ht="12" customHeight="1" x14ac:dyDescent="0.2">
      <c r="A41" s="437"/>
      <c r="B41" s="442"/>
      <c r="C41" s="443"/>
      <c r="D41" s="445"/>
      <c r="E41" s="53"/>
      <c r="F41" s="54"/>
      <c r="G41" s="53"/>
      <c r="H41" s="53"/>
      <c r="I41" s="53"/>
      <c r="J41" s="53"/>
      <c r="K41" s="53"/>
      <c r="L41" s="54"/>
      <c r="M41" s="53"/>
      <c r="N41" s="54"/>
      <c r="O41" s="53"/>
      <c r="P41" s="54"/>
      <c r="Q41" s="53"/>
      <c r="R41" s="54"/>
      <c r="S41" s="53"/>
      <c r="T41" s="54"/>
      <c r="U41" s="53"/>
      <c r="V41" s="54"/>
      <c r="W41" s="53"/>
      <c r="X41" s="54"/>
      <c r="Y41" s="53"/>
      <c r="Z41" s="54"/>
      <c r="AA41" s="53"/>
      <c r="AB41" s="54"/>
      <c r="AE41" s="12"/>
      <c r="AF41" s="27">
        <f>E41+G41+I41+K41+M41+O41</f>
        <v>0</v>
      </c>
    </row>
    <row r="42" spans="1:32" ht="15.75" customHeight="1" x14ac:dyDescent="0.2">
      <c r="A42" s="439">
        <v>7</v>
      </c>
      <c r="B42" s="441" t="str">
        <f>Resumo!$D$28</f>
        <v>TRATAMENTO</v>
      </c>
      <c r="C42" s="443">
        <f>D42/D66</f>
        <v>3.7294668683046464E-3</v>
      </c>
      <c r="D42" s="445">
        <f>Resumo!$I$28</f>
        <v>2781.5299999999997</v>
      </c>
      <c r="E42" s="55"/>
      <c r="F42" s="50">
        <f>($D$42*E42)-0</f>
        <v>0</v>
      </c>
      <c r="G42" s="49"/>
      <c r="H42" s="50">
        <f>$D$42*G42</f>
        <v>0</v>
      </c>
      <c r="I42" s="49"/>
      <c r="J42" s="50">
        <f>$D$42*I42</f>
        <v>0</v>
      </c>
      <c r="K42" s="49"/>
      <c r="L42" s="50">
        <f>$D$42*K42</f>
        <v>0</v>
      </c>
      <c r="M42" s="49"/>
      <c r="N42" s="50">
        <f>$D$42*M42</f>
        <v>0</v>
      </c>
      <c r="O42" s="55"/>
      <c r="P42" s="50">
        <f>$D$42*O42</f>
        <v>0</v>
      </c>
      <c r="Q42" s="55"/>
      <c r="R42" s="50"/>
      <c r="S42" s="55"/>
      <c r="T42" s="50"/>
      <c r="U42" s="55"/>
      <c r="V42" s="50"/>
      <c r="W42" s="55"/>
      <c r="X42" s="50"/>
      <c r="Y42" s="49">
        <v>0.5</v>
      </c>
      <c r="Z42" s="50">
        <f>$D$42*Y42</f>
        <v>1390.7649999999999</v>
      </c>
      <c r="AA42" s="49">
        <v>0.5</v>
      </c>
      <c r="AB42" s="50">
        <f>$D$42*AA42</f>
        <v>1390.7649999999999</v>
      </c>
      <c r="AE42" s="12">
        <f>F42+H42+J42+L42+N42+P42+R42+T42+V42+X42+Z42+AB42</f>
        <v>2781.5299999999997</v>
      </c>
      <c r="AF42" s="27">
        <f>E42+G42+I42+K42+M42+O42</f>
        <v>0</v>
      </c>
    </row>
    <row r="43" spans="1:32" ht="5.0999999999999996" customHeight="1" x14ac:dyDescent="0.2">
      <c r="A43" s="439"/>
      <c r="B43" s="441"/>
      <c r="C43" s="443"/>
      <c r="D43" s="445"/>
      <c r="E43" s="56"/>
      <c r="F43" s="56"/>
      <c r="G43" s="56"/>
      <c r="H43" s="56"/>
      <c r="I43" s="56"/>
      <c r="J43" s="56"/>
      <c r="K43" s="56"/>
      <c r="L43" s="57"/>
      <c r="M43" s="56"/>
      <c r="N43" s="57"/>
      <c r="O43" s="56"/>
      <c r="P43" s="57"/>
      <c r="Q43" s="56"/>
      <c r="R43" s="57"/>
      <c r="S43" s="56"/>
      <c r="T43" s="57"/>
      <c r="U43" s="56"/>
      <c r="V43" s="57"/>
      <c r="W43" s="56"/>
      <c r="X43" s="57"/>
      <c r="Y43" s="361"/>
      <c r="Z43" s="362"/>
      <c r="AA43" s="361"/>
      <c r="AB43" s="362"/>
      <c r="AE43" s="12"/>
      <c r="AF43" s="27"/>
    </row>
    <row r="44" spans="1:32" ht="12" customHeight="1" x14ac:dyDescent="0.2">
      <c r="A44" s="437"/>
      <c r="B44" s="441"/>
      <c r="C44" s="443"/>
      <c r="D44" s="445"/>
      <c r="E44" s="53"/>
      <c r="F44" s="53"/>
      <c r="G44" s="53"/>
      <c r="H44" s="53"/>
      <c r="I44" s="53"/>
      <c r="J44" s="53"/>
      <c r="K44" s="53"/>
      <c r="L44" s="54"/>
      <c r="M44" s="53"/>
      <c r="N44" s="54"/>
      <c r="O44" s="53"/>
      <c r="P44" s="54"/>
      <c r="Q44" s="53"/>
      <c r="R44" s="54"/>
      <c r="S44" s="53"/>
      <c r="T44" s="54"/>
      <c r="U44" s="53"/>
      <c r="V44" s="54"/>
      <c r="W44" s="53"/>
      <c r="X44" s="54"/>
      <c r="Y44" s="53"/>
      <c r="Z44" s="54"/>
      <c r="AA44" s="53"/>
      <c r="AB44" s="54"/>
      <c r="AE44" s="12"/>
      <c r="AF44" s="27">
        <f>E44+G44+I44+K44+M44+O44</f>
        <v>0</v>
      </c>
    </row>
    <row r="45" spans="1:32" ht="15.75" customHeight="1" x14ac:dyDescent="0.2">
      <c r="A45" s="439">
        <v>8</v>
      </c>
      <c r="B45" s="441" t="str">
        <f>Resumo!$D$30</f>
        <v>RESERVATÓRIO ELEVADO 50m³</v>
      </c>
      <c r="C45" s="443">
        <f>D45/$D$66</f>
        <v>0.21921423668900392</v>
      </c>
      <c r="D45" s="445">
        <f>Resumo!$I$30</f>
        <v>163495.48000000001</v>
      </c>
      <c r="E45" s="55"/>
      <c r="F45" s="50">
        <f>$D$45*E45</f>
        <v>0</v>
      </c>
      <c r="G45" s="49"/>
      <c r="H45" s="50">
        <f>$D$45*G45</f>
        <v>0</v>
      </c>
      <c r="I45" s="49"/>
      <c r="J45" s="50">
        <f>$D$45*I45</f>
        <v>0</v>
      </c>
      <c r="K45" s="49"/>
      <c r="L45" s="50">
        <f>$D$45*K45</f>
        <v>0</v>
      </c>
      <c r="M45" s="49"/>
      <c r="N45" s="50">
        <f>$D$45*M45</f>
        <v>0</v>
      </c>
      <c r="O45" s="55"/>
      <c r="P45" s="50">
        <f>$D$45*O45</f>
        <v>0</v>
      </c>
      <c r="Q45" s="49">
        <v>0.2</v>
      </c>
      <c r="R45" s="50">
        <f>$D$45*Q45</f>
        <v>32699.096000000005</v>
      </c>
      <c r="S45" s="49">
        <v>0.2</v>
      </c>
      <c r="T45" s="50">
        <f>$D$45*S45</f>
        <v>32699.096000000005</v>
      </c>
      <c r="U45" s="49">
        <v>0.2</v>
      </c>
      <c r="V45" s="50">
        <f>$D$45*U45</f>
        <v>32699.096000000005</v>
      </c>
      <c r="W45" s="49">
        <v>0.2</v>
      </c>
      <c r="X45" s="50">
        <f>$D$45*W45</f>
        <v>32699.096000000005</v>
      </c>
      <c r="Y45" s="49">
        <v>0.2</v>
      </c>
      <c r="Z45" s="50">
        <f>$D$45*Y45</f>
        <v>32699.096000000005</v>
      </c>
      <c r="AA45" s="55"/>
      <c r="AB45" s="50"/>
      <c r="AE45" s="12">
        <f>F45+H45+J45+L45+N45+P45+R45+T45+V45+X45+Z45+AB45</f>
        <v>163495.48000000004</v>
      </c>
      <c r="AF45" s="27">
        <f>E45+G45+I45+K45+M45+O45</f>
        <v>0</v>
      </c>
    </row>
    <row r="46" spans="1:32" ht="5.0999999999999996" customHeight="1" x14ac:dyDescent="0.2">
      <c r="A46" s="439"/>
      <c r="B46" s="441"/>
      <c r="C46" s="443"/>
      <c r="D46" s="445"/>
      <c r="E46" s="56"/>
      <c r="F46" s="56"/>
      <c r="G46" s="56"/>
      <c r="H46" s="57"/>
      <c r="I46" s="56"/>
      <c r="J46" s="57"/>
      <c r="K46" s="56"/>
      <c r="L46" s="57"/>
      <c r="M46" s="57"/>
      <c r="N46" s="57"/>
      <c r="O46" s="56"/>
      <c r="P46" s="56"/>
      <c r="Q46" s="361"/>
      <c r="R46" s="362"/>
      <c r="S46" s="361"/>
      <c r="T46" s="362"/>
      <c r="U46" s="361"/>
      <c r="V46" s="362"/>
      <c r="W46" s="362"/>
      <c r="X46" s="362"/>
      <c r="Y46" s="362"/>
      <c r="Z46" s="362"/>
      <c r="AA46" s="56"/>
      <c r="AB46" s="57"/>
      <c r="AE46" s="12"/>
      <c r="AF46" s="27"/>
    </row>
    <row r="47" spans="1:32" ht="12" customHeight="1" x14ac:dyDescent="0.2">
      <c r="A47" s="437"/>
      <c r="B47" s="442"/>
      <c r="C47" s="444"/>
      <c r="D47" s="445"/>
      <c r="E47" s="53"/>
      <c r="F47" s="53"/>
      <c r="G47" s="53"/>
      <c r="H47" s="53"/>
      <c r="I47" s="53"/>
      <c r="J47" s="53"/>
      <c r="K47" s="54"/>
      <c r="L47" s="54"/>
      <c r="M47" s="53"/>
      <c r="N47" s="54"/>
      <c r="O47" s="53"/>
      <c r="P47" s="54"/>
      <c r="Q47" s="53"/>
      <c r="R47" s="54"/>
      <c r="S47" s="53"/>
      <c r="T47" s="54"/>
      <c r="U47" s="53"/>
      <c r="V47" s="54"/>
      <c r="W47" s="53"/>
      <c r="X47" s="54"/>
      <c r="Y47" s="53"/>
      <c r="Z47" s="54"/>
      <c r="AA47" s="53"/>
      <c r="AB47" s="54"/>
      <c r="AE47" s="12"/>
      <c r="AF47" s="27">
        <f>E47+G47+I47+K47+M47+O47</f>
        <v>0</v>
      </c>
    </row>
    <row r="48" spans="1:32" ht="15.75" customHeight="1" x14ac:dyDescent="0.2">
      <c r="A48" s="439">
        <v>9</v>
      </c>
      <c r="B48" s="441" t="str">
        <f>Resumo!$D$32</f>
        <v>REDE DE DISTRIBUIÇÃO DE ÁGUA</v>
      </c>
      <c r="C48" s="443">
        <f>D48/$D$66</f>
        <v>0.14218766571411984</v>
      </c>
      <c r="D48" s="445">
        <f>Resumo!$I$32</f>
        <v>106047.13</v>
      </c>
      <c r="E48" s="55"/>
      <c r="F48" s="50">
        <f>$D$48*E48</f>
        <v>0</v>
      </c>
      <c r="G48" s="49"/>
      <c r="H48" s="50">
        <f>$D$48*G48</f>
        <v>0</v>
      </c>
      <c r="I48" s="49"/>
      <c r="J48" s="50">
        <f>$D$48*I48</f>
        <v>0</v>
      </c>
      <c r="K48" s="49"/>
      <c r="L48" s="50">
        <f>$D$48*K48</f>
        <v>0</v>
      </c>
      <c r="M48" s="49"/>
      <c r="N48" s="50">
        <f>$D$48*M48</f>
        <v>0</v>
      </c>
      <c r="O48" s="55"/>
      <c r="P48" s="50">
        <f>$D$48*O48</f>
        <v>0</v>
      </c>
      <c r="Q48" s="49">
        <v>0.25</v>
      </c>
      <c r="R48" s="50">
        <f>$D$48*Q48</f>
        <v>26511.782500000001</v>
      </c>
      <c r="S48" s="49">
        <v>0.25</v>
      </c>
      <c r="T48" s="50">
        <f>$D$48*S48</f>
        <v>26511.782500000001</v>
      </c>
      <c r="U48" s="49">
        <v>0.25</v>
      </c>
      <c r="V48" s="50">
        <f>$D$48*U48</f>
        <v>26511.782500000001</v>
      </c>
      <c r="W48" s="55">
        <v>0.25</v>
      </c>
      <c r="X48" s="50">
        <f>$D$48*W48</f>
        <v>26511.782500000001</v>
      </c>
      <c r="Y48" s="55"/>
      <c r="Z48" s="50"/>
      <c r="AA48" s="55"/>
      <c r="AB48" s="50"/>
      <c r="AE48" s="12">
        <f>F48+H48+J48+L48+N48+P48+R48+T48+V48+X48+Z48+AB48</f>
        <v>106047.13</v>
      </c>
      <c r="AF48" s="27">
        <f>E48+G48+I48+K48+M48+O48</f>
        <v>0</v>
      </c>
    </row>
    <row r="49" spans="1:32" ht="5.0999999999999996" customHeight="1" x14ac:dyDescent="0.2">
      <c r="A49" s="439"/>
      <c r="B49" s="441"/>
      <c r="C49" s="443"/>
      <c r="D49" s="445"/>
      <c r="E49" s="56"/>
      <c r="F49" s="52"/>
      <c r="G49" s="56"/>
      <c r="H49" s="57"/>
      <c r="I49" s="56"/>
      <c r="J49" s="57"/>
      <c r="K49" s="56"/>
      <c r="L49" s="57"/>
      <c r="M49" s="56"/>
      <c r="N49" s="57"/>
      <c r="O49" s="57"/>
      <c r="P49" s="57"/>
      <c r="Q49" s="361"/>
      <c r="R49" s="362"/>
      <c r="S49" s="361"/>
      <c r="T49" s="362"/>
      <c r="U49" s="361"/>
      <c r="V49" s="362"/>
      <c r="W49" s="362"/>
      <c r="X49" s="362"/>
      <c r="Y49" s="362"/>
      <c r="Z49" s="362"/>
      <c r="AA49" s="362"/>
      <c r="AB49" s="362"/>
      <c r="AE49" s="12"/>
      <c r="AF49" s="27"/>
    </row>
    <row r="50" spans="1:32" ht="12" customHeight="1" x14ac:dyDescent="0.2">
      <c r="A50" s="437"/>
      <c r="B50" s="442"/>
      <c r="C50" s="444"/>
      <c r="D50" s="445"/>
      <c r="E50" s="53"/>
      <c r="F50" s="54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E50" s="12"/>
      <c r="AF50" s="27">
        <f>E50+G50+I50+K50+M50+O50</f>
        <v>0</v>
      </c>
    </row>
    <row r="51" spans="1:32" x14ac:dyDescent="0.2">
      <c r="A51" s="439">
        <v>10</v>
      </c>
      <c r="B51" s="441" t="str">
        <f>Resumo!$D$34</f>
        <v>LIGAÇÕES DOMICILIARES</v>
      </c>
      <c r="C51" s="443">
        <f>D51/$D$66</f>
        <v>9.7921295488714449E-2</v>
      </c>
      <c r="D51" s="445">
        <f>Resumo!$I$34</f>
        <v>73032.160000000003</v>
      </c>
      <c r="E51" s="49"/>
      <c r="F51" s="50"/>
      <c r="G51" s="49"/>
      <c r="H51" s="50"/>
      <c r="I51" s="49"/>
      <c r="J51" s="50">
        <f>I51*$D$51</f>
        <v>0</v>
      </c>
      <c r="K51" s="49"/>
      <c r="L51" s="50">
        <f>K51*$D$51</f>
        <v>0</v>
      </c>
      <c r="M51" s="49"/>
      <c r="N51" s="50">
        <f>M51*$D$51</f>
        <v>0</v>
      </c>
      <c r="O51" s="49"/>
      <c r="P51" s="50">
        <f>O51*$D$51</f>
        <v>0</v>
      </c>
      <c r="Q51" s="49"/>
      <c r="R51" s="50"/>
      <c r="S51" s="49"/>
      <c r="T51" s="50"/>
      <c r="U51" s="49">
        <v>0.25</v>
      </c>
      <c r="V51" s="50">
        <f>U51*$D$51</f>
        <v>18258.04</v>
      </c>
      <c r="W51" s="49">
        <v>0.25</v>
      </c>
      <c r="X51" s="50">
        <f>W51*$D$51</f>
        <v>18258.04</v>
      </c>
      <c r="Y51" s="49">
        <v>0.25</v>
      </c>
      <c r="Z51" s="50">
        <f>Y51*$D$51</f>
        <v>18258.04</v>
      </c>
      <c r="AA51" s="49">
        <v>0.25</v>
      </c>
      <c r="AB51" s="50">
        <f>AA51*$D$51</f>
        <v>18258.04</v>
      </c>
      <c r="AE51" s="12">
        <f>F51+H51+J51+L51+N51+P51+R51+T51+V51+X51+Z51+AB51</f>
        <v>73032.160000000003</v>
      </c>
      <c r="AF51" s="27">
        <f>E51+G51+I51+K51+M51+O51</f>
        <v>0</v>
      </c>
    </row>
    <row r="52" spans="1:32" ht="4.5" customHeight="1" x14ac:dyDescent="0.2">
      <c r="A52" s="439"/>
      <c r="B52" s="441"/>
      <c r="C52" s="443"/>
      <c r="D52" s="445"/>
      <c r="E52" s="56"/>
      <c r="F52" s="52"/>
      <c r="G52" s="56"/>
      <c r="H52" s="57"/>
      <c r="I52" s="56"/>
      <c r="J52" s="57"/>
      <c r="K52" s="56"/>
      <c r="L52" s="57"/>
      <c r="M52" s="56"/>
      <c r="N52" s="57"/>
      <c r="O52" s="57"/>
      <c r="P52" s="57"/>
      <c r="Q52" s="57"/>
      <c r="R52" s="57"/>
      <c r="S52" s="57"/>
      <c r="T52" s="57"/>
      <c r="U52" s="361"/>
      <c r="V52" s="362"/>
      <c r="W52" s="361"/>
      <c r="X52" s="362"/>
      <c r="Y52" s="361"/>
      <c r="Z52" s="362"/>
      <c r="AA52" s="362"/>
      <c r="AB52" s="362"/>
      <c r="AE52" s="12"/>
      <c r="AF52" s="27"/>
    </row>
    <row r="53" spans="1:32" x14ac:dyDescent="0.2">
      <c r="A53" s="437"/>
      <c r="B53" s="442"/>
      <c r="C53" s="444"/>
      <c r="D53" s="445"/>
      <c r="E53" s="53"/>
      <c r="F53" s="54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E53" s="14"/>
      <c r="AF53" s="27">
        <f>E53+G53+I53+K53+M53+O53</f>
        <v>0</v>
      </c>
    </row>
    <row r="54" spans="1:32" hidden="1" x14ac:dyDescent="0.2">
      <c r="A54" s="439">
        <v>0</v>
      </c>
      <c r="B54" s="441" t="s">
        <v>11</v>
      </c>
      <c r="C54" s="443">
        <f>D54/$D$66</f>
        <v>0</v>
      </c>
      <c r="D54" s="445">
        <v>0</v>
      </c>
      <c r="E54" s="36">
        <v>0</v>
      </c>
      <c r="F54" s="35"/>
      <c r="G54" s="34" t="e">
        <f>H54/$D$54</f>
        <v>#DIV/0!</v>
      </c>
      <c r="H54" s="35">
        <f>0.2*$D$54</f>
        <v>0</v>
      </c>
      <c r="I54" s="34" t="e">
        <f>J54/$D$54</f>
        <v>#DIV/0!</v>
      </c>
      <c r="J54" s="35">
        <f>0.2*$D$54</f>
        <v>0</v>
      </c>
      <c r="K54" s="34" t="e">
        <f>L54/$D$54</f>
        <v>#DIV/0!</v>
      </c>
      <c r="L54" s="35">
        <f>0.2*$D$54</f>
        <v>0</v>
      </c>
      <c r="M54" s="34" t="e">
        <f>N54/$D$54</f>
        <v>#DIV/0!</v>
      </c>
      <c r="N54" s="35">
        <f>0.2*$D$54</f>
        <v>0</v>
      </c>
      <c r="O54" s="34" t="e">
        <f>P54/$D$54</f>
        <v>#DIV/0!</v>
      </c>
      <c r="P54" s="35">
        <f>0.2*$D$54</f>
        <v>0</v>
      </c>
      <c r="Q54" s="34"/>
      <c r="R54" s="35"/>
      <c r="S54" s="34"/>
      <c r="T54" s="35"/>
      <c r="U54" s="34"/>
      <c r="V54" s="35"/>
      <c r="W54" s="34"/>
      <c r="X54" s="35"/>
      <c r="Y54" s="34"/>
      <c r="Z54" s="35"/>
      <c r="AA54" s="34"/>
      <c r="AB54" s="35"/>
      <c r="AE54" s="12">
        <f>F54+H54+J54+L54+N54+P54</f>
        <v>0</v>
      </c>
      <c r="AF54" s="27" t="e">
        <f>E54+G54+I54+K54+M54+O54</f>
        <v>#DIV/0!</v>
      </c>
    </row>
    <row r="55" spans="1:32" hidden="1" x14ac:dyDescent="0.2">
      <c r="A55" s="437"/>
      <c r="B55" s="442"/>
      <c r="C55" s="444"/>
      <c r="D55" s="44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E55" s="14"/>
      <c r="AF55" s="27">
        <f>E55+G55+I55+K55+M55+O55</f>
        <v>0</v>
      </c>
    </row>
    <row r="56" spans="1:32" ht="15.75" hidden="1" customHeight="1" x14ac:dyDescent="0.2">
      <c r="A56" s="439">
        <v>0</v>
      </c>
      <c r="B56" s="441" t="e">
        <f>'Orc-Vita Maues'!#REF!</f>
        <v>#REF!</v>
      </c>
      <c r="C56" s="443">
        <f>D56/$D$66</f>
        <v>0</v>
      </c>
      <c r="D56" s="445"/>
      <c r="E56" s="55"/>
      <c r="F56" s="50">
        <f>$D$48*E56</f>
        <v>0</v>
      </c>
      <c r="G56" s="49"/>
      <c r="H56" s="50">
        <f>$D$48*G56</f>
        <v>0</v>
      </c>
      <c r="I56" s="49"/>
      <c r="J56" s="50">
        <f>$D$56*I56</f>
        <v>0</v>
      </c>
      <c r="K56" s="49"/>
      <c r="L56" s="50">
        <f>$D$56*K56</f>
        <v>0</v>
      </c>
      <c r="M56" s="49"/>
      <c r="N56" s="50">
        <f>$D$56*M56</f>
        <v>0</v>
      </c>
      <c r="O56" s="55"/>
      <c r="P56" s="50">
        <f>$D$56*O56</f>
        <v>0</v>
      </c>
      <c r="Q56" s="55"/>
      <c r="R56" s="50"/>
      <c r="S56" s="55"/>
      <c r="T56" s="50"/>
      <c r="U56" s="55"/>
      <c r="V56" s="50"/>
      <c r="W56" s="55"/>
      <c r="X56" s="50"/>
      <c r="Y56" s="55"/>
      <c r="Z56" s="50"/>
      <c r="AA56" s="55"/>
      <c r="AB56" s="50"/>
      <c r="AE56" s="12">
        <f>F56+H56+J56+L56+N56+P56</f>
        <v>0</v>
      </c>
      <c r="AF56" s="27">
        <f>E56+G56+I56+K56+M56+O56</f>
        <v>0</v>
      </c>
    </row>
    <row r="57" spans="1:32" ht="5.0999999999999996" hidden="1" customHeight="1" x14ac:dyDescent="0.2">
      <c r="A57" s="439"/>
      <c r="B57" s="441"/>
      <c r="C57" s="443"/>
      <c r="D57" s="445"/>
      <c r="E57" s="56"/>
      <c r="F57" s="52"/>
      <c r="G57" s="56"/>
      <c r="H57" s="57"/>
      <c r="I57" s="56"/>
      <c r="J57" s="57"/>
      <c r="K57" s="56"/>
      <c r="L57" s="57"/>
      <c r="M57" s="56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E57" s="12"/>
      <c r="AF57" s="27"/>
    </row>
    <row r="58" spans="1:32" ht="12" hidden="1" customHeight="1" x14ac:dyDescent="0.2">
      <c r="A58" s="437"/>
      <c r="B58" s="442"/>
      <c r="C58" s="444"/>
      <c r="D58" s="445"/>
      <c r="E58" s="53"/>
      <c r="F58" s="54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E58" s="12"/>
      <c r="AF58" s="27">
        <f>E58+G58+I58+K58+M58+O58</f>
        <v>0</v>
      </c>
    </row>
    <row r="59" spans="1:32" ht="15.75" hidden="1" customHeight="1" x14ac:dyDescent="0.2">
      <c r="A59" s="439">
        <v>0</v>
      </c>
      <c r="B59" s="441"/>
      <c r="C59" s="443">
        <f>D59/$D$66</f>
        <v>0</v>
      </c>
      <c r="D59" s="445"/>
      <c r="E59" s="55"/>
      <c r="F59" s="50">
        <f>$D$48*E59</f>
        <v>0</v>
      </c>
      <c r="G59" s="49"/>
      <c r="H59" s="50">
        <f>$D$48*G59</f>
        <v>0</v>
      </c>
      <c r="I59" s="49"/>
      <c r="J59" s="50">
        <f>$D$59*I59</f>
        <v>0</v>
      </c>
      <c r="K59" s="49"/>
      <c r="L59" s="50">
        <f>$D$59*K59</f>
        <v>0</v>
      </c>
      <c r="M59" s="49"/>
      <c r="N59" s="50">
        <f>$D$59*M59</f>
        <v>0</v>
      </c>
      <c r="O59" s="55"/>
      <c r="P59" s="50">
        <f>$D$59*O59</f>
        <v>0</v>
      </c>
      <c r="Q59" s="55"/>
      <c r="R59" s="50"/>
      <c r="S59" s="55"/>
      <c r="T59" s="50"/>
      <c r="U59" s="55"/>
      <c r="V59" s="50"/>
      <c r="W59" s="55"/>
      <c r="X59" s="50"/>
      <c r="Y59" s="55"/>
      <c r="Z59" s="50"/>
      <c r="AA59" s="55"/>
      <c r="AB59" s="50"/>
      <c r="AE59" s="12">
        <f>F59+H59+J59+L59+N59+P59</f>
        <v>0</v>
      </c>
      <c r="AF59" s="27">
        <f>E59+G59+I59+K59+M59+O59</f>
        <v>0</v>
      </c>
    </row>
    <row r="60" spans="1:32" ht="5.0999999999999996" hidden="1" customHeight="1" x14ac:dyDescent="0.2">
      <c r="A60" s="439"/>
      <c r="B60" s="441"/>
      <c r="C60" s="443"/>
      <c r="D60" s="445"/>
      <c r="E60" s="56"/>
      <c r="F60" s="52"/>
      <c r="G60" s="56"/>
      <c r="H60" s="57"/>
      <c r="I60" s="56"/>
      <c r="J60" s="57"/>
      <c r="K60" s="56"/>
      <c r="L60" s="57"/>
      <c r="M60" s="56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E60" s="12"/>
      <c r="AF60" s="27"/>
    </row>
    <row r="61" spans="1:32" ht="12" hidden="1" customHeight="1" x14ac:dyDescent="0.2">
      <c r="A61" s="437"/>
      <c r="B61" s="442"/>
      <c r="C61" s="444"/>
      <c r="D61" s="445"/>
      <c r="E61" s="53"/>
      <c r="F61" s="54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E61" s="12"/>
      <c r="AF61" s="27">
        <f>E61+G61+I61+K61+M61+O61</f>
        <v>0</v>
      </c>
    </row>
    <row r="62" spans="1:32" ht="15.75" customHeight="1" x14ac:dyDescent="0.2">
      <c r="A62" s="439">
        <v>11</v>
      </c>
      <c r="B62" s="441" t="str">
        <f>'Orc-Vita Maues'!D282</f>
        <v>SUBESTAÇÃO REBAIXADORA DE TENSÃO</v>
      </c>
      <c r="C62" s="443">
        <f>D62/$D$66</f>
        <v>6.3916070939419978E-2</v>
      </c>
      <c r="D62" s="445">
        <f>Resumo!$I$36</f>
        <v>47670.21</v>
      </c>
      <c r="E62" s="55"/>
      <c r="F62" s="50">
        <f>$D$48*E62</f>
        <v>0</v>
      </c>
      <c r="G62" s="49"/>
      <c r="H62" s="50">
        <f>$D$48*G62</f>
        <v>0</v>
      </c>
      <c r="I62" s="49"/>
      <c r="J62" s="50">
        <f>$D$62*I62</f>
        <v>0</v>
      </c>
      <c r="K62" s="49"/>
      <c r="L62" s="50">
        <f>$D$62*K62</f>
        <v>0</v>
      </c>
      <c r="M62" s="49"/>
      <c r="N62" s="50">
        <f>$D$62*M62</f>
        <v>0</v>
      </c>
      <c r="O62" s="55"/>
      <c r="P62" s="50">
        <f>$D$62*O62</f>
        <v>0</v>
      </c>
      <c r="Q62" s="55"/>
      <c r="R62" s="50"/>
      <c r="S62" s="49">
        <v>0.2</v>
      </c>
      <c r="T62" s="50">
        <f>$D$62*S62</f>
        <v>9534.0419999999995</v>
      </c>
      <c r="U62" s="49">
        <v>0.2</v>
      </c>
      <c r="V62" s="50">
        <f>$D$62*U62</f>
        <v>9534.0419999999995</v>
      </c>
      <c r="W62" s="49">
        <v>0.2</v>
      </c>
      <c r="X62" s="50">
        <f>$D$62*W62</f>
        <v>9534.0419999999995</v>
      </c>
      <c r="Y62" s="55">
        <v>0.2</v>
      </c>
      <c r="Z62" s="50">
        <f>$D$62*Y62</f>
        <v>9534.0419999999995</v>
      </c>
      <c r="AA62" s="55">
        <v>0.2</v>
      </c>
      <c r="AB62" s="50">
        <f>$D$62*AA62</f>
        <v>9534.0419999999995</v>
      </c>
      <c r="AE62" s="12">
        <f>F62+H62+J62+L62+N62+P62+R62+T62+V62+X62+Z62+AB62</f>
        <v>47670.21</v>
      </c>
      <c r="AF62" s="27">
        <f>E62+G62+I62+K62+M62+O62</f>
        <v>0</v>
      </c>
    </row>
    <row r="63" spans="1:32" ht="5.0999999999999996" customHeight="1" x14ac:dyDescent="0.2">
      <c r="A63" s="439"/>
      <c r="B63" s="441"/>
      <c r="C63" s="443"/>
      <c r="D63" s="445"/>
      <c r="E63" s="56"/>
      <c r="F63" s="52"/>
      <c r="G63" s="56"/>
      <c r="H63" s="57"/>
      <c r="I63" s="56"/>
      <c r="J63" s="57"/>
      <c r="K63" s="56"/>
      <c r="L63" s="57"/>
      <c r="M63" s="56"/>
      <c r="N63" s="57"/>
      <c r="O63" s="57"/>
      <c r="P63" s="57"/>
      <c r="Q63" s="57"/>
      <c r="R63" s="57"/>
      <c r="S63" s="361"/>
      <c r="T63" s="362"/>
      <c r="U63" s="361"/>
      <c r="V63" s="362"/>
      <c r="W63" s="361"/>
      <c r="X63" s="362"/>
      <c r="Y63" s="362"/>
      <c r="Z63" s="362"/>
      <c r="AA63" s="362"/>
      <c r="AB63" s="362"/>
      <c r="AE63" s="12"/>
      <c r="AF63" s="27"/>
    </row>
    <row r="64" spans="1:32" ht="12" customHeight="1" x14ac:dyDescent="0.2">
      <c r="A64" s="437"/>
      <c r="B64" s="442"/>
      <c r="C64" s="444"/>
      <c r="D64" s="445"/>
      <c r="E64" s="53"/>
      <c r="F64" s="54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E64" s="12"/>
      <c r="AF64" s="27">
        <f>E64+G64+I64+K64+M64+O64</f>
        <v>0</v>
      </c>
    </row>
    <row r="65" spans="1:32" x14ac:dyDescent="0.2">
      <c r="A65" s="32"/>
      <c r="B65" s="32"/>
      <c r="C65" s="29"/>
      <c r="D65" s="30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E65" s="14"/>
    </row>
    <row r="66" spans="1:32" ht="18.75" customHeight="1" x14ac:dyDescent="0.2">
      <c r="A66" s="432" t="s">
        <v>12</v>
      </c>
      <c r="B66" s="31" t="s">
        <v>13</v>
      </c>
      <c r="C66" s="447">
        <f>SUM(C24:C64)</f>
        <v>1</v>
      </c>
      <c r="D66" s="449">
        <f>SUM(D24:D64)</f>
        <v>745825.1</v>
      </c>
      <c r="E66" s="38">
        <f>F66/$D$66</f>
        <v>0.10113621812942471</v>
      </c>
      <c r="F66" s="39">
        <f>ROUND(SUM(F24:F64),2)</f>
        <v>75429.929999999993</v>
      </c>
      <c r="G66" s="40">
        <f>H66/D66</f>
        <v>6.7107931873035653E-2</v>
      </c>
      <c r="H66" s="39">
        <f>ROUND(SUM(H24:H64),2)</f>
        <v>50050.78</v>
      </c>
      <c r="I66" s="40">
        <f>J66/D66</f>
        <v>6.7107931873035653E-2</v>
      </c>
      <c r="J66" s="39">
        <f>ROUND(SUM(J24:J64),2)</f>
        <v>50050.78</v>
      </c>
      <c r="K66" s="40">
        <f>L66/D66</f>
        <v>6.7107931873035653E-2</v>
      </c>
      <c r="L66" s="39">
        <f>ROUND(SUM(L24:L64),2)</f>
        <v>50050.78</v>
      </c>
      <c r="M66" s="38">
        <f>N66/$D$66</f>
        <v>6.7107931873035653E-2</v>
      </c>
      <c r="N66" s="39">
        <f>ROUND(SUM(N24:N64),2)</f>
        <v>50050.78</v>
      </c>
      <c r="O66" s="38">
        <f>P66/$D$66</f>
        <v>6.8410556308710985E-2</v>
      </c>
      <c r="P66" s="39">
        <f>ROUND(SUM(P24:P64),2)</f>
        <v>51022.31</v>
      </c>
      <c r="Q66" s="38">
        <f>R66/$D$66</f>
        <v>9.1191044656448284E-2</v>
      </c>
      <c r="R66" s="39">
        <f>ROUND(SUM(R24:R64),2)</f>
        <v>68012.570000000007</v>
      </c>
      <c r="S66" s="38">
        <f>T66/$D$66</f>
        <v>0.10397425616273842</v>
      </c>
      <c r="T66" s="39">
        <f>ROUND(SUM(T24:T64),2)</f>
        <v>77546.61</v>
      </c>
      <c r="U66" s="38">
        <f>V66/$D$66</f>
        <v>0.11750187812129145</v>
      </c>
      <c r="V66" s="39">
        <f>ROUND(SUM(V24:V64),2)</f>
        <v>87635.85</v>
      </c>
      <c r="W66" s="38">
        <f>X66/$D$66</f>
        <v>0.11750187812129145</v>
      </c>
      <c r="X66" s="39">
        <f>ROUND(SUM(X24:X64),2)</f>
        <v>87635.85</v>
      </c>
      <c r="Y66" s="38">
        <f>Z66/$D$66</f>
        <v>8.2971114809624949E-2</v>
      </c>
      <c r="Z66" s="39">
        <f>ROUND(SUM(Z24:Z64),2)</f>
        <v>61881.94</v>
      </c>
      <c r="AA66" s="38">
        <f>AB66/$D$66</f>
        <v>4.8881312790357963E-2</v>
      </c>
      <c r="AB66" s="39">
        <f>ROUND(SUM(AB24:AB64),2)</f>
        <v>36456.910000000003</v>
      </c>
      <c r="AE66" s="12">
        <f>F66+H66+J66+L66+N66+P66+R66+T66+V66+X66+Z66+AB66</f>
        <v>745825.09</v>
      </c>
      <c r="AF66" s="13"/>
    </row>
    <row r="67" spans="1:32" ht="18.75" customHeight="1" x14ac:dyDescent="0.2">
      <c r="A67" s="433"/>
      <c r="B67" s="31" t="s">
        <v>14</v>
      </c>
      <c r="C67" s="448">
        <v>1</v>
      </c>
      <c r="D67" s="450">
        <v>528609.18999999994</v>
      </c>
      <c r="E67" s="38">
        <f>F67/D66</f>
        <v>0.10113621812942471</v>
      </c>
      <c r="F67" s="39">
        <f>F66</f>
        <v>75429.929999999993</v>
      </c>
      <c r="G67" s="40">
        <f>H67/D66</f>
        <v>0.16824415000246035</v>
      </c>
      <c r="H67" s="39">
        <f>F67+H66</f>
        <v>125480.70999999999</v>
      </c>
      <c r="I67" s="40">
        <f>J67/D66</f>
        <v>0.235352081875496</v>
      </c>
      <c r="J67" s="39">
        <f>H67+J66</f>
        <v>175531.49</v>
      </c>
      <c r="K67" s="40">
        <f>L67/D66</f>
        <v>0.30246001374853165</v>
      </c>
      <c r="L67" s="39">
        <f>J67+L66</f>
        <v>225582.27</v>
      </c>
      <c r="M67" s="38">
        <f>N67/$D$66</f>
        <v>0.36956794562156731</v>
      </c>
      <c r="N67" s="39">
        <f>L67+N66</f>
        <v>275633.05</v>
      </c>
      <c r="O67" s="38">
        <f>P67/$D$66</f>
        <v>0.43797850193027826</v>
      </c>
      <c r="P67" s="39">
        <f>N67+P66</f>
        <v>326655.35999999999</v>
      </c>
      <c r="Q67" s="38">
        <f>R67/$D$66</f>
        <v>0.52916954658672655</v>
      </c>
      <c r="R67" s="39">
        <f>P67+R66</f>
        <v>394667.93</v>
      </c>
      <c r="S67" s="38">
        <f>T67/$D$66</f>
        <v>0.63314380274946502</v>
      </c>
      <c r="T67" s="39">
        <f>R67+T66</f>
        <v>472214.54</v>
      </c>
      <c r="U67" s="38">
        <f>V67/$D$66</f>
        <v>0.75064568087075645</v>
      </c>
      <c r="V67" s="39">
        <f>T67+V66</f>
        <v>559850.39</v>
      </c>
      <c r="W67" s="38">
        <f>X67/$D$66</f>
        <v>0.86814755899204787</v>
      </c>
      <c r="X67" s="39">
        <f>V67+X66</f>
        <v>647486.24</v>
      </c>
      <c r="Y67" s="38">
        <f>Z67/$D$66</f>
        <v>0.9511186738016727</v>
      </c>
      <c r="Z67" s="39">
        <f>X67+Z66</f>
        <v>709368.17999999993</v>
      </c>
      <c r="AA67" s="38">
        <f>AB67/$D$66</f>
        <v>0.99999998659203071</v>
      </c>
      <c r="AB67" s="39">
        <f>Z67+AB66</f>
        <v>745825.09</v>
      </c>
      <c r="AE67" s="15"/>
    </row>
    <row r="68" spans="1:32" x14ac:dyDescent="0.2">
      <c r="A68" s="16"/>
      <c r="B68" s="16"/>
      <c r="C68" s="16"/>
      <c r="D68" s="17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E68" s="18"/>
    </row>
    <row r="69" spans="1:32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E69" s="18"/>
    </row>
    <row r="70" spans="1:32" s="20" customFormat="1" ht="23.25" customHeight="1" x14ac:dyDescent="0.2">
      <c r="A70" s="453" t="s">
        <v>15</v>
      </c>
      <c r="B70" s="453"/>
      <c r="C70" s="135">
        <v>1</v>
      </c>
      <c r="D70" s="136">
        <f>D66</f>
        <v>745825.1</v>
      </c>
      <c r="E70" s="451">
        <f>F66</f>
        <v>75429.929999999993</v>
      </c>
      <c r="F70" s="451"/>
      <c r="G70" s="451">
        <f>H66</f>
        <v>50050.78</v>
      </c>
      <c r="H70" s="451"/>
      <c r="I70" s="451">
        <f>J66</f>
        <v>50050.78</v>
      </c>
      <c r="J70" s="451"/>
      <c r="K70" s="451">
        <f>L66</f>
        <v>50050.78</v>
      </c>
      <c r="L70" s="451"/>
      <c r="M70" s="451">
        <f>N66</f>
        <v>50050.78</v>
      </c>
      <c r="N70" s="451"/>
      <c r="O70" s="451">
        <f>P66</f>
        <v>51022.31</v>
      </c>
      <c r="P70" s="451"/>
      <c r="Q70" s="451">
        <f>R66</f>
        <v>68012.570000000007</v>
      </c>
      <c r="R70" s="451"/>
      <c r="S70" s="451">
        <f>T66</f>
        <v>77546.61</v>
      </c>
      <c r="T70" s="451"/>
      <c r="U70" s="451">
        <f>V66</f>
        <v>87635.85</v>
      </c>
      <c r="V70" s="451"/>
      <c r="W70" s="451">
        <f>X66</f>
        <v>87635.85</v>
      </c>
      <c r="X70" s="451"/>
      <c r="Y70" s="451">
        <f>Z66</f>
        <v>61881.94</v>
      </c>
      <c r="Z70" s="451"/>
      <c r="AA70" s="451">
        <f>AB66</f>
        <v>36456.910000000003</v>
      </c>
      <c r="AB70" s="451"/>
      <c r="AE70" s="19">
        <f>SUM(E70:AB70)-0.06</f>
        <v>745825.02999999991</v>
      </c>
      <c r="AF70" s="19"/>
    </row>
    <row r="71" spans="1:32" s="20" customFormat="1" ht="23.25" customHeight="1" x14ac:dyDescent="0.2">
      <c r="A71" s="453" t="s">
        <v>16</v>
      </c>
      <c r="B71" s="453"/>
      <c r="C71" s="140">
        <v>0</v>
      </c>
      <c r="D71" s="136">
        <v>0</v>
      </c>
      <c r="E71" s="451">
        <f>E70*$C$71</f>
        <v>0</v>
      </c>
      <c r="F71" s="452"/>
      <c r="G71" s="451">
        <f>G70*$C$71</f>
        <v>0</v>
      </c>
      <c r="H71" s="452"/>
      <c r="I71" s="451">
        <f>I70*$C$71</f>
        <v>0</v>
      </c>
      <c r="J71" s="452"/>
      <c r="K71" s="451">
        <f>K70*$C$71</f>
        <v>0</v>
      </c>
      <c r="L71" s="452"/>
      <c r="M71" s="451">
        <f>M70*$C$71</f>
        <v>0</v>
      </c>
      <c r="N71" s="452"/>
      <c r="O71" s="451">
        <f>O70*$C$71</f>
        <v>0</v>
      </c>
      <c r="P71" s="452"/>
      <c r="Q71" s="451"/>
      <c r="R71" s="452"/>
      <c r="S71" s="451"/>
      <c r="T71" s="452"/>
      <c r="U71" s="451"/>
      <c r="V71" s="452"/>
      <c r="W71" s="451"/>
      <c r="X71" s="452"/>
      <c r="Y71" s="451"/>
      <c r="Z71" s="452"/>
      <c r="AA71" s="451"/>
      <c r="AB71" s="452"/>
      <c r="AE71" s="19">
        <f>SUM(E71:P71)</f>
        <v>0</v>
      </c>
      <c r="AF71" s="19"/>
    </row>
    <row r="72" spans="1:32" s="20" customFormat="1" ht="23.25" customHeight="1" x14ac:dyDescent="0.2">
      <c r="A72" s="453" t="s">
        <v>17</v>
      </c>
      <c r="B72" s="453"/>
      <c r="C72" s="140">
        <v>0</v>
      </c>
      <c r="D72" s="136">
        <v>0</v>
      </c>
      <c r="E72" s="451">
        <f>E70*$C$72</f>
        <v>0</v>
      </c>
      <c r="F72" s="451"/>
      <c r="G72" s="451">
        <f>G70*$C$72</f>
        <v>0</v>
      </c>
      <c r="H72" s="451"/>
      <c r="I72" s="451">
        <f>I70*$C$72</f>
        <v>0</v>
      </c>
      <c r="J72" s="451"/>
      <c r="K72" s="451">
        <f>K70*$C$72</f>
        <v>0</v>
      </c>
      <c r="L72" s="451"/>
      <c r="M72" s="451">
        <f>M70*$C$72</f>
        <v>0</v>
      </c>
      <c r="N72" s="451"/>
      <c r="O72" s="451">
        <f>O70*$C$72</f>
        <v>0</v>
      </c>
      <c r="P72" s="451"/>
      <c r="Q72" s="451"/>
      <c r="R72" s="451"/>
      <c r="S72" s="451"/>
      <c r="T72" s="451"/>
      <c r="U72" s="451"/>
      <c r="V72" s="451"/>
      <c r="W72" s="451"/>
      <c r="X72" s="451"/>
      <c r="Y72" s="451"/>
      <c r="Z72" s="451"/>
      <c r="AA72" s="451"/>
      <c r="AB72" s="451"/>
      <c r="AE72" s="19">
        <f>SUM(E72:P72)</f>
        <v>0</v>
      </c>
      <c r="AF72" s="19"/>
    </row>
    <row r="73" spans="1:32" x14ac:dyDescent="0.2">
      <c r="A73" s="16"/>
      <c r="B73" s="16"/>
      <c r="C73" s="16"/>
      <c r="D73" s="17"/>
      <c r="E73" s="16"/>
      <c r="F73" s="17"/>
      <c r="G73" s="16"/>
      <c r="H73" s="17"/>
      <c r="I73" s="16"/>
      <c r="J73" s="17"/>
      <c r="K73" s="16"/>
      <c r="L73" s="17"/>
      <c r="M73" s="16"/>
      <c r="N73" s="17"/>
      <c r="O73" s="16"/>
      <c r="P73" s="17"/>
      <c r="Q73" s="16"/>
      <c r="R73" s="17"/>
      <c r="S73" s="16"/>
      <c r="T73" s="17"/>
      <c r="U73" s="16"/>
      <c r="V73" s="17"/>
      <c r="W73" s="16"/>
      <c r="X73" s="17"/>
      <c r="Y73" s="16"/>
      <c r="Z73" s="17"/>
      <c r="AA73" s="16"/>
      <c r="AB73" s="17"/>
      <c r="AE73" s="18"/>
      <c r="AF73" s="5">
        <f>D72/D66</f>
        <v>0</v>
      </c>
    </row>
    <row r="74" spans="1:32" x14ac:dyDescent="0.2">
      <c r="A74" s="4" t="s">
        <v>18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8"/>
    </row>
    <row r="75" spans="1:32" x14ac:dyDescent="0.2">
      <c r="A75" s="4"/>
      <c r="B75" s="16"/>
      <c r="C75" s="16"/>
      <c r="D75" s="16"/>
      <c r="E75" s="16"/>
      <c r="F75" s="525" t="s">
        <v>19</v>
      </c>
      <c r="G75" s="525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8"/>
    </row>
    <row r="76" spans="1:32" ht="15" x14ac:dyDescent="0.2">
      <c r="A76" s="4"/>
      <c r="B76" s="16"/>
      <c r="C76" s="16"/>
      <c r="D76" s="16"/>
      <c r="E76" s="16"/>
      <c r="F76" s="456" t="s">
        <v>519</v>
      </c>
      <c r="G76" s="456"/>
      <c r="H76" s="456"/>
      <c r="I76" s="456"/>
      <c r="J76" s="16"/>
      <c r="K76" s="16"/>
      <c r="L76" s="16"/>
      <c r="M76" s="16"/>
      <c r="N76" s="16"/>
      <c r="O76" s="16"/>
      <c r="P76" s="526" t="s">
        <v>818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526" t="s">
        <v>819</v>
      </c>
      <c r="AC76" s="18"/>
    </row>
    <row r="77" spans="1:32" x14ac:dyDescent="0.2">
      <c r="A77" s="4"/>
      <c r="B77" s="16"/>
      <c r="C77" s="16"/>
      <c r="E77" s="525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8"/>
    </row>
    <row r="78" spans="1:32" ht="15" customHeight="1" x14ac:dyDescent="0.2">
      <c r="A78" s="4"/>
      <c r="B78" s="16"/>
      <c r="C78" s="16"/>
      <c r="E78" s="524"/>
      <c r="J78" s="16"/>
      <c r="K78" s="16"/>
      <c r="L78" s="16"/>
      <c r="M78" s="16"/>
      <c r="N78" s="16"/>
      <c r="O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C78" s="18"/>
    </row>
    <row r="79" spans="1:32" x14ac:dyDescent="0.2">
      <c r="A79" s="454"/>
      <c r="B79" s="455"/>
      <c r="C79" s="455"/>
      <c r="H79" s="22"/>
      <c r="I79" s="22"/>
      <c r="J79" s="22"/>
      <c r="K79" s="454"/>
      <c r="L79" s="455"/>
      <c r="M79" s="455"/>
      <c r="N79" s="16"/>
      <c r="O79" s="21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10"/>
    </row>
    <row r="80" spans="1:32" ht="14.25" customHeight="1" x14ac:dyDescent="0.2">
      <c r="A80" s="455"/>
      <c r="B80" s="455"/>
      <c r="C80" s="455"/>
      <c r="H80" s="22"/>
      <c r="I80" s="22"/>
      <c r="J80" s="22"/>
      <c r="K80" s="455"/>
      <c r="L80" s="455"/>
      <c r="M80" s="455"/>
      <c r="N80" s="4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10"/>
    </row>
    <row r="81" spans="1:29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9" x14ac:dyDescent="0.2">
      <c r="A82" s="4"/>
      <c r="B82" s="4"/>
      <c r="C82" s="4"/>
      <c r="D82" s="23"/>
      <c r="E82" s="458"/>
      <c r="F82" s="458"/>
      <c r="G82" s="24"/>
      <c r="H82" s="24"/>
      <c r="I82" s="24"/>
      <c r="J82" s="24"/>
      <c r="K82" s="24"/>
      <c r="L82" s="24"/>
      <c r="M82" s="458"/>
      <c r="N82" s="458"/>
      <c r="O82" s="458"/>
      <c r="P82" s="458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5"/>
    </row>
    <row r="83" spans="1:29" x14ac:dyDescent="0.2">
      <c r="D83" s="26"/>
      <c r="E83" s="457"/>
      <c r="F83" s="457"/>
      <c r="G83" s="25"/>
      <c r="H83" s="25"/>
      <c r="I83" s="25"/>
      <c r="J83" s="25"/>
      <c r="K83" s="25"/>
      <c r="L83" s="25"/>
      <c r="M83" s="457"/>
      <c r="N83" s="457"/>
      <c r="O83" s="457"/>
      <c r="P83" s="457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</row>
    <row r="84" spans="1:29" x14ac:dyDescent="0.2">
      <c r="D84" s="26"/>
      <c r="E84" s="457"/>
      <c r="F84" s="457"/>
      <c r="G84" s="25"/>
      <c r="H84" s="25"/>
      <c r="I84" s="25"/>
      <c r="J84" s="25"/>
      <c r="K84" s="25"/>
      <c r="L84" s="25"/>
      <c r="M84" s="457"/>
      <c r="N84" s="457"/>
      <c r="O84" s="457"/>
      <c r="P84" s="457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</row>
    <row r="85" spans="1:29" x14ac:dyDescent="0.2">
      <c r="F85" s="26">
        <f>E71</f>
        <v>0</v>
      </c>
      <c r="G85" s="26">
        <f t="shared" ref="G85:O86" si="0">F71</f>
        <v>0</v>
      </c>
      <c r="H85" s="26">
        <f>G71</f>
        <v>0</v>
      </c>
      <c r="I85" s="26">
        <f t="shared" si="0"/>
        <v>0</v>
      </c>
      <c r="J85" s="26">
        <f>I71</f>
        <v>0</v>
      </c>
      <c r="K85" s="26">
        <f t="shared" si="0"/>
        <v>0</v>
      </c>
      <c r="L85" s="26">
        <f>K71</f>
        <v>0</v>
      </c>
      <c r="M85" s="26">
        <f t="shared" si="0"/>
        <v>0</v>
      </c>
      <c r="N85" s="26">
        <f>M71</f>
        <v>0</v>
      </c>
      <c r="O85" s="26">
        <f t="shared" si="0"/>
        <v>0</v>
      </c>
      <c r="P85" s="26">
        <f>O71</f>
        <v>0</v>
      </c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</row>
    <row r="86" spans="1:29" x14ac:dyDescent="0.2">
      <c r="F86" s="26">
        <f>E72</f>
        <v>0</v>
      </c>
      <c r="G86" s="26">
        <f t="shared" si="0"/>
        <v>0</v>
      </c>
      <c r="H86" s="26">
        <f>G72</f>
        <v>0</v>
      </c>
      <c r="I86" s="26">
        <f t="shared" si="0"/>
        <v>0</v>
      </c>
      <c r="J86" s="26">
        <f>I72</f>
        <v>0</v>
      </c>
      <c r="K86" s="26">
        <f t="shared" si="0"/>
        <v>0</v>
      </c>
      <c r="L86" s="26">
        <f>K72</f>
        <v>0</v>
      </c>
      <c r="M86" s="26">
        <f t="shared" si="0"/>
        <v>0</v>
      </c>
      <c r="N86" s="26">
        <f>M72</f>
        <v>0</v>
      </c>
      <c r="O86" s="26">
        <f t="shared" si="0"/>
        <v>0</v>
      </c>
      <c r="P86" s="26">
        <f>O72</f>
        <v>0</v>
      </c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</row>
    <row r="87" spans="1:29" x14ac:dyDescent="0.2">
      <c r="F87" s="26"/>
    </row>
    <row r="88" spans="1:29" x14ac:dyDescent="0.2">
      <c r="F88" s="26"/>
    </row>
    <row r="89" spans="1:29" x14ac:dyDescent="0.2">
      <c r="F89" s="26"/>
    </row>
    <row r="90" spans="1:29" x14ac:dyDescent="0.2">
      <c r="F90" s="26"/>
    </row>
    <row r="91" spans="1:29" x14ac:dyDescent="0.2">
      <c r="F91" s="26"/>
    </row>
  </sheetData>
  <mergeCells count="137">
    <mergeCell ref="AA17:AB17"/>
    <mergeCell ref="Q8:AF8"/>
    <mergeCell ref="Q9:AF9"/>
    <mergeCell ref="Q10:AF10"/>
    <mergeCell ref="Y22:Z22"/>
    <mergeCell ref="AA22:AB22"/>
    <mergeCell ref="Y70:Z70"/>
    <mergeCell ref="AA70:AB70"/>
    <mergeCell ref="Y71:Z71"/>
    <mergeCell ref="AA71:AB71"/>
    <mergeCell ref="Y72:Z72"/>
    <mergeCell ref="AA72:AB72"/>
    <mergeCell ref="F76:I76"/>
    <mergeCell ref="Q22:R22"/>
    <mergeCell ref="Q70:R70"/>
    <mergeCell ref="Q71:R71"/>
    <mergeCell ref="Q72:R72"/>
    <mergeCell ref="S22:T22"/>
    <mergeCell ref="U22:V22"/>
    <mergeCell ref="W22:X22"/>
    <mergeCell ref="S70:T70"/>
    <mergeCell ref="U70:V70"/>
    <mergeCell ref="W70:X70"/>
    <mergeCell ref="S71:T71"/>
    <mergeCell ref="U71:V71"/>
    <mergeCell ref="W71:X71"/>
    <mergeCell ref="S72:T72"/>
    <mergeCell ref="U72:V72"/>
    <mergeCell ref="W72:X72"/>
    <mergeCell ref="E84:F84"/>
    <mergeCell ref="M84:N84"/>
    <mergeCell ref="O84:P84"/>
    <mergeCell ref="E82:F82"/>
    <mergeCell ref="M82:N82"/>
    <mergeCell ref="O82:P82"/>
    <mergeCell ref="E83:F83"/>
    <mergeCell ref="M83:N83"/>
    <mergeCell ref="O83:P83"/>
    <mergeCell ref="A79:C79"/>
    <mergeCell ref="K79:M79"/>
    <mergeCell ref="A80:C80"/>
    <mergeCell ref="K80:M80"/>
    <mergeCell ref="A72:B72"/>
    <mergeCell ref="E72:F72"/>
    <mergeCell ref="G72:H72"/>
    <mergeCell ref="O71:P71"/>
    <mergeCell ref="A70:B70"/>
    <mergeCell ref="E70:F70"/>
    <mergeCell ref="G70:H70"/>
    <mergeCell ref="I70:J70"/>
    <mergeCell ref="K70:L70"/>
    <mergeCell ref="M70:N70"/>
    <mergeCell ref="I72:J72"/>
    <mergeCell ref="K72:L72"/>
    <mergeCell ref="M72:N72"/>
    <mergeCell ref="O70:P70"/>
    <mergeCell ref="A71:B71"/>
    <mergeCell ref="E71:F71"/>
    <mergeCell ref="G71:H71"/>
    <mergeCell ref="I71:J71"/>
    <mergeCell ref="K71:L71"/>
    <mergeCell ref="M71:N71"/>
    <mergeCell ref="O72:P72"/>
    <mergeCell ref="A59:A61"/>
    <mergeCell ref="B59:B61"/>
    <mergeCell ref="C59:C61"/>
    <mergeCell ref="D59:D61"/>
    <mergeCell ref="A62:A64"/>
    <mergeCell ref="B62:B64"/>
    <mergeCell ref="C62:C64"/>
    <mergeCell ref="D62:D64"/>
    <mergeCell ref="A66:A67"/>
    <mergeCell ref="C66:C67"/>
    <mergeCell ref="D66:D67"/>
    <mergeCell ref="A51:A53"/>
    <mergeCell ref="B51:B53"/>
    <mergeCell ref="C51:C53"/>
    <mergeCell ref="D51:D53"/>
    <mergeCell ref="A54:A55"/>
    <mergeCell ref="B54:B55"/>
    <mergeCell ref="C54:C55"/>
    <mergeCell ref="D54:D55"/>
    <mergeCell ref="A56:A58"/>
    <mergeCell ref="B56:B58"/>
    <mergeCell ref="C56:C58"/>
    <mergeCell ref="D56:D58"/>
    <mergeCell ref="A42:A44"/>
    <mergeCell ref="B42:B44"/>
    <mergeCell ref="C42:C44"/>
    <mergeCell ref="D42:D44"/>
    <mergeCell ref="A45:A47"/>
    <mergeCell ref="B45:B47"/>
    <mergeCell ref="C45:C47"/>
    <mergeCell ref="D45:D47"/>
    <mergeCell ref="A48:A50"/>
    <mergeCell ref="B48:B50"/>
    <mergeCell ref="C48:C50"/>
    <mergeCell ref="D48:D50"/>
    <mergeCell ref="A33:A35"/>
    <mergeCell ref="B33:B35"/>
    <mergeCell ref="C33:C35"/>
    <mergeCell ref="D33:D35"/>
    <mergeCell ref="A36:A38"/>
    <mergeCell ref="B36:B38"/>
    <mergeCell ref="C36:C38"/>
    <mergeCell ref="D36:D38"/>
    <mergeCell ref="A39:A41"/>
    <mergeCell ref="B39:B41"/>
    <mergeCell ref="C39:C41"/>
    <mergeCell ref="D39:D41"/>
    <mergeCell ref="A24:A26"/>
    <mergeCell ref="B24:B26"/>
    <mergeCell ref="C24:C26"/>
    <mergeCell ref="D24:D26"/>
    <mergeCell ref="A27:A29"/>
    <mergeCell ref="B27:B29"/>
    <mergeCell ref="C27:C29"/>
    <mergeCell ref="D27:D29"/>
    <mergeCell ref="A30:A32"/>
    <mergeCell ref="B30:B32"/>
    <mergeCell ref="C30:C32"/>
    <mergeCell ref="D30:D32"/>
    <mergeCell ref="A8:P8"/>
    <mergeCell ref="A9:P9"/>
    <mergeCell ref="A10:P10"/>
    <mergeCell ref="O17:P17"/>
    <mergeCell ref="A21:A23"/>
    <mergeCell ref="B21:B23"/>
    <mergeCell ref="C21:C23"/>
    <mergeCell ref="D21:D23"/>
    <mergeCell ref="E21:P21"/>
    <mergeCell ref="E22:F22"/>
    <mergeCell ref="G22:H22"/>
    <mergeCell ref="I22:J22"/>
    <mergeCell ref="K22:L22"/>
    <mergeCell ref="M22:N22"/>
    <mergeCell ref="O22:P22"/>
  </mergeCells>
  <printOptions horizontalCentered="1"/>
  <pageMargins left="0.39370078740157483" right="0.59055118110236227" top="0.27559055118110237" bottom="0.31496062992125984" header="0.35433070866141736" footer="0.23622047244094491"/>
  <pageSetup paperSize="9" scale="74" orientation="landscape" horizontalDpi="4294967295" r:id="rId1"/>
  <headerFooter alignWithMargins="0"/>
  <colBreaks count="2" manualBreakCount="2">
    <brk id="16" min="5" max="75" man="1"/>
    <brk id="2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81"/>
  <sheetViews>
    <sheetView view="pageBreakPreview" topLeftCell="A16" zoomScale="80" zoomScaleNormal="75" zoomScaleSheetLayoutView="80" workbookViewId="0">
      <selection activeCell="M49" sqref="M49"/>
    </sheetView>
  </sheetViews>
  <sheetFormatPr defaultRowHeight="12.75" x14ac:dyDescent="0.2"/>
  <cols>
    <col min="1" max="1" width="7.85546875" style="242" customWidth="1"/>
    <col min="2" max="2" width="6.5703125" style="155" customWidth="1"/>
    <col min="3" max="3" width="13.5703125" style="155" customWidth="1"/>
    <col min="4" max="4" width="64" style="195" customWidth="1"/>
    <col min="5" max="5" width="7.140625" style="196" customWidth="1"/>
    <col min="6" max="6" width="10" style="154" customWidth="1"/>
    <col min="7" max="7" width="14.140625" style="196" bestFit="1" customWidth="1"/>
    <col min="8" max="8" width="14.140625" style="196" customWidth="1"/>
    <col min="9" max="9" width="12.7109375" style="196" customWidth="1"/>
    <col min="10" max="16384" width="9.140625" style="154"/>
  </cols>
  <sheetData>
    <row r="1" spans="1:9" ht="15.75" customHeight="1" x14ac:dyDescent="0.2">
      <c r="A1" s="250"/>
      <c r="B1" s="251"/>
      <c r="C1" s="251"/>
      <c r="D1" s="252"/>
      <c r="E1" s="252"/>
      <c r="F1" s="252"/>
      <c r="G1" s="252"/>
      <c r="H1" s="252"/>
      <c r="I1" s="253"/>
    </row>
    <row r="2" spans="1:9" ht="15.75" customHeight="1" x14ac:dyDescent="0.2">
      <c r="A2" s="162"/>
      <c r="D2" s="485" t="s">
        <v>308</v>
      </c>
      <c r="E2" s="485"/>
      <c r="F2" s="485"/>
      <c r="G2" s="154"/>
      <c r="H2" s="154"/>
      <c r="I2" s="254"/>
    </row>
    <row r="3" spans="1:9" ht="15.75" customHeight="1" x14ac:dyDescent="0.2">
      <c r="A3" s="162"/>
      <c r="D3" s="485"/>
      <c r="E3" s="485"/>
      <c r="F3" s="485"/>
      <c r="G3" s="154"/>
      <c r="H3" s="154"/>
      <c r="I3" s="254"/>
    </row>
    <row r="4" spans="1:9" ht="15.75" customHeight="1" x14ac:dyDescent="0.2">
      <c r="A4" s="202"/>
      <c r="D4" s="485"/>
      <c r="E4" s="485"/>
      <c r="F4" s="485"/>
      <c r="G4" s="154"/>
      <c r="H4" s="154"/>
      <c r="I4" s="254"/>
    </row>
    <row r="5" spans="1:9" ht="15.75" customHeight="1" x14ac:dyDescent="0.2">
      <c r="A5" s="202"/>
      <c r="D5" s="485"/>
      <c r="E5" s="485"/>
      <c r="F5" s="485"/>
      <c r="G5" s="154"/>
      <c r="H5" s="154"/>
      <c r="I5" s="254"/>
    </row>
    <row r="6" spans="1:9" ht="15.75" customHeight="1" thickBot="1" x14ac:dyDescent="0.25">
      <c r="A6" s="202"/>
      <c r="D6" s="486"/>
      <c r="E6" s="486"/>
      <c r="F6" s="486"/>
      <c r="G6" s="154"/>
      <c r="H6" s="154"/>
      <c r="I6" s="254"/>
    </row>
    <row r="7" spans="1:9" ht="15.75" customHeight="1" x14ac:dyDescent="0.2">
      <c r="A7" s="158"/>
      <c r="B7" s="159"/>
      <c r="C7" s="159"/>
      <c r="D7" s="487" t="str">
        <f>'Orc-Vita Maues'!D7:F7</f>
        <v>IMPLANTAÇÃO DO SISTEMA DE ABASTECIMENTO DE ÁGUA</v>
      </c>
      <c r="E7" s="487"/>
      <c r="F7" s="488"/>
      <c r="G7" s="160" t="s">
        <v>149</v>
      </c>
      <c r="H7" s="271">
        <f>'Orc-Vita Maues'!H7</f>
        <v>44972</v>
      </c>
      <c r="I7" s="161"/>
    </row>
    <row r="8" spans="1:9" ht="15.75" customHeight="1" x14ac:dyDescent="0.2">
      <c r="A8" s="162"/>
      <c r="D8" s="471" t="str">
        <f>'Orc-Vita Maues'!D8:F8</f>
        <v>LOCALIZAÇÃO : COMUNIDADE VITA MAUÉS - AV. BRASIL II</v>
      </c>
      <c r="E8" s="471"/>
      <c r="F8" s="472"/>
      <c r="G8" s="164" t="s">
        <v>150</v>
      </c>
      <c r="H8" s="326" t="str">
        <f>'Orc-Vita Maues'!H8</f>
        <v>00</v>
      </c>
      <c r="I8" s="165"/>
    </row>
    <row r="9" spans="1:9" ht="15.75" customHeight="1" x14ac:dyDescent="0.2">
      <c r="A9" s="166"/>
      <c r="B9" s="163"/>
      <c r="C9" s="163"/>
      <c r="D9" s="471" t="str">
        <f>'Orc-Vita Maues'!D9:F9</f>
        <v>DATA BASE : FEV/2023</v>
      </c>
      <c r="E9" s="471"/>
      <c r="F9" s="472"/>
      <c r="G9" s="463" t="s">
        <v>151</v>
      </c>
      <c r="H9" s="464"/>
      <c r="I9" s="465"/>
    </row>
    <row r="10" spans="1:9" ht="15.75" customHeight="1" x14ac:dyDescent="0.2">
      <c r="A10" s="166"/>
      <c r="B10" s="163"/>
      <c r="C10" s="163"/>
      <c r="D10" s="471" t="s">
        <v>246</v>
      </c>
      <c r="E10" s="471"/>
      <c r="F10" s="472"/>
      <c r="G10" s="463" t="s">
        <v>153</v>
      </c>
      <c r="H10" s="464"/>
      <c r="I10" s="465"/>
    </row>
    <row r="11" spans="1:9" ht="15.75" customHeight="1" thickBot="1" x14ac:dyDescent="0.25">
      <c r="A11" s="168"/>
      <c r="B11" s="169"/>
      <c r="C11" s="169"/>
      <c r="D11" s="473"/>
      <c r="E11" s="473"/>
      <c r="F11" s="474"/>
      <c r="G11" s="475" t="str">
        <f>'Orc-Vita Maues'!G11:I11</f>
        <v>ATUALIZAÇÃO : FEVEREIRO/2023</v>
      </c>
      <c r="H11" s="476"/>
      <c r="I11" s="477"/>
    </row>
    <row r="12" spans="1:9" s="170" customFormat="1" ht="15.75" customHeight="1" thickBot="1" x14ac:dyDescent="0.25">
      <c r="A12" s="478" t="s">
        <v>65</v>
      </c>
      <c r="B12" s="479"/>
      <c r="C12" s="479"/>
      <c r="D12" s="479"/>
      <c r="E12" s="479"/>
      <c r="F12" s="479"/>
      <c r="G12" s="479"/>
      <c r="H12" s="479"/>
      <c r="I12" s="480"/>
    </row>
    <row r="13" spans="1:9" ht="15.75" customHeight="1" x14ac:dyDescent="0.2">
      <c r="A13" s="481" t="s">
        <v>22</v>
      </c>
      <c r="B13" s="483"/>
      <c r="C13" s="459" t="s">
        <v>221</v>
      </c>
      <c r="D13" s="461" t="s">
        <v>23</v>
      </c>
      <c r="E13" s="459" t="s">
        <v>24</v>
      </c>
      <c r="F13" s="466" t="s">
        <v>25</v>
      </c>
      <c r="G13" s="468" t="s">
        <v>66</v>
      </c>
      <c r="H13" s="469"/>
      <c r="I13" s="470"/>
    </row>
    <row r="14" spans="1:9" ht="15.75" customHeight="1" thickBot="1" x14ac:dyDescent="0.25">
      <c r="A14" s="482"/>
      <c r="B14" s="484"/>
      <c r="C14" s="460"/>
      <c r="D14" s="462"/>
      <c r="E14" s="460"/>
      <c r="F14" s="467"/>
      <c r="G14" s="171" t="s">
        <v>26</v>
      </c>
      <c r="H14" s="172" t="s">
        <v>158</v>
      </c>
      <c r="I14" s="173" t="s">
        <v>27</v>
      </c>
    </row>
    <row r="15" spans="1:9" ht="15.75" customHeight="1" x14ac:dyDescent="0.2">
      <c r="A15" s="174"/>
      <c r="B15" s="287"/>
      <c r="C15" s="280"/>
      <c r="D15" s="175"/>
      <c r="E15" s="145"/>
      <c r="F15" s="153"/>
      <c r="G15" s="147"/>
      <c r="H15" s="176"/>
      <c r="I15" s="258"/>
    </row>
    <row r="16" spans="1:9" s="188" customFormat="1" ht="17.100000000000001" customHeight="1" x14ac:dyDescent="0.2">
      <c r="A16" s="289">
        <v>1</v>
      </c>
      <c r="B16" s="178"/>
      <c r="C16" s="281"/>
      <c r="D16" s="179" t="s">
        <v>29</v>
      </c>
      <c r="E16" s="180"/>
      <c r="F16" s="181"/>
      <c r="G16" s="182"/>
      <c r="H16" s="183"/>
      <c r="I16" s="184">
        <f>'Orc-Vita Maues'!I15</f>
        <v>36370.31</v>
      </c>
    </row>
    <row r="17" spans="1:9" s="194" customFormat="1" x14ac:dyDescent="0.2">
      <c r="A17" s="202"/>
      <c r="B17" s="144"/>
      <c r="C17" s="275"/>
      <c r="D17" s="190"/>
      <c r="E17" s="142"/>
      <c r="F17" s="191"/>
      <c r="G17" s="149"/>
      <c r="H17" s="150"/>
      <c r="I17" s="192"/>
    </row>
    <row r="18" spans="1:9" s="194" customFormat="1" ht="17.100000000000001" customHeight="1" x14ac:dyDescent="0.2">
      <c r="A18" s="289">
        <v>2</v>
      </c>
      <c r="B18" s="178"/>
      <c r="C18" s="281"/>
      <c r="D18" s="179" t="str">
        <f>'Orc-Vita Maues'!D21</f>
        <v>CASA DE OPERAÇÃO E URBANIZAÇÃO DA ÁREA</v>
      </c>
      <c r="E18" s="180"/>
      <c r="F18" s="181"/>
      <c r="G18" s="182"/>
      <c r="H18" s="183"/>
      <c r="I18" s="184">
        <f>'Orc-Vita Maues'!I21</f>
        <v>177848.12</v>
      </c>
    </row>
    <row r="19" spans="1:9" s="194" customFormat="1" hidden="1" x14ac:dyDescent="0.2">
      <c r="A19" s="202"/>
      <c r="B19" s="144"/>
      <c r="C19" s="275"/>
      <c r="D19" s="190"/>
      <c r="E19" s="142"/>
      <c r="F19" s="191"/>
      <c r="G19" s="149"/>
      <c r="H19" s="150"/>
      <c r="I19" s="192"/>
    </row>
    <row r="20" spans="1:9" s="194" customFormat="1" ht="17.100000000000001" hidden="1" customHeight="1" x14ac:dyDescent="0.2">
      <c r="A20" s="289">
        <v>3</v>
      </c>
      <c r="B20" s="178"/>
      <c r="C20" s="281"/>
      <c r="D20" s="179" t="s">
        <v>209</v>
      </c>
      <c r="E20" s="180"/>
      <c r="F20" s="181"/>
      <c r="G20" s="182"/>
      <c r="H20" s="183"/>
      <c r="I20" s="184"/>
    </row>
    <row r="21" spans="1:9" s="194" customFormat="1" x14ac:dyDescent="0.2">
      <c r="A21" s="202"/>
      <c r="B21" s="144"/>
      <c r="C21" s="275"/>
      <c r="D21" s="190"/>
      <c r="E21" s="142"/>
      <c r="F21" s="191"/>
      <c r="G21" s="149"/>
      <c r="H21" s="150"/>
      <c r="I21" s="192"/>
    </row>
    <row r="22" spans="1:9" s="194" customFormat="1" ht="17.100000000000001" customHeight="1" x14ac:dyDescent="0.2">
      <c r="A22" s="289">
        <v>4</v>
      </c>
      <c r="B22" s="178"/>
      <c r="C22" s="281"/>
      <c r="D22" s="179" t="s">
        <v>320</v>
      </c>
      <c r="E22" s="180" t="s">
        <v>69</v>
      </c>
      <c r="F22" s="221">
        <v>1</v>
      </c>
      <c r="G22" s="222"/>
      <c r="H22" s="223">
        <f>'Orc-Vita Maues'!I79</f>
        <v>107975.42</v>
      </c>
      <c r="I22" s="184">
        <f>'Orc-Vita Maues'!I78</f>
        <v>107975.42</v>
      </c>
    </row>
    <row r="23" spans="1:9" s="194" customFormat="1" x14ac:dyDescent="0.2">
      <c r="A23" s="202"/>
      <c r="B23" s="142"/>
      <c r="C23" s="219"/>
      <c r="D23" s="268"/>
      <c r="E23" s="142"/>
      <c r="F23" s="143"/>
      <c r="G23" s="152"/>
      <c r="H23" s="150"/>
      <c r="I23" s="192"/>
    </row>
    <row r="24" spans="1:9" s="194" customFormat="1" ht="17.100000000000001" customHeight="1" x14ac:dyDescent="0.2">
      <c r="A24" s="289">
        <v>5</v>
      </c>
      <c r="B24" s="178"/>
      <c r="C24" s="281"/>
      <c r="D24" s="179" t="s">
        <v>166</v>
      </c>
      <c r="E24" s="180" t="s">
        <v>69</v>
      </c>
      <c r="F24" s="221">
        <v>1</v>
      </c>
      <c r="G24" s="222"/>
      <c r="H24" s="223">
        <f>'Orc-Vita Maues'!I93</f>
        <v>29338.969999999994</v>
      </c>
      <c r="I24" s="184">
        <f>'Orc-Vita Maues'!I92</f>
        <v>29338.969999999994</v>
      </c>
    </row>
    <row r="25" spans="1:9" s="194" customFormat="1" x14ac:dyDescent="0.2">
      <c r="A25" s="202"/>
      <c r="B25" s="142"/>
      <c r="C25" s="219"/>
      <c r="D25" s="218"/>
      <c r="E25" s="142"/>
      <c r="F25" s="274"/>
      <c r="G25" s="273"/>
      <c r="H25" s="269"/>
      <c r="I25" s="270"/>
    </row>
    <row r="26" spans="1:9" s="187" customFormat="1" ht="17.100000000000001" customHeight="1" x14ac:dyDescent="0.2">
      <c r="A26" s="290">
        <v>6</v>
      </c>
      <c r="B26" s="198"/>
      <c r="C26" s="283"/>
      <c r="D26" s="199" t="s">
        <v>136</v>
      </c>
      <c r="E26" s="180" t="s">
        <v>69</v>
      </c>
      <c r="F26" s="221">
        <f>'Orc-Vita Maues'!F123</f>
        <v>1</v>
      </c>
      <c r="G26" s="222"/>
      <c r="H26" s="223">
        <f>'Orc-Vita Maues'!H123</f>
        <v>1265.7700000000002</v>
      </c>
      <c r="I26" s="259">
        <f>'Orc-Vita Maues'!I123</f>
        <v>1265.7700000000002</v>
      </c>
    </row>
    <row r="27" spans="1:9" s="187" customFormat="1" x14ac:dyDescent="0.2">
      <c r="A27" s="202"/>
      <c r="B27" s="144"/>
      <c r="C27" s="275"/>
      <c r="D27" s="208"/>
      <c r="E27" s="142"/>
      <c r="F27" s="191"/>
      <c r="G27" s="149"/>
      <c r="H27" s="150"/>
      <c r="I27" s="192"/>
    </row>
    <row r="28" spans="1:9" s="170" customFormat="1" ht="17.100000000000001" customHeight="1" x14ac:dyDescent="0.2">
      <c r="A28" s="291">
        <v>7</v>
      </c>
      <c r="B28" s="180"/>
      <c r="C28" s="284"/>
      <c r="D28" s="179" t="s">
        <v>59</v>
      </c>
      <c r="E28" s="180" t="s">
        <v>69</v>
      </c>
      <c r="F28" s="221">
        <f>'Orc-Vita Maues'!F155</f>
        <v>1</v>
      </c>
      <c r="G28" s="222"/>
      <c r="H28" s="223">
        <f>'Orc-Vita Maues'!H155</f>
        <v>476.69</v>
      </c>
      <c r="I28" s="184">
        <f>'Orc-Vita Maues'!I140</f>
        <v>2781.5299999999997</v>
      </c>
    </row>
    <row r="29" spans="1:9" s="194" customFormat="1" x14ac:dyDescent="0.2">
      <c r="A29" s="292"/>
      <c r="B29" s="142"/>
      <c r="C29" s="219"/>
      <c r="D29" s="205"/>
      <c r="E29" s="142"/>
      <c r="F29" s="206"/>
      <c r="G29" s="149"/>
      <c r="H29" s="150"/>
      <c r="I29" s="192"/>
    </row>
    <row r="30" spans="1:9" s="170" customFormat="1" ht="17.100000000000001" customHeight="1" x14ac:dyDescent="0.2">
      <c r="A30" s="291">
        <v>8</v>
      </c>
      <c r="B30" s="180"/>
      <c r="C30" s="284"/>
      <c r="D30" s="179" t="s">
        <v>303</v>
      </c>
      <c r="E30" s="180" t="s">
        <v>69</v>
      </c>
      <c r="F30" s="221">
        <v>1</v>
      </c>
      <c r="G30" s="222"/>
      <c r="H30" s="223">
        <f>'Orc-Vita Maues'!H158</f>
        <v>163495.48000000001</v>
      </c>
      <c r="I30" s="184">
        <f>'Orc-Vita Maues'!I158</f>
        <v>163495.48000000001</v>
      </c>
    </row>
    <row r="31" spans="1:9" x14ac:dyDescent="0.2">
      <c r="A31" s="292"/>
      <c r="B31" s="142"/>
      <c r="C31" s="219"/>
      <c r="D31" s="205"/>
      <c r="E31" s="142"/>
      <c r="F31" s="206"/>
      <c r="G31" s="211"/>
      <c r="H31" s="207"/>
      <c r="I31" s="192"/>
    </row>
    <row r="32" spans="1:9" s="170" customFormat="1" ht="17.100000000000001" customHeight="1" x14ac:dyDescent="0.2">
      <c r="A32" s="291">
        <v>9</v>
      </c>
      <c r="B32" s="180"/>
      <c r="C32" s="284"/>
      <c r="D32" s="220" t="s">
        <v>49</v>
      </c>
      <c r="E32" s="180" t="s">
        <v>69</v>
      </c>
      <c r="F32" s="221">
        <f>'Orc-Vita Maues'!F278</f>
        <v>1012</v>
      </c>
      <c r="G32" s="222"/>
      <c r="H32" s="223"/>
      <c r="I32" s="260">
        <f>'Orc-Vita Maues'!I199</f>
        <v>106047.13</v>
      </c>
    </row>
    <row r="33" spans="1:9" x14ac:dyDescent="0.2">
      <c r="A33" s="202"/>
      <c r="B33" s="144"/>
      <c r="C33" s="275"/>
      <c r="D33" s="225"/>
      <c r="E33" s="142"/>
      <c r="F33" s="191"/>
      <c r="G33" s="149"/>
      <c r="H33" s="150"/>
      <c r="I33" s="204"/>
    </row>
    <row r="34" spans="1:9" s="170" customFormat="1" ht="17.100000000000001" customHeight="1" x14ac:dyDescent="0.2">
      <c r="A34" s="291">
        <v>10</v>
      </c>
      <c r="B34" s="180"/>
      <c r="C34" s="284"/>
      <c r="D34" s="220" t="s">
        <v>38</v>
      </c>
      <c r="E34" s="180" t="s">
        <v>69</v>
      </c>
      <c r="F34" s="221">
        <f>'Orc-Vita Maues'!F280</f>
        <v>253</v>
      </c>
      <c r="G34" s="222"/>
      <c r="H34" s="223"/>
      <c r="I34" s="260">
        <f>'Orc-Vita Maues'!I268</f>
        <v>73032.160000000003</v>
      </c>
    </row>
    <row r="35" spans="1:9" x14ac:dyDescent="0.2">
      <c r="A35" s="174"/>
      <c r="B35" s="142"/>
      <c r="C35" s="219"/>
      <c r="D35" s="205"/>
      <c r="E35" s="142"/>
      <c r="F35" s="206"/>
      <c r="G35" s="211"/>
      <c r="H35" s="156"/>
      <c r="I35" s="261"/>
    </row>
    <row r="36" spans="1:9" s="194" customFormat="1" ht="17.100000000000001" customHeight="1" x14ac:dyDescent="0.2">
      <c r="A36" s="264">
        <v>11</v>
      </c>
      <c r="B36" s="180"/>
      <c r="C36" s="284"/>
      <c r="D36" s="220" t="s">
        <v>171</v>
      </c>
      <c r="E36" s="180" t="s">
        <v>69</v>
      </c>
      <c r="F36" s="221">
        <f>'Orc-Vita Maues'!F282</f>
        <v>1</v>
      </c>
      <c r="G36" s="222"/>
      <c r="H36" s="223">
        <f>'Orc-Vita Maues'!I282</f>
        <v>47670.21</v>
      </c>
      <c r="I36" s="260">
        <f>'Orc-Vita Maues'!I282</f>
        <v>47670.21</v>
      </c>
    </row>
    <row r="37" spans="1:9" s="194" customFormat="1" ht="13.5" thickBot="1" x14ac:dyDescent="0.25">
      <c r="A37" s="265"/>
      <c r="B37" s="285"/>
      <c r="C37" s="286"/>
      <c r="D37" s="218"/>
      <c r="E37" s="142"/>
      <c r="F37" s="206"/>
      <c r="G37" s="149"/>
      <c r="H37" s="150"/>
      <c r="I37" s="288"/>
    </row>
    <row r="38" spans="1:9" s="170" customFormat="1" ht="17.100000000000001" customHeight="1" thickBot="1" x14ac:dyDescent="0.25">
      <c r="A38" s="247" t="s">
        <v>20</v>
      </c>
      <c r="B38" s="226"/>
      <c r="C38" s="226"/>
      <c r="D38" s="227"/>
      <c r="E38" s="228" t="s">
        <v>21</v>
      </c>
      <c r="F38" s="278">
        <f>'Orc-Vita Maues'!F330</f>
        <v>0.25499999999999989</v>
      </c>
      <c r="G38" s="229"/>
      <c r="H38" s="230"/>
      <c r="I38" s="263">
        <f>SUM(I16:I36)</f>
        <v>745825.1</v>
      </c>
    </row>
    <row r="39" spans="1:9" ht="13.5" thickBot="1" x14ac:dyDescent="0.25">
      <c r="A39" s="248"/>
      <c r="B39" s="232"/>
      <c r="C39" s="232"/>
      <c r="D39" s="233"/>
      <c r="E39" s="232"/>
      <c r="F39" s="234"/>
      <c r="G39" s="234"/>
      <c r="H39" s="234"/>
      <c r="I39" s="235"/>
    </row>
    <row r="40" spans="1:9" x14ac:dyDescent="0.2">
      <c r="A40" s="249"/>
      <c r="B40" s="163"/>
      <c r="C40" s="163"/>
      <c r="D40" s="212"/>
      <c r="E40" s="163"/>
      <c r="F40" s="209"/>
      <c r="G40" s="209"/>
      <c r="H40" s="209"/>
      <c r="I40" s="209"/>
    </row>
    <row r="41" spans="1:9" x14ac:dyDescent="0.2">
      <c r="A41" s="249"/>
      <c r="B41" s="163"/>
      <c r="C41" s="163"/>
      <c r="D41" s="212"/>
      <c r="E41" s="163"/>
      <c r="F41" s="209"/>
      <c r="G41" s="209"/>
      <c r="H41" s="209"/>
      <c r="I41" s="209"/>
    </row>
    <row r="42" spans="1:9" x14ac:dyDescent="0.2">
      <c r="A42" s="249"/>
      <c r="B42" s="163"/>
      <c r="C42" s="163"/>
      <c r="D42" s="212"/>
      <c r="E42" s="163"/>
      <c r="F42" s="209"/>
      <c r="G42" s="209"/>
      <c r="H42" s="209"/>
      <c r="I42" s="209"/>
    </row>
    <row r="43" spans="1:9" x14ac:dyDescent="0.2">
      <c r="A43" s="249"/>
      <c r="B43" s="163"/>
      <c r="C43" s="163"/>
      <c r="D43" s="212"/>
      <c r="E43" s="163"/>
      <c r="F43" s="209"/>
      <c r="G43" s="209"/>
      <c r="H43" s="209"/>
      <c r="I43" s="209"/>
    </row>
    <row r="44" spans="1:9" x14ac:dyDescent="0.2">
      <c r="A44" s="249"/>
      <c r="B44" s="163"/>
      <c r="C44" s="163"/>
      <c r="D44" s="212"/>
      <c r="E44" s="163"/>
      <c r="F44" s="209"/>
      <c r="G44" s="209"/>
      <c r="H44" s="209"/>
      <c r="I44" s="209"/>
    </row>
    <row r="45" spans="1:9" x14ac:dyDescent="0.2">
      <c r="A45" s="249"/>
      <c r="B45" s="163"/>
      <c r="C45" s="163"/>
      <c r="D45" s="212"/>
      <c r="E45" s="163"/>
      <c r="F45" s="209"/>
      <c r="G45" s="209"/>
      <c r="H45" s="209"/>
      <c r="I45" s="209"/>
    </row>
    <row r="46" spans="1:9" x14ac:dyDescent="0.2">
      <c r="A46" s="249"/>
      <c r="B46" s="163"/>
      <c r="C46" s="163"/>
      <c r="D46" s="212"/>
      <c r="E46" s="163"/>
      <c r="F46" s="209"/>
      <c r="G46" s="209"/>
      <c r="H46" s="209"/>
      <c r="I46" s="209"/>
    </row>
    <row r="47" spans="1:9" x14ac:dyDescent="0.2">
      <c r="A47" s="249"/>
      <c r="B47" s="163"/>
      <c r="C47" s="163"/>
      <c r="D47" s="212"/>
      <c r="E47" s="163"/>
      <c r="F47" s="209"/>
      <c r="G47" s="209"/>
      <c r="H47" s="209"/>
      <c r="I47" s="209"/>
    </row>
    <row r="48" spans="1:9" x14ac:dyDescent="0.2">
      <c r="A48" s="249"/>
      <c r="B48" s="163"/>
      <c r="C48" s="163"/>
      <c r="D48" s="212"/>
      <c r="E48" s="163"/>
      <c r="F48" s="236"/>
      <c r="G48" s="237"/>
      <c r="H48" s="237"/>
      <c r="I48" s="238"/>
    </row>
    <row r="49" spans="1:9" ht="13.5" thickBot="1" x14ac:dyDescent="0.25">
      <c r="A49" s="249"/>
      <c r="B49" s="163"/>
      <c r="C49" s="163"/>
      <c r="D49" s="212"/>
      <c r="E49" s="163"/>
      <c r="F49" s="240"/>
      <c r="G49" s="238"/>
      <c r="H49" s="238"/>
      <c r="I49" s="238"/>
    </row>
    <row r="50" spans="1:9" ht="13.5" thickBot="1" x14ac:dyDescent="0.25">
      <c r="D50" s="225"/>
      <c r="E50" s="243"/>
      <c r="F50" s="240"/>
      <c r="G50" s="244">
        <v>629605.31999999995</v>
      </c>
      <c r="H50" s="200"/>
      <c r="I50" s="154"/>
    </row>
    <row r="51" spans="1:9" x14ac:dyDescent="0.2">
      <c r="D51" s="225"/>
      <c r="E51" s="243"/>
      <c r="F51" s="191"/>
      <c r="G51" s="200">
        <f>I38-G50</f>
        <v>116219.78000000003</v>
      </c>
      <c r="H51" s="200"/>
      <c r="I51" s="154" t="s">
        <v>67</v>
      </c>
    </row>
    <row r="52" spans="1:9" x14ac:dyDescent="0.2">
      <c r="D52" s="225"/>
      <c r="E52" s="243"/>
      <c r="F52" s="191"/>
      <c r="G52" s="167"/>
      <c r="H52" s="167"/>
      <c r="I52" s="154"/>
    </row>
    <row r="53" spans="1:9" x14ac:dyDescent="0.2">
      <c r="A53" s="190"/>
      <c r="B53" s="243"/>
      <c r="C53" s="243"/>
      <c r="D53" s="225"/>
      <c r="E53" s="243"/>
      <c r="F53" s="191"/>
      <c r="G53" s="167"/>
      <c r="H53" s="167"/>
      <c r="I53" s="200"/>
    </row>
    <row r="54" spans="1:9" x14ac:dyDescent="0.2">
      <c r="E54" s="154"/>
      <c r="G54" s="154"/>
      <c r="H54" s="154"/>
      <c r="I54" s="154"/>
    </row>
    <row r="55" spans="1:9" x14ac:dyDescent="0.2">
      <c r="E55" s="154"/>
      <c r="G55" s="154"/>
      <c r="H55" s="154"/>
      <c r="I55" s="154"/>
    </row>
    <row r="56" spans="1:9" x14ac:dyDescent="0.2">
      <c r="E56" s="154"/>
      <c r="G56" s="154"/>
      <c r="H56" s="154"/>
      <c r="I56" s="154"/>
    </row>
    <row r="57" spans="1:9" x14ac:dyDescent="0.2">
      <c r="E57" s="154"/>
      <c r="G57" s="154"/>
      <c r="H57" s="154"/>
      <c r="I57" s="154"/>
    </row>
    <row r="58" spans="1:9" x14ac:dyDescent="0.2">
      <c r="E58" s="154"/>
      <c r="G58" s="154"/>
      <c r="H58" s="154"/>
      <c r="I58" s="154"/>
    </row>
    <row r="59" spans="1:9" x14ac:dyDescent="0.2">
      <c r="E59" s="154"/>
      <c r="G59" s="154"/>
      <c r="H59" s="154"/>
      <c r="I59" s="154"/>
    </row>
    <row r="60" spans="1:9" x14ac:dyDescent="0.2">
      <c r="E60" s="154"/>
      <c r="G60" s="154"/>
      <c r="H60" s="154"/>
      <c r="I60" s="154"/>
    </row>
    <row r="61" spans="1:9" x14ac:dyDescent="0.2">
      <c r="E61" s="154"/>
      <c r="G61" s="154"/>
      <c r="H61" s="154"/>
      <c r="I61" s="154"/>
    </row>
    <row r="62" spans="1:9" x14ac:dyDescent="0.2">
      <c r="E62" s="154"/>
      <c r="G62" s="154"/>
      <c r="H62" s="154"/>
      <c r="I62" s="154"/>
    </row>
    <row r="63" spans="1:9" x14ac:dyDescent="0.2">
      <c r="E63" s="154"/>
      <c r="G63" s="154"/>
      <c r="H63" s="154"/>
      <c r="I63" s="154"/>
    </row>
    <row r="64" spans="1:9" x14ac:dyDescent="0.2">
      <c r="E64" s="154"/>
      <c r="G64" s="154"/>
      <c r="H64" s="154"/>
      <c r="I64" s="154"/>
    </row>
    <row r="65" spans="1:4" s="154" customFormat="1" x14ac:dyDescent="0.2">
      <c r="A65" s="242"/>
      <c r="B65" s="155"/>
      <c r="C65" s="155"/>
      <c r="D65" s="195"/>
    </row>
    <row r="66" spans="1:4" s="154" customFormat="1" x14ac:dyDescent="0.2">
      <c r="A66" s="242"/>
      <c r="B66" s="155"/>
      <c r="C66" s="155"/>
      <c r="D66" s="195"/>
    </row>
    <row r="67" spans="1:4" s="154" customFormat="1" x14ac:dyDescent="0.2">
      <c r="A67" s="242"/>
      <c r="B67" s="155"/>
      <c r="C67" s="155"/>
      <c r="D67" s="195"/>
    </row>
    <row r="68" spans="1:4" s="154" customFormat="1" x14ac:dyDescent="0.2">
      <c r="A68" s="242"/>
      <c r="B68" s="155"/>
      <c r="C68" s="155"/>
      <c r="D68" s="195"/>
    </row>
    <row r="69" spans="1:4" s="154" customFormat="1" x14ac:dyDescent="0.2">
      <c r="A69" s="242"/>
      <c r="B69" s="155"/>
      <c r="C69" s="155"/>
      <c r="D69" s="195"/>
    </row>
    <row r="70" spans="1:4" s="154" customFormat="1" x14ac:dyDescent="0.2">
      <c r="A70" s="242"/>
      <c r="B70" s="155"/>
      <c r="C70" s="155"/>
      <c r="D70" s="195"/>
    </row>
    <row r="71" spans="1:4" s="154" customFormat="1" x14ac:dyDescent="0.2">
      <c r="A71" s="242"/>
      <c r="B71" s="155"/>
      <c r="C71" s="155"/>
      <c r="D71" s="195"/>
    </row>
    <row r="72" spans="1:4" s="154" customFormat="1" x14ac:dyDescent="0.2">
      <c r="A72" s="242"/>
      <c r="B72" s="155"/>
      <c r="C72" s="155"/>
      <c r="D72" s="195"/>
    </row>
    <row r="73" spans="1:4" s="154" customFormat="1" x14ac:dyDescent="0.2">
      <c r="A73" s="242"/>
      <c r="B73" s="155"/>
      <c r="C73" s="155"/>
      <c r="D73" s="195"/>
    </row>
    <row r="74" spans="1:4" s="154" customFormat="1" x14ac:dyDescent="0.2">
      <c r="A74" s="242"/>
      <c r="B74" s="155"/>
      <c r="C74" s="155"/>
      <c r="D74" s="195"/>
    </row>
    <row r="75" spans="1:4" s="154" customFormat="1" x14ac:dyDescent="0.2">
      <c r="A75" s="242"/>
      <c r="B75" s="155"/>
      <c r="C75" s="155"/>
      <c r="D75" s="195"/>
    </row>
    <row r="76" spans="1:4" s="154" customFormat="1" x14ac:dyDescent="0.2">
      <c r="A76" s="242"/>
      <c r="B76" s="155"/>
      <c r="C76" s="155"/>
      <c r="D76" s="195"/>
    </row>
    <row r="77" spans="1:4" s="154" customFormat="1" x14ac:dyDescent="0.2">
      <c r="A77" s="242"/>
      <c r="B77" s="155"/>
      <c r="C77" s="155"/>
      <c r="D77" s="195"/>
    </row>
    <row r="78" spans="1:4" s="154" customFormat="1" x14ac:dyDescent="0.2">
      <c r="A78" s="242"/>
      <c r="B78" s="155"/>
      <c r="C78" s="155"/>
      <c r="D78" s="195"/>
    </row>
    <row r="79" spans="1:4" s="154" customFormat="1" x14ac:dyDescent="0.2">
      <c r="A79" s="242"/>
      <c r="B79" s="155"/>
      <c r="C79" s="155"/>
      <c r="D79" s="195"/>
    </row>
    <row r="80" spans="1:4" s="154" customFormat="1" x14ac:dyDescent="0.2">
      <c r="A80" s="242"/>
      <c r="B80" s="155"/>
      <c r="C80" s="155"/>
      <c r="D80" s="195"/>
    </row>
    <row r="81" spans="1:4" s="154" customFormat="1" x14ac:dyDescent="0.2">
      <c r="A81" s="242"/>
      <c r="B81" s="155"/>
      <c r="C81" s="155"/>
      <c r="D81" s="195"/>
    </row>
    <row r="82" spans="1:4" s="154" customFormat="1" x14ac:dyDescent="0.2">
      <c r="A82" s="242"/>
      <c r="B82" s="155"/>
      <c r="C82" s="155"/>
      <c r="D82" s="195"/>
    </row>
    <row r="83" spans="1:4" s="154" customFormat="1" x14ac:dyDescent="0.2">
      <c r="A83" s="242"/>
      <c r="B83" s="155"/>
      <c r="C83" s="155"/>
      <c r="D83" s="195"/>
    </row>
    <row r="84" spans="1:4" s="154" customFormat="1" x14ac:dyDescent="0.2">
      <c r="A84" s="242"/>
      <c r="B84" s="155"/>
      <c r="C84" s="155"/>
      <c r="D84" s="195"/>
    </row>
    <row r="85" spans="1:4" s="154" customFormat="1" x14ac:dyDescent="0.2">
      <c r="A85" s="242"/>
      <c r="B85" s="155"/>
      <c r="C85" s="155"/>
      <c r="D85" s="195"/>
    </row>
    <row r="86" spans="1:4" s="154" customFormat="1" x14ac:dyDescent="0.2">
      <c r="A86" s="242"/>
      <c r="B86" s="155"/>
      <c r="C86" s="155"/>
      <c r="D86" s="195"/>
    </row>
    <row r="87" spans="1:4" s="154" customFormat="1" x14ac:dyDescent="0.2">
      <c r="A87" s="242"/>
      <c r="B87" s="155"/>
      <c r="C87" s="155"/>
      <c r="D87" s="195"/>
    </row>
    <row r="88" spans="1:4" s="154" customFormat="1" x14ac:dyDescent="0.2">
      <c r="A88" s="242"/>
      <c r="B88" s="155"/>
      <c r="C88" s="155"/>
      <c r="D88" s="195"/>
    </row>
    <row r="89" spans="1:4" s="154" customFormat="1" x14ac:dyDescent="0.2">
      <c r="A89" s="242"/>
      <c r="B89" s="155"/>
      <c r="C89" s="155"/>
      <c r="D89" s="195"/>
    </row>
    <row r="90" spans="1:4" s="154" customFormat="1" x14ac:dyDescent="0.2">
      <c r="A90" s="242"/>
      <c r="B90" s="155"/>
      <c r="C90" s="155"/>
      <c r="D90" s="195"/>
    </row>
    <row r="91" spans="1:4" s="154" customFormat="1" x14ac:dyDescent="0.2">
      <c r="A91" s="242"/>
      <c r="B91" s="155"/>
      <c r="C91" s="155"/>
      <c r="D91" s="195"/>
    </row>
    <row r="92" spans="1:4" s="154" customFormat="1" x14ac:dyDescent="0.2">
      <c r="A92" s="242"/>
      <c r="B92" s="155"/>
      <c r="C92" s="155"/>
      <c r="D92" s="195"/>
    </row>
    <row r="93" spans="1:4" s="154" customFormat="1" x14ac:dyDescent="0.2">
      <c r="A93" s="242"/>
      <c r="B93" s="155"/>
      <c r="C93" s="155"/>
      <c r="D93" s="195"/>
    </row>
    <row r="94" spans="1:4" s="154" customFormat="1" x14ac:dyDescent="0.2">
      <c r="A94" s="242"/>
      <c r="B94" s="155"/>
      <c r="C94" s="155"/>
      <c r="D94" s="195"/>
    </row>
    <row r="95" spans="1:4" s="154" customFormat="1" x14ac:dyDescent="0.2">
      <c r="A95" s="242"/>
      <c r="B95" s="155"/>
      <c r="C95" s="155"/>
      <c r="D95" s="195"/>
    </row>
    <row r="96" spans="1:4" s="154" customFormat="1" x14ac:dyDescent="0.2">
      <c r="A96" s="242"/>
      <c r="B96" s="155"/>
      <c r="C96" s="155"/>
      <c r="D96" s="195"/>
    </row>
    <row r="97" spans="1:4" s="154" customFormat="1" x14ac:dyDescent="0.2">
      <c r="A97" s="242"/>
      <c r="B97" s="155"/>
      <c r="C97" s="155"/>
      <c r="D97" s="195"/>
    </row>
    <row r="98" spans="1:4" s="154" customFormat="1" x14ac:dyDescent="0.2">
      <c r="A98" s="242"/>
      <c r="B98" s="155"/>
      <c r="C98" s="155"/>
      <c r="D98" s="195"/>
    </row>
    <row r="99" spans="1:4" s="154" customFormat="1" x14ac:dyDescent="0.2">
      <c r="A99" s="242"/>
      <c r="B99" s="155"/>
      <c r="C99" s="155"/>
      <c r="D99" s="195"/>
    </row>
    <row r="100" spans="1:4" s="154" customFormat="1" x14ac:dyDescent="0.2">
      <c r="A100" s="242"/>
      <c r="B100" s="155"/>
      <c r="C100" s="155"/>
      <c r="D100" s="195"/>
    </row>
    <row r="101" spans="1:4" s="154" customFormat="1" x14ac:dyDescent="0.2">
      <c r="A101" s="242"/>
      <c r="B101" s="155"/>
      <c r="C101" s="155"/>
      <c r="D101" s="195"/>
    </row>
    <row r="102" spans="1:4" s="154" customFormat="1" x14ac:dyDescent="0.2">
      <c r="A102" s="242"/>
      <c r="B102" s="155"/>
      <c r="C102" s="155"/>
      <c r="D102" s="195"/>
    </row>
    <row r="103" spans="1:4" s="154" customFormat="1" x14ac:dyDescent="0.2">
      <c r="A103" s="242"/>
      <c r="B103" s="155"/>
      <c r="C103" s="155"/>
      <c r="D103" s="195"/>
    </row>
    <row r="104" spans="1:4" s="154" customFormat="1" x14ac:dyDescent="0.2">
      <c r="A104" s="242"/>
      <c r="B104" s="155"/>
      <c r="C104" s="155"/>
      <c r="D104" s="195"/>
    </row>
    <row r="105" spans="1:4" s="154" customFormat="1" x14ac:dyDescent="0.2">
      <c r="A105" s="242"/>
      <c r="B105" s="155"/>
      <c r="C105" s="155"/>
      <c r="D105" s="195"/>
    </row>
    <row r="106" spans="1:4" s="154" customFormat="1" x14ac:dyDescent="0.2">
      <c r="A106" s="242"/>
      <c r="B106" s="155"/>
      <c r="C106" s="155"/>
      <c r="D106" s="195"/>
    </row>
    <row r="107" spans="1:4" s="154" customFormat="1" x14ac:dyDescent="0.2">
      <c r="A107" s="242"/>
      <c r="B107" s="155"/>
      <c r="C107" s="155"/>
      <c r="D107" s="195"/>
    </row>
    <row r="108" spans="1:4" s="154" customFormat="1" x14ac:dyDescent="0.2">
      <c r="A108" s="242"/>
      <c r="B108" s="155"/>
      <c r="C108" s="155"/>
      <c r="D108" s="195"/>
    </row>
    <row r="109" spans="1:4" s="154" customFormat="1" x14ac:dyDescent="0.2">
      <c r="A109" s="242"/>
      <c r="B109" s="155"/>
      <c r="C109" s="155"/>
      <c r="D109" s="195"/>
    </row>
    <row r="110" spans="1:4" s="154" customFormat="1" x14ac:dyDescent="0.2">
      <c r="A110" s="242"/>
      <c r="B110" s="155"/>
      <c r="C110" s="155"/>
      <c r="D110" s="195"/>
    </row>
    <row r="111" spans="1:4" s="154" customFormat="1" x14ac:dyDescent="0.2">
      <c r="A111" s="242"/>
      <c r="B111" s="155"/>
      <c r="C111" s="155"/>
      <c r="D111" s="195"/>
    </row>
    <row r="112" spans="1:4" s="154" customFormat="1" x14ac:dyDescent="0.2">
      <c r="A112" s="242"/>
      <c r="B112" s="155"/>
      <c r="C112" s="155"/>
      <c r="D112" s="195"/>
    </row>
    <row r="113" spans="1:4" s="154" customFormat="1" x14ac:dyDescent="0.2">
      <c r="A113" s="242"/>
      <c r="B113" s="155"/>
      <c r="C113" s="155"/>
      <c r="D113" s="195"/>
    </row>
    <row r="114" spans="1:4" s="154" customFormat="1" x14ac:dyDescent="0.2">
      <c r="A114" s="242"/>
      <c r="B114" s="155"/>
      <c r="C114" s="155"/>
      <c r="D114" s="195"/>
    </row>
    <row r="115" spans="1:4" s="154" customFormat="1" x14ac:dyDescent="0.2">
      <c r="A115" s="242"/>
      <c r="B115" s="155"/>
      <c r="C115" s="155"/>
      <c r="D115" s="195"/>
    </row>
    <row r="116" spans="1:4" s="154" customFormat="1" x14ac:dyDescent="0.2">
      <c r="A116" s="242"/>
      <c r="B116" s="155"/>
      <c r="C116" s="155"/>
      <c r="D116" s="195"/>
    </row>
    <row r="117" spans="1:4" s="154" customFormat="1" x14ac:dyDescent="0.2">
      <c r="A117" s="242"/>
      <c r="B117" s="155"/>
      <c r="C117" s="155"/>
      <c r="D117" s="195"/>
    </row>
    <row r="118" spans="1:4" s="154" customFormat="1" x14ac:dyDescent="0.2">
      <c r="A118" s="242"/>
      <c r="B118" s="155"/>
      <c r="C118" s="155"/>
      <c r="D118" s="195"/>
    </row>
    <row r="119" spans="1:4" s="154" customFormat="1" x14ac:dyDescent="0.2">
      <c r="A119" s="242"/>
      <c r="B119" s="155"/>
      <c r="C119" s="155"/>
      <c r="D119" s="195"/>
    </row>
    <row r="120" spans="1:4" s="154" customFormat="1" x14ac:dyDescent="0.2">
      <c r="A120" s="242"/>
      <c r="B120" s="155"/>
      <c r="C120" s="155"/>
      <c r="D120" s="195"/>
    </row>
    <row r="121" spans="1:4" s="154" customFormat="1" x14ac:dyDescent="0.2">
      <c r="A121" s="242"/>
      <c r="B121" s="155"/>
      <c r="C121" s="155"/>
      <c r="D121" s="195"/>
    </row>
    <row r="122" spans="1:4" s="154" customFormat="1" x14ac:dyDescent="0.2">
      <c r="A122" s="242"/>
      <c r="B122" s="155"/>
      <c r="C122" s="155"/>
      <c r="D122" s="195"/>
    </row>
    <row r="123" spans="1:4" s="154" customFormat="1" x14ac:dyDescent="0.2">
      <c r="A123" s="242"/>
      <c r="B123" s="155"/>
      <c r="C123" s="155"/>
      <c r="D123" s="195"/>
    </row>
    <row r="124" spans="1:4" s="154" customFormat="1" x14ac:dyDescent="0.2">
      <c r="A124" s="242"/>
      <c r="B124" s="155"/>
      <c r="C124" s="155"/>
      <c r="D124" s="195"/>
    </row>
    <row r="125" spans="1:4" s="154" customFormat="1" x14ac:dyDescent="0.2">
      <c r="A125" s="242"/>
      <c r="B125" s="155"/>
      <c r="C125" s="155"/>
      <c r="D125" s="195"/>
    </row>
    <row r="126" spans="1:4" s="154" customFormat="1" x14ac:dyDescent="0.2">
      <c r="A126" s="242"/>
      <c r="B126" s="155"/>
      <c r="C126" s="155"/>
      <c r="D126" s="195"/>
    </row>
    <row r="127" spans="1:4" s="154" customFormat="1" x14ac:dyDescent="0.2">
      <c r="A127" s="242"/>
      <c r="B127" s="155"/>
      <c r="C127" s="155"/>
      <c r="D127" s="195"/>
    </row>
    <row r="128" spans="1:4" s="154" customFormat="1" x14ac:dyDescent="0.2">
      <c r="A128" s="242"/>
      <c r="B128" s="155"/>
      <c r="C128" s="155"/>
      <c r="D128" s="195"/>
    </row>
    <row r="129" spans="1:4" s="154" customFormat="1" x14ac:dyDescent="0.2">
      <c r="A129" s="242"/>
      <c r="B129" s="155"/>
      <c r="C129" s="155"/>
      <c r="D129" s="195"/>
    </row>
    <row r="130" spans="1:4" s="154" customFormat="1" x14ac:dyDescent="0.2">
      <c r="A130" s="242"/>
      <c r="B130" s="155"/>
      <c r="C130" s="155"/>
      <c r="D130" s="195"/>
    </row>
    <row r="131" spans="1:4" s="154" customFormat="1" x14ac:dyDescent="0.2">
      <c r="A131" s="242"/>
      <c r="B131" s="155"/>
      <c r="C131" s="155"/>
      <c r="D131" s="195"/>
    </row>
    <row r="132" spans="1:4" s="154" customFormat="1" x14ac:dyDescent="0.2">
      <c r="A132" s="242"/>
      <c r="B132" s="155"/>
      <c r="C132" s="155"/>
      <c r="D132" s="195"/>
    </row>
    <row r="133" spans="1:4" s="154" customFormat="1" x14ac:dyDescent="0.2">
      <c r="A133" s="242"/>
      <c r="B133" s="155"/>
      <c r="C133" s="155"/>
      <c r="D133" s="195"/>
    </row>
    <row r="134" spans="1:4" s="154" customFormat="1" x14ac:dyDescent="0.2">
      <c r="A134" s="242"/>
      <c r="B134" s="155"/>
      <c r="C134" s="155"/>
      <c r="D134" s="195"/>
    </row>
    <row r="135" spans="1:4" s="154" customFormat="1" x14ac:dyDescent="0.2">
      <c r="A135" s="242"/>
      <c r="B135" s="155"/>
      <c r="C135" s="155"/>
      <c r="D135" s="195"/>
    </row>
    <row r="136" spans="1:4" s="154" customFormat="1" x14ac:dyDescent="0.2">
      <c r="A136" s="242"/>
      <c r="B136" s="155"/>
      <c r="C136" s="155"/>
      <c r="D136" s="195"/>
    </row>
    <row r="137" spans="1:4" s="154" customFormat="1" x14ac:dyDescent="0.2">
      <c r="A137" s="242"/>
      <c r="B137" s="155"/>
      <c r="C137" s="155"/>
      <c r="D137" s="195"/>
    </row>
    <row r="138" spans="1:4" s="154" customFormat="1" x14ac:dyDescent="0.2">
      <c r="A138" s="242"/>
      <c r="B138" s="155"/>
      <c r="C138" s="155"/>
      <c r="D138" s="195"/>
    </row>
    <row r="139" spans="1:4" s="154" customFormat="1" x14ac:dyDescent="0.2">
      <c r="A139" s="242"/>
      <c r="B139" s="155"/>
      <c r="C139" s="155"/>
      <c r="D139" s="195"/>
    </row>
    <row r="140" spans="1:4" s="154" customFormat="1" x14ac:dyDescent="0.2">
      <c r="A140" s="242"/>
      <c r="B140" s="155"/>
      <c r="C140" s="155"/>
      <c r="D140" s="195"/>
    </row>
    <row r="141" spans="1:4" s="154" customFormat="1" x14ac:dyDescent="0.2">
      <c r="A141" s="242"/>
      <c r="B141" s="155"/>
      <c r="C141" s="155"/>
      <c r="D141" s="195"/>
    </row>
    <row r="142" spans="1:4" s="154" customFormat="1" x14ac:dyDescent="0.2">
      <c r="A142" s="242"/>
      <c r="B142" s="155"/>
      <c r="C142" s="155"/>
      <c r="D142" s="195"/>
    </row>
    <row r="143" spans="1:4" s="154" customFormat="1" x14ac:dyDescent="0.2">
      <c r="A143" s="242"/>
      <c r="B143" s="155"/>
      <c r="C143" s="155"/>
      <c r="D143" s="195"/>
    </row>
    <row r="144" spans="1:4" s="154" customFormat="1" x14ac:dyDescent="0.2">
      <c r="A144" s="242"/>
      <c r="B144" s="155"/>
      <c r="C144" s="155"/>
      <c r="D144" s="195"/>
    </row>
    <row r="145" spans="1:4" s="154" customFormat="1" x14ac:dyDescent="0.2">
      <c r="A145" s="242"/>
      <c r="B145" s="155"/>
      <c r="C145" s="155"/>
      <c r="D145" s="195"/>
    </row>
    <row r="146" spans="1:4" s="154" customFormat="1" x14ac:dyDescent="0.2">
      <c r="A146" s="242"/>
      <c r="B146" s="155"/>
      <c r="C146" s="155"/>
      <c r="D146" s="195"/>
    </row>
    <row r="147" spans="1:4" s="154" customFormat="1" x14ac:dyDescent="0.2">
      <c r="A147" s="242"/>
      <c r="B147" s="155"/>
      <c r="C147" s="155"/>
      <c r="D147" s="195"/>
    </row>
    <row r="148" spans="1:4" s="154" customFormat="1" x14ac:dyDescent="0.2">
      <c r="A148" s="242"/>
      <c r="B148" s="155"/>
      <c r="C148" s="155"/>
      <c r="D148" s="195"/>
    </row>
    <row r="149" spans="1:4" s="154" customFormat="1" x14ac:dyDescent="0.2">
      <c r="A149" s="242"/>
      <c r="B149" s="155"/>
      <c r="C149" s="155"/>
      <c r="D149" s="195"/>
    </row>
    <row r="150" spans="1:4" s="154" customFormat="1" x14ac:dyDescent="0.2">
      <c r="A150" s="242"/>
      <c r="B150" s="155"/>
      <c r="C150" s="155"/>
      <c r="D150" s="195"/>
    </row>
    <row r="151" spans="1:4" s="154" customFormat="1" x14ac:dyDescent="0.2">
      <c r="A151" s="242"/>
      <c r="B151" s="155"/>
      <c r="C151" s="155"/>
      <c r="D151" s="195"/>
    </row>
    <row r="152" spans="1:4" s="154" customFormat="1" x14ac:dyDescent="0.2">
      <c r="A152" s="242"/>
      <c r="B152" s="155"/>
      <c r="C152" s="155"/>
      <c r="D152" s="195"/>
    </row>
    <row r="153" spans="1:4" s="154" customFormat="1" x14ac:dyDescent="0.2">
      <c r="A153" s="242"/>
      <c r="B153" s="155"/>
      <c r="C153" s="155"/>
      <c r="D153" s="195"/>
    </row>
    <row r="154" spans="1:4" s="154" customFormat="1" x14ac:dyDescent="0.2">
      <c r="A154" s="242"/>
      <c r="B154" s="155"/>
      <c r="C154" s="155"/>
      <c r="D154" s="195"/>
    </row>
    <row r="155" spans="1:4" s="154" customFormat="1" x14ac:dyDescent="0.2">
      <c r="A155" s="242"/>
      <c r="B155" s="155"/>
      <c r="C155" s="155"/>
      <c r="D155" s="195"/>
    </row>
    <row r="156" spans="1:4" s="154" customFormat="1" x14ac:dyDescent="0.2">
      <c r="A156" s="242"/>
      <c r="B156" s="155"/>
      <c r="C156" s="155"/>
      <c r="D156" s="195"/>
    </row>
    <row r="157" spans="1:4" s="154" customFormat="1" x14ac:dyDescent="0.2">
      <c r="A157" s="242"/>
      <c r="B157" s="155"/>
      <c r="C157" s="155"/>
      <c r="D157" s="195"/>
    </row>
    <row r="158" spans="1:4" s="154" customFormat="1" x14ac:dyDescent="0.2">
      <c r="A158" s="242"/>
      <c r="B158" s="155"/>
      <c r="C158" s="155"/>
      <c r="D158" s="195"/>
    </row>
    <row r="159" spans="1:4" s="154" customFormat="1" x14ac:dyDescent="0.2">
      <c r="A159" s="242"/>
      <c r="B159" s="155"/>
      <c r="C159" s="155"/>
      <c r="D159" s="195"/>
    </row>
    <row r="160" spans="1:4" s="154" customFormat="1" x14ac:dyDescent="0.2">
      <c r="A160" s="242"/>
      <c r="B160" s="155"/>
      <c r="C160" s="155"/>
      <c r="D160" s="195"/>
    </row>
    <row r="161" spans="1:4" s="154" customFormat="1" x14ac:dyDescent="0.2">
      <c r="A161" s="242"/>
      <c r="B161" s="155"/>
      <c r="C161" s="155"/>
      <c r="D161" s="195"/>
    </row>
    <row r="162" spans="1:4" s="154" customFormat="1" x14ac:dyDescent="0.2">
      <c r="A162" s="242"/>
      <c r="B162" s="155"/>
      <c r="C162" s="155"/>
      <c r="D162" s="195"/>
    </row>
    <row r="163" spans="1:4" s="154" customFormat="1" x14ac:dyDescent="0.2">
      <c r="A163" s="242"/>
      <c r="B163" s="155"/>
      <c r="C163" s="155"/>
      <c r="D163" s="195"/>
    </row>
    <row r="164" spans="1:4" s="154" customFormat="1" x14ac:dyDescent="0.2">
      <c r="A164" s="242"/>
      <c r="B164" s="155"/>
      <c r="C164" s="155"/>
      <c r="D164" s="195"/>
    </row>
    <row r="165" spans="1:4" s="154" customFormat="1" x14ac:dyDescent="0.2">
      <c r="A165" s="242"/>
      <c r="B165" s="155"/>
      <c r="C165" s="155"/>
      <c r="D165" s="195"/>
    </row>
    <row r="166" spans="1:4" s="154" customFormat="1" x14ac:dyDescent="0.2">
      <c r="A166" s="242"/>
      <c r="B166" s="155"/>
      <c r="C166" s="155"/>
      <c r="D166" s="195"/>
    </row>
    <row r="167" spans="1:4" s="154" customFormat="1" x14ac:dyDescent="0.2">
      <c r="A167" s="242"/>
      <c r="B167" s="155"/>
      <c r="C167" s="155"/>
      <c r="D167" s="195"/>
    </row>
    <row r="168" spans="1:4" s="154" customFormat="1" x14ac:dyDescent="0.2">
      <c r="A168" s="242"/>
      <c r="B168" s="155"/>
      <c r="C168" s="155"/>
      <c r="D168" s="195"/>
    </row>
    <row r="169" spans="1:4" s="154" customFormat="1" x14ac:dyDescent="0.2">
      <c r="A169" s="242"/>
      <c r="B169" s="155"/>
      <c r="C169" s="155"/>
      <c r="D169" s="195"/>
    </row>
    <row r="170" spans="1:4" s="154" customFormat="1" x14ac:dyDescent="0.2">
      <c r="A170" s="242"/>
      <c r="B170" s="155"/>
      <c r="C170" s="155"/>
      <c r="D170" s="195"/>
    </row>
    <row r="171" spans="1:4" s="154" customFormat="1" x14ac:dyDescent="0.2">
      <c r="A171" s="242"/>
      <c r="B171" s="155"/>
      <c r="C171" s="155"/>
      <c r="D171" s="195"/>
    </row>
    <row r="172" spans="1:4" s="154" customFormat="1" x14ac:dyDescent="0.2">
      <c r="A172" s="242"/>
      <c r="B172" s="155"/>
      <c r="C172" s="155"/>
      <c r="D172" s="195"/>
    </row>
    <row r="173" spans="1:4" s="154" customFormat="1" x14ac:dyDescent="0.2">
      <c r="A173" s="242"/>
      <c r="B173" s="155"/>
      <c r="C173" s="155"/>
      <c r="D173" s="195"/>
    </row>
    <row r="174" spans="1:4" s="154" customFormat="1" x14ac:dyDescent="0.2">
      <c r="A174" s="242"/>
      <c r="B174" s="155"/>
      <c r="C174" s="155"/>
      <c r="D174" s="195"/>
    </row>
    <row r="175" spans="1:4" s="154" customFormat="1" x14ac:dyDescent="0.2">
      <c r="A175" s="242"/>
      <c r="B175" s="155"/>
      <c r="C175" s="155"/>
      <c r="D175" s="195"/>
    </row>
    <row r="176" spans="1:4" s="154" customFormat="1" x14ac:dyDescent="0.2">
      <c r="A176" s="242"/>
      <c r="B176" s="155"/>
      <c r="C176" s="155"/>
      <c r="D176" s="195"/>
    </row>
    <row r="177" spans="1:4" s="154" customFormat="1" x14ac:dyDescent="0.2">
      <c r="A177" s="242"/>
      <c r="B177" s="155"/>
      <c r="C177" s="155"/>
      <c r="D177" s="195"/>
    </row>
    <row r="178" spans="1:4" s="154" customFormat="1" x14ac:dyDescent="0.2">
      <c r="A178" s="242"/>
      <c r="B178" s="155"/>
      <c r="C178" s="155"/>
      <c r="D178" s="195"/>
    </row>
    <row r="179" spans="1:4" s="154" customFormat="1" x14ac:dyDescent="0.2">
      <c r="A179" s="242"/>
      <c r="B179" s="155"/>
      <c r="C179" s="155"/>
      <c r="D179" s="195"/>
    </row>
    <row r="180" spans="1:4" s="154" customFormat="1" x14ac:dyDescent="0.2">
      <c r="A180" s="242"/>
      <c r="B180" s="155"/>
      <c r="C180" s="155"/>
      <c r="D180" s="195"/>
    </row>
    <row r="181" spans="1:4" s="154" customFormat="1" x14ac:dyDescent="0.2">
      <c r="A181" s="242"/>
      <c r="B181" s="155"/>
      <c r="C181" s="155"/>
      <c r="D181" s="195"/>
    </row>
    <row r="182" spans="1:4" s="154" customFormat="1" x14ac:dyDescent="0.2">
      <c r="A182" s="242"/>
      <c r="B182" s="155"/>
      <c r="C182" s="155"/>
      <c r="D182" s="195"/>
    </row>
    <row r="183" spans="1:4" s="154" customFormat="1" x14ac:dyDescent="0.2">
      <c r="A183" s="242"/>
      <c r="B183" s="155"/>
      <c r="C183" s="155"/>
      <c r="D183" s="195"/>
    </row>
    <row r="184" spans="1:4" s="154" customFormat="1" x14ac:dyDescent="0.2">
      <c r="A184" s="242"/>
      <c r="B184" s="155"/>
      <c r="C184" s="155"/>
      <c r="D184" s="195"/>
    </row>
    <row r="185" spans="1:4" s="154" customFormat="1" x14ac:dyDescent="0.2">
      <c r="A185" s="242"/>
      <c r="B185" s="155"/>
      <c r="C185" s="155"/>
      <c r="D185" s="195"/>
    </row>
    <row r="186" spans="1:4" s="154" customFormat="1" x14ac:dyDescent="0.2">
      <c r="A186" s="242"/>
      <c r="B186" s="155"/>
      <c r="C186" s="155"/>
      <c r="D186" s="195"/>
    </row>
    <row r="187" spans="1:4" s="154" customFormat="1" x14ac:dyDescent="0.2">
      <c r="A187" s="242"/>
      <c r="B187" s="155"/>
      <c r="C187" s="155"/>
      <c r="D187" s="195"/>
    </row>
    <row r="188" spans="1:4" s="154" customFormat="1" x14ac:dyDescent="0.2">
      <c r="A188" s="242"/>
      <c r="B188" s="155"/>
      <c r="C188" s="155"/>
      <c r="D188" s="195"/>
    </row>
    <row r="189" spans="1:4" s="154" customFormat="1" x14ac:dyDescent="0.2">
      <c r="A189" s="242"/>
      <c r="B189" s="155"/>
      <c r="C189" s="155"/>
      <c r="D189" s="195"/>
    </row>
    <row r="190" spans="1:4" s="154" customFormat="1" x14ac:dyDescent="0.2">
      <c r="A190" s="242"/>
      <c r="B190" s="155"/>
      <c r="C190" s="155"/>
      <c r="D190" s="195"/>
    </row>
    <row r="191" spans="1:4" s="154" customFormat="1" x14ac:dyDescent="0.2">
      <c r="A191" s="242"/>
      <c r="B191" s="155"/>
      <c r="C191" s="155"/>
      <c r="D191" s="195"/>
    </row>
    <row r="192" spans="1:4" s="154" customFormat="1" x14ac:dyDescent="0.2">
      <c r="A192" s="242"/>
      <c r="B192" s="155"/>
      <c r="C192" s="155"/>
      <c r="D192" s="195"/>
    </row>
    <row r="193" spans="1:4" s="154" customFormat="1" x14ac:dyDescent="0.2">
      <c r="A193" s="242"/>
      <c r="B193" s="155"/>
      <c r="C193" s="155"/>
      <c r="D193" s="195"/>
    </row>
    <row r="194" spans="1:4" s="154" customFormat="1" x14ac:dyDescent="0.2">
      <c r="A194" s="242"/>
      <c r="B194" s="155"/>
      <c r="C194" s="155"/>
      <c r="D194" s="195"/>
    </row>
    <row r="195" spans="1:4" s="154" customFormat="1" x14ac:dyDescent="0.2">
      <c r="A195" s="242"/>
      <c r="B195" s="155"/>
      <c r="C195" s="155"/>
      <c r="D195" s="195"/>
    </row>
    <row r="196" spans="1:4" s="154" customFormat="1" x14ac:dyDescent="0.2">
      <c r="A196" s="242"/>
      <c r="B196" s="155"/>
      <c r="C196" s="155"/>
      <c r="D196" s="195"/>
    </row>
    <row r="197" spans="1:4" s="154" customFormat="1" x14ac:dyDescent="0.2">
      <c r="A197" s="242"/>
      <c r="B197" s="155"/>
      <c r="C197" s="155"/>
      <c r="D197" s="195"/>
    </row>
    <row r="198" spans="1:4" s="154" customFormat="1" x14ac:dyDescent="0.2">
      <c r="A198" s="242"/>
      <c r="B198" s="155"/>
      <c r="C198" s="155"/>
      <c r="D198" s="195"/>
    </row>
    <row r="199" spans="1:4" s="154" customFormat="1" x14ac:dyDescent="0.2">
      <c r="A199" s="242"/>
      <c r="B199" s="155"/>
      <c r="C199" s="155"/>
      <c r="D199" s="195"/>
    </row>
    <row r="200" spans="1:4" s="154" customFormat="1" x14ac:dyDescent="0.2">
      <c r="A200" s="242"/>
      <c r="B200" s="155"/>
      <c r="C200" s="155"/>
      <c r="D200" s="195"/>
    </row>
    <row r="201" spans="1:4" s="154" customFormat="1" x14ac:dyDescent="0.2">
      <c r="A201" s="242"/>
      <c r="B201" s="155"/>
      <c r="C201" s="155"/>
      <c r="D201" s="195"/>
    </row>
    <row r="202" spans="1:4" s="154" customFormat="1" x14ac:dyDescent="0.2">
      <c r="A202" s="242"/>
      <c r="B202" s="155"/>
      <c r="C202" s="155"/>
      <c r="D202" s="195"/>
    </row>
    <row r="203" spans="1:4" s="154" customFormat="1" x14ac:dyDescent="0.2">
      <c r="A203" s="242"/>
      <c r="B203" s="155"/>
      <c r="C203" s="155"/>
      <c r="D203" s="195"/>
    </row>
    <row r="204" spans="1:4" s="154" customFormat="1" x14ac:dyDescent="0.2">
      <c r="A204" s="242"/>
      <c r="B204" s="155"/>
      <c r="C204" s="155"/>
      <c r="D204" s="195"/>
    </row>
    <row r="205" spans="1:4" s="154" customFormat="1" x14ac:dyDescent="0.2">
      <c r="A205" s="242"/>
      <c r="B205" s="155"/>
      <c r="C205" s="155"/>
      <c r="D205" s="195"/>
    </row>
    <row r="206" spans="1:4" s="154" customFormat="1" x14ac:dyDescent="0.2">
      <c r="A206" s="242"/>
      <c r="B206" s="155"/>
      <c r="C206" s="155"/>
      <c r="D206" s="195"/>
    </row>
    <row r="207" spans="1:4" s="154" customFormat="1" x14ac:dyDescent="0.2">
      <c r="A207" s="242"/>
      <c r="B207" s="155"/>
      <c r="C207" s="155"/>
      <c r="D207" s="195"/>
    </row>
    <row r="208" spans="1:4" s="154" customFormat="1" x14ac:dyDescent="0.2">
      <c r="A208" s="242"/>
      <c r="B208" s="155"/>
      <c r="C208" s="155"/>
      <c r="D208" s="195"/>
    </row>
    <row r="209" spans="1:4" s="154" customFormat="1" x14ac:dyDescent="0.2">
      <c r="A209" s="242"/>
      <c r="B209" s="155"/>
      <c r="C209" s="155"/>
      <c r="D209" s="195"/>
    </row>
    <row r="210" spans="1:4" s="154" customFormat="1" x14ac:dyDescent="0.2">
      <c r="A210" s="242"/>
      <c r="B210" s="155"/>
      <c r="C210" s="155"/>
      <c r="D210" s="195"/>
    </row>
    <row r="211" spans="1:4" s="154" customFormat="1" x14ac:dyDescent="0.2">
      <c r="A211" s="242"/>
      <c r="B211" s="155"/>
      <c r="C211" s="155"/>
      <c r="D211" s="195"/>
    </row>
    <row r="212" spans="1:4" s="154" customFormat="1" x14ac:dyDescent="0.2">
      <c r="A212" s="242"/>
      <c r="B212" s="155"/>
      <c r="C212" s="155"/>
      <c r="D212" s="195"/>
    </row>
    <row r="213" spans="1:4" s="154" customFormat="1" x14ac:dyDescent="0.2">
      <c r="A213" s="242"/>
      <c r="B213" s="155"/>
      <c r="C213" s="155"/>
      <c r="D213" s="195"/>
    </row>
    <row r="214" spans="1:4" s="154" customFormat="1" x14ac:dyDescent="0.2">
      <c r="A214" s="242"/>
      <c r="B214" s="155"/>
      <c r="C214" s="155"/>
      <c r="D214" s="195"/>
    </row>
    <row r="215" spans="1:4" s="154" customFormat="1" x14ac:dyDescent="0.2">
      <c r="A215" s="242"/>
      <c r="B215" s="155"/>
      <c r="C215" s="155"/>
      <c r="D215" s="195"/>
    </row>
    <row r="216" spans="1:4" s="154" customFormat="1" x14ac:dyDescent="0.2">
      <c r="A216" s="242"/>
      <c r="B216" s="155"/>
      <c r="C216" s="155"/>
      <c r="D216" s="195"/>
    </row>
    <row r="217" spans="1:4" s="154" customFormat="1" x14ac:dyDescent="0.2">
      <c r="A217" s="242"/>
      <c r="B217" s="155"/>
      <c r="C217" s="155"/>
      <c r="D217" s="195"/>
    </row>
    <row r="218" spans="1:4" s="154" customFormat="1" x14ac:dyDescent="0.2">
      <c r="A218" s="242"/>
      <c r="B218" s="155"/>
      <c r="C218" s="155"/>
      <c r="D218" s="195"/>
    </row>
    <row r="219" spans="1:4" s="154" customFormat="1" x14ac:dyDescent="0.2">
      <c r="A219" s="242"/>
      <c r="B219" s="155"/>
      <c r="C219" s="155"/>
      <c r="D219" s="195"/>
    </row>
    <row r="220" spans="1:4" s="154" customFormat="1" x14ac:dyDescent="0.2">
      <c r="A220" s="242"/>
      <c r="B220" s="155"/>
      <c r="C220" s="155"/>
      <c r="D220" s="195"/>
    </row>
    <row r="221" spans="1:4" s="154" customFormat="1" x14ac:dyDescent="0.2">
      <c r="A221" s="242"/>
      <c r="B221" s="155"/>
      <c r="C221" s="155"/>
      <c r="D221" s="195"/>
    </row>
    <row r="222" spans="1:4" s="154" customFormat="1" x14ac:dyDescent="0.2">
      <c r="A222" s="242"/>
      <c r="B222" s="155"/>
      <c r="C222" s="155"/>
      <c r="D222" s="195"/>
    </row>
    <row r="223" spans="1:4" s="154" customFormat="1" x14ac:dyDescent="0.2">
      <c r="A223" s="242"/>
      <c r="B223" s="155"/>
      <c r="C223" s="155"/>
      <c r="D223" s="195"/>
    </row>
    <row r="224" spans="1:4" s="154" customFormat="1" x14ac:dyDescent="0.2">
      <c r="A224" s="242"/>
      <c r="B224" s="155"/>
      <c r="C224" s="155"/>
      <c r="D224" s="195"/>
    </row>
    <row r="225" spans="1:4" s="154" customFormat="1" x14ac:dyDescent="0.2">
      <c r="A225" s="242"/>
      <c r="B225" s="155"/>
      <c r="C225" s="155"/>
      <c r="D225" s="195"/>
    </row>
    <row r="226" spans="1:4" s="154" customFormat="1" x14ac:dyDescent="0.2">
      <c r="A226" s="242"/>
      <c r="B226" s="155"/>
      <c r="C226" s="155"/>
      <c r="D226" s="195"/>
    </row>
    <row r="227" spans="1:4" s="154" customFormat="1" x14ac:dyDescent="0.2">
      <c r="A227" s="242"/>
      <c r="B227" s="155"/>
      <c r="C227" s="155"/>
      <c r="D227" s="195"/>
    </row>
    <row r="228" spans="1:4" s="154" customFormat="1" x14ac:dyDescent="0.2">
      <c r="A228" s="242"/>
      <c r="B228" s="155"/>
      <c r="C228" s="155"/>
      <c r="D228" s="195"/>
    </row>
    <row r="229" spans="1:4" s="154" customFormat="1" x14ac:dyDescent="0.2">
      <c r="A229" s="242"/>
      <c r="B229" s="155"/>
      <c r="C229" s="155"/>
      <c r="D229" s="195"/>
    </row>
    <row r="230" spans="1:4" s="154" customFormat="1" x14ac:dyDescent="0.2">
      <c r="A230" s="242"/>
      <c r="B230" s="155"/>
      <c r="C230" s="155"/>
      <c r="D230" s="195"/>
    </row>
    <row r="231" spans="1:4" s="154" customFormat="1" x14ac:dyDescent="0.2">
      <c r="A231" s="242"/>
      <c r="B231" s="155"/>
      <c r="C231" s="155"/>
      <c r="D231" s="195"/>
    </row>
    <row r="232" spans="1:4" s="154" customFormat="1" x14ac:dyDescent="0.2">
      <c r="A232" s="242"/>
      <c r="B232" s="155"/>
      <c r="C232" s="155"/>
      <c r="D232" s="195"/>
    </row>
    <row r="233" spans="1:4" s="154" customFormat="1" x14ac:dyDescent="0.2">
      <c r="A233" s="242"/>
      <c r="B233" s="155"/>
      <c r="C233" s="155"/>
      <c r="D233" s="195"/>
    </row>
    <row r="234" spans="1:4" s="154" customFormat="1" x14ac:dyDescent="0.2">
      <c r="A234" s="242"/>
      <c r="B234" s="155"/>
      <c r="C234" s="155"/>
      <c r="D234" s="195"/>
    </row>
    <row r="235" spans="1:4" s="154" customFormat="1" x14ac:dyDescent="0.2">
      <c r="A235" s="242"/>
      <c r="B235" s="155"/>
      <c r="C235" s="155"/>
      <c r="D235" s="195"/>
    </row>
    <row r="236" spans="1:4" s="154" customFormat="1" x14ac:dyDescent="0.2">
      <c r="A236" s="242"/>
      <c r="B236" s="155"/>
      <c r="C236" s="155"/>
      <c r="D236" s="195"/>
    </row>
    <row r="237" spans="1:4" s="154" customFormat="1" x14ac:dyDescent="0.2">
      <c r="A237" s="242"/>
      <c r="B237" s="155"/>
      <c r="C237" s="155"/>
      <c r="D237" s="195"/>
    </row>
    <row r="238" spans="1:4" s="154" customFormat="1" x14ac:dyDescent="0.2">
      <c r="A238" s="242"/>
      <c r="B238" s="155"/>
      <c r="C238" s="155"/>
      <c r="D238" s="195"/>
    </row>
    <row r="239" spans="1:4" s="154" customFormat="1" x14ac:dyDescent="0.2">
      <c r="A239" s="242"/>
      <c r="B239" s="155"/>
      <c r="C239" s="155"/>
      <c r="D239" s="195"/>
    </row>
    <row r="240" spans="1:4" s="154" customFormat="1" x14ac:dyDescent="0.2">
      <c r="A240" s="242"/>
      <c r="B240" s="155"/>
      <c r="C240" s="155"/>
      <c r="D240" s="195"/>
    </row>
    <row r="241" spans="1:4" s="154" customFormat="1" x14ac:dyDescent="0.2">
      <c r="A241" s="242"/>
      <c r="B241" s="155"/>
      <c r="C241" s="155"/>
      <c r="D241" s="195"/>
    </row>
    <row r="242" spans="1:4" s="154" customFormat="1" x14ac:dyDescent="0.2">
      <c r="A242" s="242"/>
      <c r="B242" s="155"/>
      <c r="C242" s="155"/>
      <c r="D242" s="195"/>
    </row>
    <row r="243" spans="1:4" s="154" customFormat="1" x14ac:dyDescent="0.2">
      <c r="A243" s="242"/>
      <c r="B243" s="155"/>
      <c r="C243" s="155"/>
      <c r="D243" s="195"/>
    </row>
    <row r="244" spans="1:4" s="154" customFormat="1" x14ac:dyDescent="0.2">
      <c r="A244" s="242"/>
      <c r="B244" s="155"/>
      <c r="C244" s="155"/>
      <c r="D244" s="195"/>
    </row>
    <row r="245" spans="1:4" s="154" customFormat="1" x14ac:dyDescent="0.2">
      <c r="A245" s="242"/>
      <c r="B245" s="155"/>
      <c r="C245" s="155"/>
      <c r="D245" s="195"/>
    </row>
    <row r="246" spans="1:4" s="154" customFormat="1" x14ac:dyDescent="0.2">
      <c r="A246" s="242"/>
      <c r="B246" s="155"/>
      <c r="C246" s="155"/>
      <c r="D246" s="195"/>
    </row>
    <row r="247" spans="1:4" s="154" customFormat="1" x14ac:dyDescent="0.2">
      <c r="A247" s="242"/>
      <c r="B247" s="155"/>
      <c r="C247" s="155"/>
      <c r="D247" s="195"/>
    </row>
    <row r="248" spans="1:4" s="154" customFormat="1" x14ac:dyDescent="0.2">
      <c r="A248" s="242"/>
      <c r="B248" s="155"/>
      <c r="C248" s="155"/>
      <c r="D248" s="195"/>
    </row>
    <row r="249" spans="1:4" s="154" customFormat="1" x14ac:dyDescent="0.2">
      <c r="A249" s="242"/>
      <c r="B249" s="155"/>
      <c r="C249" s="155"/>
      <c r="D249" s="195"/>
    </row>
    <row r="250" spans="1:4" s="154" customFormat="1" x14ac:dyDescent="0.2">
      <c r="A250" s="242"/>
      <c r="B250" s="155"/>
      <c r="C250" s="155"/>
      <c r="D250" s="195"/>
    </row>
    <row r="251" spans="1:4" s="154" customFormat="1" x14ac:dyDescent="0.2">
      <c r="A251" s="242"/>
      <c r="B251" s="155"/>
      <c r="C251" s="155"/>
      <c r="D251" s="195"/>
    </row>
    <row r="252" spans="1:4" s="154" customFormat="1" x14ac:dyDescent="0.2">
      <c r="A252" s="242"/>
      <c r="B252" s="155"/>
      <c r="C252" s="155"/>
      <c r="D252" s="195"/>
    </row>
    <row r="253" spans="1:4" s="154" customFormat="1" x14ac:dyDescent="0.2">
      <c r="A253" s="242"/>
      <c r="B253" s="155"/>
      <c r="C253" s="155"/>
      <c r="D253" s="195"/>
    </row>
    <row r="254" spans="1:4" s="154" customFormat="1" x14ac:dyDescent="0.2">
      <c r="A254" s="242"/>
      <c r="B254" s="155"/>
      <c r="C254" s="155"/>
      <c r="D254" s="195"/>
    </row>
    <row r="255" spans="1:4" s="154" customFormat="1" x14ac:dyDescent="0.2">
      <c r="A255" s="242"/>
      <c r="B255" s="155"/>
      <c r="C255" s="155"/>
      <c r="D255" s="195"/>
    </row>
    <row r="256" spans="1:4" s="154" customFormat="1" x14ac:dyDescent="0.2">
      <c r="A256" s="242"/>
      <c r="B256" s="155"/>
      <c r="C256" s="155"/>
      <c r="D256" s="195"/>
    </row>
    <row r="257" spans="1:4" s="154" customFormat="1" x14ac:dyDescent="0.2">
      <c r="A257" s="242"/>
      <c r="B257" s="155"/>
      <c r="C257" s="155"/>
      <c r="D257" s="195"/>
    </row>
    <row r="258" spans="1:4" s="154" customFormat="1" x14ac:dyDescent="0.2">
      <c r="A258" s="242"/>
      <c r="B258" s="155"/>
      <c r="C258" s="155"/>
      <c r="D258" s="195"/>
    </row>
    <row r="259" spans="1:4" s="154" customFormat="1" x14ac:dyDescent="0.2">
      <c r="A259" s="242"/>
      <c r="B259" s="155"/>
      <c r="C259" s="155"/>
      <c r="D259" s="195"/>
    </row>
    <row r="260" spans="1:4" s="154" customFormat="1" x14ac:dyDescent="0.2">
      <c r="A260" s="242"/>
      <c r="B260" s="155"/>
      <c r="C260" s="155"/>
      <c r="D260" s="195"/>
    </row>
    <row r="261" spans="1:4" s="154" customFormat="1" x14ac:dyDescent="0.2">
      <c r="A261" s="242"/>
      <c r="B261" s="155"/>
      <c r="C261" s="155"/>
      <c r="D261" s="195"/>
    </row>
    <row r="262" spans="1:4" s="154" customFormat="1" x14ac:dyDescent="0.2">
      <c r="A262" s="242"/>
      <c r="B262" s="155"/>
      <c r="C262" s="155"/>
      <c r="D262" s="195"/>
    </row>
    <row r="263" spans="1:4" s="154" customFormat="1" x14ac:dyDescent="0.2">
      <c r="A263" s="242"/>
      <c r="B263" s="155"/>
      <c r="C263" s="155"/>
      <c r="D263" s="195"/>
    </row>
    <row r="264" spans="1:4" s="154" customFormat="1" x14ac:dyDescent="0.2">
      <c r="A264" s="242"/>
      <c r="B264" s="155"/>
      <c r="C264" s="155"/>
      <c r="D264" s="195"/>
    </row>
    <row r="265" spans="1:4" s="154" customFormat="1" x14ac:dyDescent="0.2">
      <c r="A265" s="242"/>
      <c r="B265" s="155"/>
      <c r="C265" s="155"/>
      <c r="D265" s="195"/>
    </row>
    <row r="266" spans="1:4" s="154" customFormat="1" x14ac:dyDescent="0.2">
      <c r="A266" s="242"/>
      <c r="B266" s="155"/>
      <c r="C266" s="155"/>
      <c r="D266" s="195"/>
    </row>
    <row r="267" spans="1:4" s="154" customFormat="1" x14ac:dyDescent="0.2">
      <c r="A267" s="242"/>
      <c r="B267" s="155"/>
      <c r="C267" s="155"/>
      <c r="D267" s="195"/>
    </row>
    <row r="268" spans="1:4" s="154" customFormat="1" x14ac:dyDescent="0.2">
      <c r="A268" s="242"/>
      <c r="B268" s="155"/>
      <c r="C268" s="155"/>
      <c r="D268" s="195"/>
    </row>
    <row r="269" spans="1:4" s="154" customFormat="1" x14ac:dyDescent="0.2">
      <c r="A269" s="242"/>
      <c r="B269" s="155"/>
      <c r="C269" s="155"/>
      <c r="D269" s="195"/>
    </row>
    <row r="270" spans="1:4" s="154" customFormat="1" x14ac:dyDescent="0.2">
      <c r="A270" s="242"/>
      <c r="B270" s="155"/>
      <c r="C270" s="155"/>
      <c r="D270" s="195"/>
    </row>
    <row r="271" spans="1:4" s="154" customFormat="1" x14ac:dyDescent="0.2">
      <c r="A271" s="242"/>
      <c r="B271" s="155"/>
      <c r="C271" s="155"/>
      <c r="D271" s="195"/>
    </row>
    <row r="272" spans="1:4" s="154" customFormat="1" x14ac:dyDescent="0.2">
      <c r="A272" s="242"/>
      <c r="B272" s="155"/>
      <c r="C272" s="155"/>
      <c r="D272" s="195"/>
    </row>
    <row r="273" spans="1:4" s="154" customFormat="1" x14ac:dyDescent="0.2">
      <c r="A273" s="242"/>
      <c r="B273" s="155"/>
      <c r="C273" s="155"/>
      <c r="D273" s="195"/>
    </row>
    <row r="274" spans="1:4" s="154" customFormat="1" x14ac:dyDescent="0.2">
      <c r="A274" s="242"/>
      <c r="B274" s="155"/>
      <c r="C274" s="155"/>
      <c r="D274" s="195"/>
    </row>
    <row r="275" spans="1:4" s="154" customFormat="1" x14ac:dyDescent="0.2">
      <c r="A275" s="242"/>
      <c r="B275" s="155"/>
      <c r="C275" s="155"/>
      <c r="D275" s="195"/>
    </row>
    <row r="276" spans="1:4" s="154" customFormat="1" x14ac:dyDescent="0.2">
      <c r="A276" s="242"/>
      <c r="B276" s="155"/>
      <c r="C276" s="155"/>
      <c r="D276" s="195"/>
    </row>
    <row r="277" spans="1:4" s="154" customFormat="1" x14ac:dyDescent="0.2">
      <c r="A277" s="242"/>
      <c r="B277" s="155"/>
      <c r="C277" s="155"/>
      <c r="D277" s="195"/>
    </row>
    <row r="278" spans="1:4" s="154" customFormat="1" x14ac:dyDescent="0.2">
      <c r="A278" s="242"/>
      <c r="B278" s="155"/>
      <c r="C278" s="155"/>
      <c r="D278" s="195"/>
    </row>
    <row r="279" spans="1:4" s="154" customFormat="1" x14ac:dyDescent="0.2">
      <c r="A279" s="242"/>
      <c r="B279" s="155"/>
      <c r="C279" s="155"/>
      <c r="D279" s="195"/>
    </row>
    <row r="280" spans="1:4" s="154" customFormat="1" x14ac:dyDescent="0.2">
      <c r="A280" s="242"/>
      <c r="B280" s="155"/>
      <c r="C280" s="155"/>
      <c r="D280" s="195"/>
    </row>
    <row r="281" spans="1:4" s="154" customFormat="1" x14ac:dyDescent="0.2">
      <c r="A281" s="242"/>
      <c r="B281" s="155"/>
      <c r="C281" s="155"/>
      <c r="D281" s="195"/>
    </row>
    <row r="282" spans="1:4" s="154" customFormat="1" x14ac:dyDescent="0.2">
      <c r="A282" s="242"/>
      <c r="B282" s="155"/>
      <c r="C282" s="155"/>
      <c r="D282" s="195"/>
    </row>
    <row r="283" spans="1:4" s="154" customFormat="1" x14ac:dyDescent="0.2">
      <c r="A283" s="242"/>
      <c r="B283" s="155"/>
      <c r="C283" s="155"/>
      <c r="D283" s="195"/>
    </row>
    <row r="284" spans="1:4" s="154" customFormat="1" x14ac:dyDescent="0.2">
      <c r="A284" s="242"/>
      <c r="B284" s="155"/>
      <c r="C284" s="155"/>
      <c r="D284" s="195"/>
    </row>
    <row r="285" spans="1:4" s="154" customFormat="1" x14ac:dyDescent="0.2">
      <c r="A285" s="242"/>
      <c r="B285" s="155"/>
      <c r="C285" s="155"/>
      <c r="D285" s="195"/>
    </row>
    <row r="286" spans="1:4" s="154" customFormat="1" x14ac:dyDescent="0.2">
      <c r="A286" s="242"/>
      <c r="B286" s="155"/>
      <c r="C286" s="155"/>
      <c r="D286" s="195"/>
    </row>
    <row r="287" spans="1:4" s="154" customFormat="1" x14ac:dyDescent="0.2">
      <c r="A287" s="242"/>
      <c r="B287" s="155"/>
      <c r="C287" s="155"/>
      <c r="D287" s="195"/>
    </row>
    <row r="288" spans="1:4" s="154" customFormat="1" x14ac:dyDescent="0.2">
      <c r="A288" s="242"/>
      <c r="B288" s="155"/>
      <c r="C288" s="155"/>
      <c r="D288" s="195"/>
    </row>
    <row r="289" spans="1:4" s="154" customFormat="1" x14ac:dyDescent="0.2">
      <c r="A289" s="242"/>
      <c r="B289" s="155"/>
      <c r="C289" s="155"/>
      <c r="D289" s="195"/>
    </row>
    <row r="290" spans="1:4" s="154" customFormat="1" x14ac:dyDescent="0.2">
      <c r="A290" s="242"/>
      <c r="B290" s="155"/>
      <c r="C290" s="155"/>
      <c r="D290" s="195"/>
    </row>
    <row r="291" spans="1:4" s="154" customFormat="1" x14ac:dyDescent="0.2">
      <c r="A291" s="242"/>
      <c r="B291" s="155"/>
      <c r="C291" s="155"/>
      <c r="D291" s="195"/>
    </row>
    <row r="292" spans="1:4" s="154" customFormat="1" x14ac:dyDescent="0.2">
      <c r="A292" s="242"/>
      <c r="B292" s="155"/>
      <c r="C292" s="155"/>
      <c r="D292" s="195"/>
    </row>
    <row r="293" spans="1:4" s="154" customFormat="1" x14ac:dyDescent="0.2">
      <c r="A293" s="242"/>
      <c r="B293" s="155"/>
      <c r="C293" s="155"/>
      <c r="D293" s="195"/>
    </row>
    <row r="294" spans="1:4" s="154" customFormat="1" x14ac:dyDescent="0.2">
      <c r="A294" s="242"/>
      <c r="B294" s="155"/>
      <c r="C294" s="155"/>
      <c r="D294" s="195"/>
    </row>
    <row r="295" spans="1:4" s="154" customFormat="1" x14ac:dyDescent="0.2">
      <c r="A295" s="242"/>
      <c r="B295" s="155"/>
      <c r="C295" s="155"/>
      <c r="D295" s="195"/>
    </row>
    <row r="296" spans="1:4" s="154" customFormat="1" x14ac:dyDescent="0.2">
      <c r="A296" s="242"/>
      <c r="B296" s="155"/>
      <c r="C296" s="155"/>
      <c r="D296" s="195"/>
    </row>
    <row r="297" spans="1:4" s="154" customFormat="1" x14ac:dyDescent="0.2">
      <c r="A297" s="242"/>
      <c r="B297" s="155"/>
      <c r="C297" s="155"/>
      <c r="D297" s="195"/>
    </row>
    <row r="298" spans="1:4" s="154" customFormat="1" x14ac:dyDescent="0.2">
      <c r="A298" s="242"/>
      <c r="B298" s="155"/>
      <c r="C298" s="155"/>
      <c r="D298" s="195"/>
    </row>
    <row r="299" spans="1:4" s="154" customFormat="1" x14ac:dyDescent="0.2">
      <c r="A299" s="242"/>
      <c r="B299" s="155"/>
      <c r="C299" s="155"/>
      <c r="D299" s="195"/>
    </row>
    <row r="300" spans="1:4" s="154" customFormat="1" x14ac:dyDescent="0.2">
      <c r="A300" s="242"/>
      <c r="B300" s="155"/>
      <c r="C300" s="155"/>
      <c r="D300" s="195"/>
    </row>
    <row r="301" spans="1:4" s="154" customFormat="1" x14ac:dyDescent="0.2">
      <c r="A301" s="242"/>
      <c r="B301" s="155"/>
      <c r="C301" s="155"/>
      <c r="D301" s="195"/>
    </row>
    <row r="302" spans="1:4" s="154" customFormat="1" x14ac:dyDescent="0.2">
      <c r="A302" s="242"/>
      <c r="B302" s="155"/>
      <c r="C302" s="155"/>
      <c r="D302" s="195"/>
    </row>
    <row r="303" spans="1:4" s="154" customFormat="1" x14ac:dyDescent="0.2">
      <c r="A303" s="242"/>
      <c r="B303" s="155"/>
      <c r="C303" s="155"/>
      <c r="D303" s="195"/>
    </row>
    <row r="304" spans="1:4" s="154" customFormat="1" x14ac:dyDescent="0.2">
      <c r="A304" s="242"/>
      <c r="B304" s="155"/>
      <c r="C304" s="155"/>
      <c r="D304" s="195"/>
    </row>
    <row r="305" spans="1:4" s="154" customFormat="1" x14ac:dyDescent="0.2">
      <c r="A305" s="242"/>
      <c r="B305" s="155"/>
      <c r="C305" s="155"/>
      <c r="D305" s="195"/>
    </row>
    <row r="306" spans="1:4" s="154" customFormat="1" x14ac:dyDescent="0.2">
      <c r="A306" s="242"/>
      <c r="B306" s="155"/>
      <c r="C306" s="155"/>
      <c r="D306" s="195"/>
    </row>
    <row r="307" spans="1:4" s="154" customFormat="1" x14ac:dyDescent="0.2">
      <c r="A307" s="242"/>
      <c r="B307" s="155"/>
      <c r="C307" s="155"/>
      <c r="D307" s="195"/>
    </row>
    <row r="308" spans="1:4" s="154" customFormat="1" x14ac:dyDescent="0.2">
      <c r="A308" s="242"/>
      <c r="B308" s="155"/>
      <c r="C308" s="155"/>
      <c r="D308" s="195"/>
    </row>
    <row r="309" spans="1:4" s="154" customFormat="1" x14ac:dyDescent="0.2">
      <c r="A309" s="242"/>
      <c r="B309" s="155"/>
      <c r="C309" s="155"/>
      <c r="D309" s="195"/>
    </row>
    <row r="310" spans="1:4" s="154" customFormat="1" x14ac:dyDescent="0.2">
      <c r="A310" s="242"/>
      <c r="B310" s="155"/>
      <c r="C310" s="155"/>
      <c r="D310" s="195"/>
    </row>
    <row r="311" spans="1:4" s="154" customFormat="1" x14ac:dyDescent="0.2">
      <c r="A311" s="242"/>
      <c r="B311" s="155"/>
      <c r="C311" s="155"/>
      <c r="D311" s="195"/>
    </row>
    <row r="312" spans="1:4" s="154" customFormat="1" x14ac:dyDescent="0.2">
      <c r="A312" s="242"/>
      <c r="B312" s="155"/>
      <c r="C312" s="155"/>
      <c r="D312" s="195"/>
    </row>
    <row r="313" spans="1:4" s="154" customFormat="1" x14ac:dyDescent="0.2">
      <c r="A313" s="242"/>
      <c r="B313" s="155"/>
      <c r="C313" s="155"/>
      <c r="D313" s="195"/>
    </row>
    <row r="314" spans="1:4" s="154" customFormat="1" x14ac:dyDescent="0.2">
      <c r="A314" s="242"/>
      <c r="B314" s="155"/>
      <c r="C314" s="155"/>
      <c r="D314" s="195"/>
    </row>
    <row r="315" spans="1:4" s="154" customFormat="1" x14ac:dyDescent="0.2">
      <c r="A315" s="242"/>
      <c r="B315" s="155"/>
      <c r="C315" s="155"/>
      <c r="D315" s="195"/>
    </row>
    <row r="316" spans="1:4" s="154" customFormat="1" x14ac:dyDescent="0.2">
      <c r="A316" s="242"/>
      <c r="B316" s="155"/>
      <c r="C316" s="155"/>
      <c r="D316" s="195"/>
    </row>
    <row r="317" spans="1:4" s="154" customFormat="1" x14ac:dyDescent="0.2">
      <c r="A317" s="242"/>
      <c r="B317" s="155"/>
      <c r="C317" s="155"/>
      <c r="D317" s="195"/>
    </row>
    <row r="318" spans="1:4" s="154" customFormat="1" x14ac:dyDescent="0.2">
      <c r="A318" s="242"/>
      <c r="B318" s="155"/>
      <c r="C318" s="155"/>
      <c r="D318" s="195"/>
    </row>
    <row r="319" spans="1:4" s="154" customFormat="1" x14ac:dyDescent="0.2">
      <c r="A319" s="242"/>
      <c r="B319" s="155"/>
      <c r="C319" s="155"/>
      <c r="D319" s="195"/>
    </row>
    <row r="320" spans="1:4" s="154" customFormat="1" x14ac:dyDescent="0.2">
      <c r="A320" s="242"/>
      <c r="B320" s="155"/>
      <c r="C320" s="155"/>
      <c r="D320" s="195"/>
    </row>
    <row r="321" spans="1:4" s="154" customFormat="1" x14ac:dyDescent="0.2">
      <c r="A321" s="242"/>
      <c r="B321" s="155"/>
      <c r="C321" s="155"/>
      <c r="D321" s="195"/>
    </row>
    <row r="322" spans="1:4" s="154" customFormat="1" x14ac:dyDescent="0.2">
      <c r="A322" s="242"/>
      <c r="B322" s="155"/>
      <c r="C322" s="155"/>
      <c r="D322" s="195"/>
    </row>
    <row r="323" spans="1:4" s="154" customFormat="1" x14ac:dyDescent="0.2">
      <c r="A323" s="242"/>
      <c r="B323" s="155"/>
      <c r="C323" s="155"/>
      <c r="D323" s="195"/>
    </row>
    <row r="324" spans="1:4" s="154" customFormat="1" x14ac:dyDescent="0.2">
      <c r="A324" s="242"/>
      <c r="B324" s="155"/>
      <c r="C324" s="155"/>
      <c r="D324" s="195"/>
    </row>
    <row r="325" spans="1:4" s="154" customFormat="1" x14ac:dyDescent="0.2">
      <c r="A325" s="242"/>
      <c r="B325" s="155"/>
      <c r="C325" s="155"/>
      <c r="D325" s="195"/>
    </row>
    <row r="326" spans="1:4" s="154" customFormat="1" x14ac:dyDescent="0.2">
      <c r="A326" s="242"/>
      <c r="B326" s="155"/>
      <c r="C326" s="155"/>
      <c r="D326" s="195"/>
    </row>
    <row r="327" spans="1:4" s="154" customFormat="1" x14ac:dyDescent="0.2">
      <c r="A327" s="242"/>
      <c r="B327" s="155"/>
      <c r="C327" s="155"/>
      <c r="D327" s="195"/>
    </row>
    <row r="328" spans="1:4" s="154" customFormat="1" x14ac:dyDescent="0.2">
      <c r="A328" s="242"/>
      <c r="B328" s="155"/>
      <c r="C328" s="155"/>
      <c r="D328" s="195"/>
    </row>
    <row r="329" spans="1:4" s="154" customFormat="1" x14ac:dyDescent="0.2">
      <c r="A329" s="242"/>
      <c r="B329" s="155"/>
      <c r="C329" s="155"/>
      <c r="D329" s="195"/>
    </row>
    <row r="330" spans="1:4" s="154" customFormat="1" x14ac:dyDescent="0.2">
      <c r="A330" s="242"/>
      <c r="B330" s="155"/>
      <c r="C330" s="155"/>
      <c r="D330" s="195"/>
    </row>
    <row r="331" spans="1:4" s="154" customFormat="1" x14ac:dyDescent="0.2">
      <c r="A331" s="242"/>
      <c r="B331" s="155"/>
      <c r="C331" s="155"/>
      <c r="D331" s="195"/>
    </row>
    <row r="332" spans="1:4" s="154" customFormat="1" x14ac:dyDescent="0.2">
      <c r="A332" s="242"/>
      <c r="B332" s="155"/>
      <c r="C332" s="155"/>
      <c r="D332" s="195"/>
    </row>
    <row r="333" spans="1:4" s="154" customFormat="1" x14ac:dyDescent="0.2">
      <c r="A333" s="242"/>
      <c r="B333" s="155"/>
      <c r="C333" s="155"/>
      <c r="D333" s="195"/>
    </row>
    <row r="334" spans="1:4" s="154" customFormat="1" x14ac:dyDescent="0.2">
      <c r="A334" s="242"/>
      <c r="B334" s="155"/>
      <c r="C334" s="155"/>
      <c r="D334" s="195"/>
    </row>
    <row r="335" spans="1:4" s="154" customFormat="1" x14ac:dyDescent="0.2">
      <c r="A335" s="242"/>
      <c r="B335" s="155"/>
      <c r="C335" s="155"/>
      <c r="D335" s="195"/>
    </row>
    <row r="336" spans="1:4" s="154" customFormat="1" x14ac:dyDescent="0.2">
      <c r="A336" s="242"/>
      <c r="B336" s="155"/>
      <c r="C336" s="155"/>
      <c r="D336" s="195"/>
    </row>
    <row r="337" spans="1:4" s="154" customFormat="1" x14ac:dyDescent="0.2">
      <c r="A337" s="242"/>
      <c r="B337" s="155"/>
      <c r="C337" s="155"/>
      <c r="D337" s="195"/>
    </row>
    <row r="338" spans="1:4" s="154" customFormat="1" x14ac:dyDescent="0.2">
      <c r="A338" s="242"/>
      <c r="B338" s="155"/>
      <c r="C338" s="155"/>
      <c r="D338" s="195"/>
    </row>
    <row r="339" spans="1:4" s="154" customFormat="1" x14ac:dyDescent="0.2">
      <c r="A339" s="242"/>
      <c r="B339" s="155"/>
      <c r="C339" s="155"/>
      <c r="D339" s="195"/>
    </row>
    <row r="340" spans="1:4" s="154" customFormat="1" x14ac:dyDescent="0.2">
      <c r="A340" s="242"/>
      <c r="B340" s="155"/>
      <c r="C340" s="155"/>
      <c r="D340" s="195"/>
    </row>
    <row r="341" spans="1:4" s="154" customFormat="1" x14ac:dyDescent="0.2">
      <c r="A341" s="242"/>
      <c r="B341" s="155"/>
      <c r="C341" s="155"/>
      <c r="D341" s="195"/>
    </row>
    <row r="342" spans="1:4" s="154" customFormat="1" x14ac:dyDescent="0.2">
      <c r="A342" s="242"/>
      <c r="B342" s="155"/>
      <c r="C342" s="155"/>
      <c r="D342" s="195"/>
    </row>
    <row r="343" spans="1:4" s="154" customFormat="1" x14ac:dyDescent="0.2">
      <c r="A343" s="242"/>
      <c r="B343" s="155"/>
      <c r="C343" s="155"/>
      <c r="D343" s="195"/>
    </row>
    <row r="344" spans="1:4" s="154" customFormat="1" x14ac:dyDescent="0.2">
      <c r="A344" s="242"/>
      <c r="B344" s="155"/>
      <c r="C344" s="155"/>
      <c r="D344" s="195"/>
    </row>
    <row r="345" spans="1:4" s="154" customFormat="1" x14ac:dyDescent="0.2">
      <c r="A345" s="242"/>
      <c r="B345" s="155"/>
      <c r="C345" s="155"/>
      <c r="D345" s="195"/>
    </row>
    <row r="346" spans="1:4" s="154" customFormat="1" x14ac:dyDescent="0.2">
      <c r="A346" s="242"/>
      <c r="B346" s="155"/>
      <c r="C346" s="155"/>
      <c r="D346" s="195"/>
    </row>
    <row r="347" spans="1:4" s="154" customFormat="1" x14ac:dyDescent="0.2">
      <c r="A347" s="242"/>
      <c r="B347" s="155"/>
      <c r="C347" s="155"/>
      <c r="D347" s="195"/>
    </row>
    <row r="348" spans="1:4" s="154" customFormat="1" x14ac:dyDescent="0.2">
      <c r="A348" s="242"/>
      <c r="B348" s="155"/>
      <c r="C348" s="155"/>
      <c r="D348" s="195"/>
    </row>
    <row r="349" spans="1:4" s="154" customFormat="1" x14ac:dyDescent="0.2">
      <c r="A349" s="242"/>
      <c r="B349" s="155"/>
      <c r="C349" s="155"/>
      <c r="D349" s="195"/>
    </row>
    <row r="350" spans="1:4" s="154" customFormat="1" x14ac:dyDescent="0.2">
      <c r="A350" s="242"/>
      <c r="B350" s="155"/>
      <c r="C350" s="155"/>
      <c r="D350" s="195"/>
    </row>
    <row r="351" spans="1:4" s="154" customFormat="1" x14ac:dyDescent="0.2">
      <c r="A351" s="242"/>
      <c r="B351" s="155"/>
      <c r="C351" s="155"/>
      <c r="D351" s="195"/>
    </row>
    <row r="352" spans="1:4" s="154" customFormat="1" x14ac:dyDescent="0.2">
      <c r="A352" s="242"/>
      <c r="B352" s="155"/>
      <c r="C352" s="155"/>
      <c r="D352" s="195"/>
    </row>
    <row r="353" spans="1:4" s="154" customFormat="1" x14ac:dyDescent="0.2">
      <c r="A353" s="242"/>
      <c r="B353" s="155"/>
      <c r="C353" s="155"/>
      <c r="D353" s="195"/>
    </row>
    <row r="354" spans="1:4" s="154" customFormat="1" x14ac:dyDescent="0.2">
      <c r="A354" s="242"/>
      <c r="B354" s="155"/>
      <c r="C354" s="155"/>
      <c r="D354" s="195"/>
    </row>
    <row r="355" spans="1:4" s="154" customFormat="1" x14ac:dyDescent="0.2">
      <c r="A355" s="242"/>
      <c r="B355" s="155"/>
      <c r="C355" s="155"/>
      <c r="D355" s="195"/>
    </row>
    <row r="356" spans="1:4" s="154" customFormat="1" x14ac:dyDescent="0.2">
      <c r="A356" s="242"/>
      <c r="B356" s="155"/>
      <c r="C356" s="155"/>
      <c r="D356" s="195"/>
    </row>
    <row r="357" spans="1:4" s="154" customFormat="1" x14ac:dyDescent="0.2">
      <c r="A357" s="242"/>
      <c r="B357" s="155"/>
      <c r="C357" s="155"/>
      <c r="D357" s="195"/>
    </row>
    <row r="358" spans="1:4" s="154" customFormat="1" x14ac:dyDescent="0.2">
      <c r="A358" s="242"/>
      <c r="B358" s="155"/>
      <c r="C358" s="155"/>
      <c r="D358" s="195"/>
    </row>
    <row r="359" spans="1:4" s="154" customFormat="1" x14ac:dyDescent="0.2">
      <c r="A359" s="242"/>
      <c r="B359" s="155"/>
      <c r="C359" s="155"/>
      <c r="D359" s="195"/>
    </row>
    <row r="360" spans="1:4" s="154" customFormat="1" x14ac:dyDescent="0.2">
      <c r="A360" s="242"/>
      <c r="B360" s="155"/>
      <c r="C360" s="155"/>
      <c r="D360" s="195"/>
    </row>
    <row r="361" spans="1:4" s="154" customFormat="1" x14ac:dyDescent="0.2">
      <c r="A361" s="242"/>
      <c r="B361" s="155"/>
      <c r="C361" s="155"/>
      <c r="D361" s="195"/>
    </row>
    <row r="362" spans="1:4" s="154" customFormat="1" x14ac:dyDescent="0.2">
      <c r="A362" s="242"/>
      <c r="B362" s="155"/>
      <c r="C362" s="155"/>
      <c r="D362" s="195"/>
    </row>
    <row r="363" spans="1:4" s="154" customFormat="1" x14ac:dyDescent="0.2">
      <c r="A363" s="242"/>
      <c r="B363" s="155"/>
      <c r="C363" s="155"/>
      <c r="D363" s="195"/>
    </row>
    <row r="364" spans="1:4" s="154" customFormat="1" x14ac:dyDescent="0.2">
      <c r="A364" s="242"/>
      <c r="B364" s="155"/>
      <c r="C364" s="155"/>
      <c r="D364" s="195"/>
    </row>
    <row r="365" spans="1:4" s="154" customFormat="1" x14ac:dyDescent="0.2">
      <c r="A365" s="242"/>
      <c r="B365" s="155"/>
      <c r="C365" s="155"/>
      <c r="D365" s="195"/>
    </row>
    <row r="366" spans="1:4" s="154" customFormat="1" x14ac:dyDescent="0.2">
      <c r="A366" s="242"/>
      <c r="B366" s="155"/>
      <c r="C366" s="155"/>
      <c r="D366" s="195"/>
    </row>
    <row r="367" spans="1:4" s="154" customFormat="1" x14ac:dyDescent="0.2">
      <c r="A367" s="242"/>
      <c r="B367" s="155"/>
      <c r="C367" s="155"/>
      <c r="D367" s="195"/>
    </row>
    <row r="368" spans="1:4" s="154" customFormat="1" x14ac:dyDescent="0.2">
      <c r="A368" s="242"/>
      <c r="B368" s="155"/>
      <c r="C368" s="155"/>
      <c r="D368" s="195"/>
    </row>
    <row r="369" spans="1:4" s="154" customFormat="1" x14ac:dyDescent="0.2">
      <c r="A369" s="242"/>
      <c r="B369" s="155"/>
      <c r="C369" s="155"/>
      <c r="D369" s="195"/>
    </row>
    <row r="370" spans="1:4" s="154" customFormat="1" x14ac:dyDescent="0.2">
      <c r="A370" s="242"/>
      <c r="B370" s="155"/>
      <c r="C370" s="155"/>
      <c r="D370" s="195"/>
    </row>
    <row r="371" spans="1:4" s="154" customFormat="1" x14ac:dyDescent="0.2">
      <c r="A371" s="242"/>
      <c r="B371" s="155"/>
      <c r="C371" s="155"/>
      <c r="D371" s="195"/>
    </row>
    <row r="372" spans="1:4" s="154" customFormat="1" x14ac:dyDescent="0.2">
      <c r="A372" s="242"/>
      <c r="B372" s="155"/>
      <c r="C372" s="155"/>
      <c r="D372" s="195"/>
    </row>
    <row r="373" spans="1:4" s="154" customFormat="1" x14ac:dyDescent="0.2">
      <c r="A373" s="242"/>
      <c r="B373" s="155"/>
      <c r="C373" s="155"/>
      <c r="D373" s="195"/>
    </row>
    <row r="374" spans="1:4" s="154" customFormat="1" x14ac:dyDescent="0.2">
      <c r="A374" s="242"/>
      <c r="B374" s="155"/>
      <c r="C374" s="155"/>
      <c r="D374" s="195"/>
    </row>
    <row r="375" spans="1:4" s="154" customFormat="1" x14ac:dyDescent="0.2">
      <c r="A375" s="242"/>
      <c r="B375" s="155"/>
      <c r="C375" s="155"/>
      <c r="D375" s="195"/>
    </row>
    <row r="376" spans="1:4" s="154" customFormat="1" x14ac:dyDescent="0.2">
      <c r="A376" s="242"/>
      <c r="B376" s="155"/>
      <c r="C376" s="155"/>
      <c r="D376" s="195"/>
    </row>
    <row r="377" spans="1:4" s="154" customFormat="1" x14ac:dyDescent="0.2">
      <c r="A377" s="242"/>
      <c r="B377" s="155"/>
      <c r="C377" s="155"/>
      <c r="D377" s="195"/>
    </row>
    <row r="378" spans="1:4" s="154" customFormat="1" x14ac:dyDescent="0.2">
      <c r="A378" s="242"/>
      <c r="B378" s="155"/>
      <c r="C378" s="155"/>
      <c r="D378" s="195"/>
    </row>
    <row r="379" spans="1:4" s="154" customFormat="1" x14ac:dyDescent="0.2">
      <c r="A379" s="242"/>
      <c r="B379" s="155"/>
      <c r="C379" s="155"/>
      <c r="D379" s="195"/>
    </row>
    <row r="380" spans="1:4" s="154" customFormat="1" x14ac:dyDescent="0.2">
      <c r="A380" s="242"/>
      <c r="B380" s="155"/>
      <c r="C380" s="155"/>
      <c r="D380" s="195"/>
    </row>
    <row r="381" spans="1:4" s="154" customFormat="1" x14ac:dyDescent="0.2">
      <c r="A381" s="242"/>
      <c r="B381" s="155"/>
      <c r="C381" s="155"/>
      <c r="D381" s="195"/>
    </row>
    <row r="382" spans="1:4" s="154" customFormat="1" x14ac:dyDescent="0.2">
      <c r="A382" s="242"/>
      <c r="B382" s="155"/>
      <c r="C382" s="155"/>
      <c r="D382" s="195"/>
    </row>
    <row r="383" spans="1:4" s="154" customFormat="1" x14ac:dyDescent="0.2">
      <c r="A383" s="242"/>
      <c r="B383" s="155"/>
      <c r="C383" s="155"/>
      <c r="D383" s="195"/>
    </row>
    <row r="384" spans="1:4" s="154" customFormat="1" x14ac:dyDescent="0.2">
      <c r="A384" s="242"/>
      <c r="B384" s="155"/>
      <c r="C384" s="155"/>
      <c r="D384" s="195"/>
    </row>
    <row r="385" spans="1:4" s="154" customFormat="1" x14ac:dyDescent="0.2">
      <c r="A385" s="242"/>
      <c r="B385" s="155"/>
      <c r="C385" s="155"/>
      <c r="D385" s="195"/>
    </row>
    <row r="386" spans="1:4" s="154" customFormat="1" x14ac:dyDescent="0.2">
      <c r="A386" s="242"/>
      <c r="B386" s="155"/>
      <c r="C386" s="155"/>
      <c r="D386" s="195"/>
    </row>
    <row r="387" spans="1:4" s="154" customFormat="1" x14ac:dyDescent="0.2">
      <c r="A387" s="242"/>
      <c r="B387" s="155"/>
      <c r="C387" s="155"/>
      <c r="D387" s="195"/>
    </row>
    <row r="388" spans="1:4" s="154" customFormat="1" x14ac:dyDescent="0.2">
      <c r="A388" s="242"/>
      <c r="B388" s="155"/>
      <c r="C388" s="155"/>
      <c r="D388" s="195"/>
    </row>
    <row r="389" spans="1:4" s="154" customFormat="1" x14ac:dyDescent="0.2">
      <c r="A389" s="242"/>
      <c r="B389" s="155"/>
      <c r="C389" s="155"/>
      <c r="D389" s="195"/>
    </row>
    <row r="390" spans="1:4" s="154" customFormat="1" x14ac:dyDescent="0.2">
      <c r="A390" s="242"/>
      <c r="B390" s="155"/>
      <c r="C390" s="155"/>
      <c r="D390" s="195"/>
    </row>
    <row r="391" spans="1:4" s="154" customFormat="1" x14ac:dyDescent="0.2">
      <c r="A391" s="242"/>
      <c r="B391" s="155"/>
      <c r="C391" s="155"/>
      <c r="D391" s="195"/>
    </row>
    <row r="392" spans="1:4" s="154" customFormat="1" x14ac:dyDescent="0.2">
      <c r="A392" s="242"/>
      <c r="B392" s="155"/>
      <c r="C392" s="155"/>
      <c r="D392" s="195"/>
    </row>
    <row r="393" spans="1:4" s="154" customFormat="1" x14ac:dyDescent="0.2">
      <c r="A393" s="242"/>
      <c r="B393" s="155"/>
      <c r="C393" s="155"/>
      <c r="D393" s="195"/>
    </row>
    <row r="394" spans="1:4" s="154" customFormat="1" x14ac:dyDescent="0.2">
      <c r="A394" s="242"/>
      <c r="B394" s="155"/>
      <c r="C394" s="155"/>
      <c r="D394" s="195"/>
    </row>
    <row r="395" spans="1:4" s="154" customFormat="1" x14ac:dyDescent="0.2">
      <c r="A395" s="242"/>
      <c r="B395" s="155"/>
      <c r="C395" s="155"/>
      <c r="D395" s="195"/>
    </row>
    <row r="396" spans="1:4" s="154" customFormat="1" x14ac:dyDescent="0.2">
      <c r="A396" s="242"/>
      <c r="B396" s="155"/>
      <c r="C396" s="155"/>
      <c r="D396" s="195"/>
    </row>
    <row r="397" spans="1:4" s="154" customFormat="1" x14ac:dyDescent="0.2">
      <c r="A397" s="242"/>
      <c r="B397" s="155"/>
      <c r="C397" s="155"/>
      <c r="D397" s="195"/>
    </row>
    <row r="398" spans="1:4" s="154" customFormat="1" x14ac:dyDescent="0.2">
      <c r="A398" s="242"/>
      <c r="B398" s="155"/>
      <c r="C398" s="155"/>
      <c r="D398" s="195"/>
    </row>
    <row r="399" spans="1:4" s="154" customFormat="1" x14ac:dyDescent="0.2">
      <c r="A399" s="242"/>
      <c r="B399" s="155"/>
      <c r="C399" s="155"/>
      <c r="D399" s="195"/>
    </row>
    <row r="400" spans="1:4" s="154" customFormat="1" x14ac:dyDescent="0.2">
      <c r="A400" s="242"/>
      <c r="B400" s="155"/>
      <c r="C400" s="155"/>
      <c r="D400" s="195"/>
    </row>
    <row r="401" spans="1:4" s="154" customFormat="1" x14ac:dyDescent="0.2">
      <c r="A401" s="242"/>
      <c r="B401" s="155"/>
      <c r="C401" s="155"/>
      <c r="D401" s="195"/>
    </row>
    <row r="402" spans="1:4" s="154" customFormat="1" x14ac:dyDescent="0.2">
      <c r="A402" s="242"/>
      <c r="B402" s="155"/>
      <c r="C402" s="155"/>
      <c r="D402" s="195"/>
    </row>
    <row r="403" spans="1:4" s="154" customFormat="1" x14ac:dyDescent="0.2">
      <c r="A403" s="242"/>
      <c r="B403" s="155"/>
      <c r="C403" s="155"/>
      <c r="D403" s="195"/>
    </row>
    <row r="404" spans="1:4" s="154" customFormat="1" x14ac:dyDescent="0.2">
      <c r="A404" s="242"/>
      <c r="B404" s="155"/>
      <c r="C404" s="155"/>
      <c r="D404" s="195"/>
    </row>
    <row r="405" spans="1:4" s="154" customFormat="1" x14ac:dyDescent="0.2">
      <c r="A405" s="242"/>
      <c r="B405" s="155"/>
      <c r="C405" s="155"/>
      <c r="D405" s="195"/>
    </row>
    <row r="406" spans="1:4" s="154" customFormat="1" x14ac:dyDescent="0.2">
      <c r="A406" s="242"/>
      <c r="B406" s="155"/>
      <c r="C406" s="155"/>
      <c r="D406" s="195"/>
    </row>
    <row r="407" spans="1:4" s="154" customFormat="1" x14ac:dyDescent="0.2">
      <c r="A407" s="242"/>
      <c r="B407" s="155"/>
      <c r="C407" s="155"/>
      <c r="D407" s="195"/>
    </row>
    <row r="408" spans="1:4" s="154" customFormat="1" x14ac:dyDescent="0.2">
      <c r="A408" s="242"/>
      <c r="B408" s="155"/>
      <c r="C408" s="155"/>
      <c r="D408" s="195"/>
    </row>
    <row r="409" spans="1:4" s="154" customFormat="1" x14ac:dyDescent="0.2">
      <c r="A409" s="242"/>
      <c r="B409" s="155"/>
      <c r="C409" s="155"/>
      <c r="D409" s="195"/>
    </row>
    <row r="410" spans="1:4" s="154" customFormat="1" x14ac:dyDescent="0.2">
      <c r="A410" s="242"/>
      <c r="B410" s="155"/>
      <c r="C410" s="155"/>
      <c r="D410" s="195"/>
    </row>
    <row r="411" spans="1:4" s="154" customFormat="1" x14ac:dyDescent="0.2">
      <c r="A411" s="242"/>
      <c r="B411" s="155"/>
      <c r="C411" s="155"/>
      <c r="D411" s="195"/>
    </row>
    <row r="412" spans="1:4" s="154" customFormat="1" x14ac:dyDescent="0.2">
      <c r="A412" s="242"/>
      <c r="B412" s="155"/>
      <c r="C412" s="155"/>
      <c r="D412" s="195"/>
    </row>
    <row r="413" spans="1:4" s="154" customFormat="1" x14ac:dyDescent="0.2">
      <c r="A413" s="242"/>
      <c r="B413" s="155"/>
      <c r="C413" s="155"/>
      <c r="D413" s="195"/>
    </row>
    <row r="414" spans="1:4" s="154" customFormat="1" x14ac:dyDescent="0.2">
      <c r="A414" s="242"/>
      <c r="B414" s="155"/>
      <c r="C414" s="155"/>
      <c r="D414" s="195"/>
    </row>
    <row r="415" spans="1:4" s="154" customFormat="1" x14ac:dyDescent="0.2">
      <c r="A415" s="242"/>
      <c r="B415" s="155"/>
      <c r="C415" s="155"/>
      <c r="D415" s="195"/>
    </row>
    <row r="416" spans="1:4" s="154" customFormat="1" x14ac:dyDescent="0.2">
      <c r="A416" s="242"/>
      <c r="B416" s="155"/>
      <c r="C416" s="155"/>
      <c r="D416" s="195"/>
    </row>
    <row r="417" spans="1:4" s="154" customFormat="1" x14ac:dyDescent="0.2">
      <c r="A417" s="242"/>
      <c r="B417" s="155"/>
      <c r="C417" s="155"/>
      <c r="D417" s="195"/>
    </row>
    <row r="418" spans="1:4" s="154" customFormat="1" x14ac:dyDescent="0.2">
      <c r="A418" s="242"/>
      <c r="B418" s="155"/>
      <c r="C418" s="155"/>
      <c r="D418" s="195"/>
    </row>
    <row r="419" spans="1:4" s="154" customFormat="1" x14ac:dyDescent="0.2">
      <c r="A419" s="242"/>
      <c r="B419" s="155"/>
      <c r="C419" s="155"/>
      <c r="D419" s="195"/>
    </row>
    <row r="420" spans="1:4" s="154" customFormat="1" x14ac:dyDescent="0.2">
      <c r="A420" s="242"/>
      <c r="B420" s="155"/>
      <c r="C420" s="155"/>
      <c r="D420" s="195"/>
    </row>
    <row r="421" spans="1:4" s="154" customFormat="1" x14ac:dyDescent="0.2">
      <c r="A421" s="242"/>
      <c r="B421" s="155"/>
      <c r="C421" s="155"/>
      <c r="D421" s="195"/>
    </row>
    <row r="422" spans="1:4" s="154" customFormat="1" x14ac:dyDescent="0.2">
      <c r="A422" s="242"/>
      <c r="B422" s="155"/>
      <c r="C422" s="155"/>
      <c r="D422" s="195"/>
    </row>
    <row r="423" spans="1:4" s="154" customFormat="1" x14ac:dyDescent="0.2">
      <c r="A423" s="242"/>
      <c r="B423" s="155"/>
      <c r="C423" s="155"/>
      <c r="D423" s="195"/>
    </row>
    <row r="424" spans="1:4" s="154" customFormat="1" x14ac:dyDescent="0.2">
      <c r="A424" s="242"/>
      <c r="B424" s="155"/>
      <c r="C424" s="155"/>
      <c r="D424" s="195"/>
    </row>
    <row r="425" spans="1:4" s="154" customFormat="1" x14ac:dyDescent="0.2">
      <c r="A425" s="242"/>
      <c r="B425" s="155"/>
      <c r="C425" s="155"/>
      <c r="D425" s="195"/>
    </row>
    <row r="426" spans="1:4" s="154" customFormat="1" x14ac:dyDescent="0.2">
      <c r="A426" s="242"/>
      <c r="B426" s="155"/>
      <c r="C426" s="155"/>
      <c r="D426" s="195"/>
    </row>
    <row r="427" spans="1:4" s="154" customFormat="1" x14ac:dyDescent="0.2">
      <c r="A427" s="242"/>
      <c r="B427" s="155"/>
      <c r="C427" s="155"/>
      <c r="D427" s="195"/>
    </row>
    <row r="428" spans="1:4" s="154" customFormat="1" x14ac:dyDescent="0.2">
      <c r="A428" s="242"/>
      <c r="B428" s="155"/>
      <c r="C428" s="155"/>
      <c r="D428" s="195"/>
    </row>
    <row r="429" spans="1:4" s="154" customFormat="1" x14ac:dyDescent="0.2">
      <c r="A429" s="242"/>
      <c r="B429" s="155"/>
      <c r="C429" s="155"/>
      <c r="D429" s="195"/>
    </row>
    <row r="430" spans="1:4" s="154" customFormat="1" x14ac:dyDescent="0.2">
      <c r="A430" s="242"/>
      <c r="B430" s="155"/>
      <c r="C430" s="155"/>
      <c r="D430" s="195"/>
    </row>
    <row r="431" spans="1:4" s="154" customFormat="1" x14ac:dyDescent="0.2">
      <c r="A431" s="242"/>
      <c r="B431" s="155"/>
      <c r="C431" s="155"/>
      <c r="D431" s="195"/>
    </row>
    <row r="432" spans="1:4" s="154" customFormat="1" x14ac:dyDescent="0.2">
      <c r="A432" s="242"/>
      <c r="B432" s="155"/>
      <c r="C432" s="155"/>
      <c r="D432" s="195"/>
    </row>
    <row r="433" spans="1:4" s="154" customFormat="1" x14ac:dyDescent="0.2">
      <c r="A433" s="242"/>
      <c r="B433" s="155"/>
      <c r="C433" s="155"/>
      <c r="D433" s="195"/>
    </row>
    <row r="434" spans="1:4" s="154" customFormat="1" x14ac:dyDescent="0.2">
      <c r="A434" s="242"/>
      <c r="B434" s="155"/>
      <c r="C434" s="155"/>
      <c r="D434" s="195"/>
    </row>
    <row r="435" spans="1:4" s="154" customFormat="1" x14ac:dyDescent="0.2">
      <c r="A435" s="242"/>
      <c r="B435" s="155"/>
      <c r="C435" s="155"/>
      <c r="D435" s="195"/>
    </row>
    <row r="436" spans="1:4" s="154" customFormat="1" x14ac:dyDescent="0.2">
      <c r="A436" s="242"/>
      <c r="B436" s="155"/>
      <c r="C436" s="155"/>
      <c r="D436" s="195"/>
    </row>
    <row r="437" spans="1:4" s="154" customFormat="1" x14ac:dyDescent="0.2">
      <c r="A437" s="242"/>
      <c r="B437" s="155"/>
      <c r="C437" s="155"/>
      <c r="D437" s="195"/>
    </row>
    <row r="438" spans="1:4" s="154" customFormat="1" x14ac:dyDescent="0.2">
      <c r="A438" s="242"/>
      <c r="B438" s="155"/>
      <c r="C438" s="155"/>
      <c r="D438" s="195"/>
    </row>
    <row r="439" spans="1:4" s="154" customFormat="1" x14ac:dyDescent="0.2">
      <c r="A439" s="242"/>
      <c r="B439" s="155"/>
      <c r="C439" s="155"/>
      <c r="D439" s="195"/>
    </row>
    <row r="440" spans="1:4" s="154" customFormat="1" x14ac:dyDescent="0.2">
      <c r="A440" s="242"/>
      <c r="B440" s="155"/>
      <c r="C440" s="155"/>
      <c r="D440" s="195"/>
    </row>
    <row r="441" spans="1:4" s="154" customFormat="1" x14ac:dyDescent="0.2">
      <c r="A441" s="242"/>
      <c r="B441" s="155"/>
      <c r="C441" s="155"/>
      <c r="D441" s="195"/>
    </row>
    <row r="442" spans="1:4" s="154" customFormat="1" x14ac:dyDescent="0.2">
      <c r="A442" s="242"/>
      <c r="B442" s="155"/>
      <c r="C442" s="155"/>
      <c r="D442" s="195"/>
    </row>
    <row r="443" spans="1:4" s="154" customFormat="1" x14ac:dyDescent="0.2">
      <c r="A443" s="242"/>
      <c r="B443" s="155"/>
      <c r="C443" s="155"/>
      <c r="D443" s="195"/>
    </row>
    <row r="444" spans="1:4" s="154" customFormat="1" x14ac:dyDescent="0.2">
      <c r="A444" s="242"/>
      <c r="B444" s="155"/>
      <c r="C444" s="155"/>
      <c r="D444" s="195"/>
    </row>
    <row r="445" spans="1:4" s="154" customFormat="1" x14ac:dyDescent="0.2">
      <c r="A445" s="242"/>
      <c r="B445" s="155"/>
      <c r="C445" s="155"/>
      <c r="D445" s="195"/>
    </row>
    <row r="446" spans="1:4" s="154" customFormat="1" x14ac:dyDescent="0.2">
      <c r="A446" s="242"/>
      <c r="B446" s="155"/>
      <c r="C446" s="155"/>
      <c r="D446" s="195"/>
    </row>
    <row r="447" spans="1:4" s="154" customFormat="1" x14ac:dyDescent="0.2">
      <c r="A447" s="242"/>
      <c r="B447" s="155"/>
      <c r="C447" s="155"/>
      <c r="D447" s="195"/>
    </row>
    <row r="448" spans="1:4" s="154" customFormat="1" x14ac:dyDescent="0.2">
      <c r="A448" s="242"/>
      <c r="B448" s="155"/>
      <c r="C448" s="155"/>
      <c r="D448" s="195"/>
    </row>
    <row r="449" spans="1:4" s="154" customFormat="1" x14ac:dyDescent="0.2">
      <c r="A449" s="242"/>
      <c r="B449" s="155"/>
      <c r="C449" s="155"/>
      <c r="D449" s="195"/>
    </row>
    <row r="450" spans="1:4" s="154" customFormat="1" x14ac:dyDescent="0.2">
      <c r="A450" s="242"/>
      <c r="B450" s="155"/>
      <c r="C450" s="155"/>
      <c r="D450" s="195"/>
    </row>
    <row r="451" spans="1:4" s="154" customFormat="1" x14ac:dyDescent="0.2">
      <c r="A451" s="242"/>
      <c r="B451" s="155"/>
      <c r="C451" s="155"/>
      <c r="D451" s="195"/>
    </row>
    <row r="452" spans="1:4" s="154" customFormat="1" x14ac:dyDescent="0.2">
      <c r="A452" s="242"/>
      <c r="B452" s="155"/>
      <c r="C452" s="155"/>
      <c r="D452" s="195"/>
    </row>
    <row r="453" spans="1:4" s="154" customFormat="1" x14ac:dyDescent="0.2">
      <c r="A453" s="242"/>
      <c r="B453" s="155"/>
      <c r="C453" s="155"/>
      <c r="D453" s="195"/>
    </row>
    <row r="454" spans="1:4" s="154" customFormat="1" x14ac:dyDescent="0.2">
      <c r="A454" s="242"/>
      <c r="B454" s="155"/>
      <c r="C454" s="155"/>
      <c r="D454" s="195"/>
    </row>
    <row r="455" spans="1:4" s="154" customFormat="1" x14ac:dyDescent="0.2">
      <c r="A455" s="242"/>
      <c r="B455" s="155"/>
      <c r="C455" s="155"/>
      <c r="D455" s="195"/>
    </row>
    <row r="456" spans="1:4" s="154" customFormat="1" x14ac:dyDescent="0.2">
      <c r="A456" s="242"/>
      <c r="B456" s="155"/>
      <c r="C456" s="155"/>
      <c r="D456" s="195"/>
    </row>
    <row r="457" spans="1:4" s="154" customFormat="1" x14ac:dyDescent="0.2">
      <c r="A457" s="242"/>
      <c r="B457" s="155"/>
      <c r="C457" s="155"/>
      <c r="D457" s="195"/>
    </row>
    <row r="458" spans="1:4" s="154" customFormat="1" x14ac:dyDescent="0.2">
      <c r="A458" s="242"/>
      <c r="B458" s="155"/>
      <c r="C458" s="155"/>
      <c r="D458" s="195"/>
    </row>
    <row r="459" spans="1:4" s="154" customFormat="1" x14ac:dyDescent="0.2">
      <c r="A459" s="242"/>
      <c r="B459" s="155"/>
      <c r="C459" s="155"/>
      <c r="D459" s="195"/>
    </row>
    <row r="460" spans="1:4" s="154" customFormat="1" x14ac:dyDescent="0.2">
      <c r="A460" s="242"/>
      <c r="B460" s="155"/>
      <c r="C460" s="155"/>
      <c r="D460" s="195"/>
    </row>
    <row r="461" spans="1:4" s="154" customFormat="1" x14ac:dyDescent="0.2">
      <c r="A461" s="242"/>
      <c r="B461" s="155"/>
      <c r="C461" s="155"/>
      <c r="D461" s="195"/>
    </row>
    <row r="462" spans="1:4" s="154" customFormat="1" x14ac:dyDescent="0.2">
      <c r="A462" s="242"/>
      <c r="B462" s="155"/>
      <c r="C462" s="155"/>
      <c r="D462" s="195"/>
    </row>
    <row r="463" spans="1:4" s="154" customFormat="1" x14ac:dyDescent="0.2">
      <c r="A463" s="242"/>
      <c r="B463" s="155"/>
      <c r="C463" s="155"/>
      <c r="D463" s="195"/>
    </row>
    <row r="464" spans="1:4" s="154" customFormat="1" x14ac:dyDescent="0.2">
      <c r="A464" s="242"/>
      <c r="B464" s="155"/>
      <c r="C464" s="155"/>
      <c r="D464" s="195"/>
    </row>
    <row r="465" spans="1:4" s="154" customFormat="1" x14ac:dyDescent="0.2">
      <c r="A465" s="242"/>
      <c r="B465" s="155"/>
      <c r="C465" s="155"/>
      <c r="D465" s="195"/>
    </row>
    <row r="466" spans="1:4" s="154" customFormat="1" x14ac:dyDescent="0.2">
      <c r="A466" s="242"/>
      <c r="B466" s="155"/>
      <c r="C466" s="155"/>
      <c r="D466" s="195"/>
    </row>
    <row r="467" spans="1:4" s="154" customFormat="1" x14ac:dyDescent="0.2">
      <c r="A467" s="242"/>
      <c r="B467" s="155"/>
      <c r="C467" s="155"/>
      <c r="D467" s="195"/>
    </row>
    <row r="468" spans="1:4" s="154" customFormat="1" x14ac:dyDescent="0.2">
      <c r="A468" s="242"/>
      <c r="B468" s="155"/>
      <c r="C468" s="155"/>
      <c r="D468" s="195"/>
    </row>
    <row r="469" spans="1:4" s="154" customFormat="1" x14ac:dyDescent="0.2">
      <c r="A469" s="242"/>
      <c r="B469" s="155"/>
      <c r="C469" s="155"/>
      <c r="D469" s="195"/>
    </row>
    <row r="470" spans="1:4" s="154" customFormat="1" x14ac:dyDescent="0.2">
      <c r="A470" s="242"/>
      <c r="B470" s="155"/>
      <c r="C470" s="155"/>
      <c r="D470" s="195"/>
    </row>
    <row r="471" spans="1:4" s="154" customFormat="1" x14ac:dyDescent="0.2">
      <c r="A471" s="242"/>
      <c r="B471" s="155"/>
      <c r="C471" s="155"/>
      <c r="D471" s="195"/>
    </row>
    <row r="472" spans="1:4" s="154" customFormat="1" x14ac:dyDescent="0.2">
      <c r="A472" s="242"/>
      <c r="B472" s="155"/>
      <c r="C472" s="155"/>
      <c r="D472" s="195"/>
    </row>
    <row r="473" spans="1:4" s="154" customFormat="1" x14ac:dyDescent="0.2">
      <c r="A473" s="242"/>
      <c r="B473" s="155"/>
      <c r="C473" s="155"/>
      <c r="D473" s="195"/>
    </row>
    <row r="474" spans="1:4" s="154" customFormat="1" x14ac:dyDescent="0.2">
      <c r="A474" s="242"/>
      <c r="B474" s="155"/>
      <c r="C474" s="155"/>
      <c r="D474" s="195"/>
    </row>
    <row r="475" spans="1:4" s="154" customFormat="1" x14ac:dyDescent="0.2">
      <c r="A475" s="242"/>
      <c r="B475" s="155"/>
      <c r="C475" s="155"/>
      <c r="D475" s="195"/>
    </row>
    <row r="476" spans="1:4" s="154" customFormat="1" x14ac:dyDescent="0.2">
      <c r="A476" s="242"/>
      <c r="B476" s="155"/>
      <c r="C476" s="155"/>
      <c r="D476" s="195"/>
    </row>
    <row r="477" spans="1:4" s="154" customFormat="1" x14ac:dyDescent="0.2">
      <c r="A477" s="242"/>
      <c r="B477" s="155"/>
      <c r="C477" s="155"/>
      <c r="D477" s="195"/>
    </row>
    <row r="478" spans="1:4" s="154" customFormat="1" x14ac:dyDescent="0.2">
      <c r="A478" s="242"/>
      <c r="B478" s="155"/>
      <c r="C478" s="155"/>
      <c r="D478" s="195"/>
    </row>
    <row r="479" spans="1:4" s="154" customFormat="1" x14ac:dyDescent="0.2">
      <c r="A479" s="242"/>
      <c r="B479" s="155"/>
      <c r="C479" s="155"/>
      <c r="D479" s="195"/>
    </row>
    <row r="480" spans="1:4" s="154" customFormat="1" x14ac:dyDescent="0.2">
      <c r="A480" s="242"/>
      <c r="B480" s="155"/>
      <c r="C480" s="155"/>
      <c r="D480" s="195"/>
    </row>
    <row r="481" spans="1:4" s="154" customFormat="1" x14ac:dyDescent="0.2">
      <c r="A481" s="242"/>
      <c r="B481" s="155"/>
      <c r="C481" s="155"/>
      <c r="D481" s="195"/>
    </row>
    <row r="482" spans="1:4" s="154" customFormat="1" x14ac:dyDescent="0.2">
      <c r="A482" s="242"/>
      <c r="B482" s="155"/>
      <c r="C482" s="155"/>
      <c r="D482" s="195"/>
    </row>
    <row r="483" spans="1:4" s="154" customFormat="1" x14ac:dyDescent="0.2">
      <c r="A483" s="242"/>
      <c r="B483" s="155"/>
      <c r="C483" s="155"/>
      <c r="D483" s="195"/>
    </row>
    <row r="484" spans="1:4" s="154" customFormat="1" x14ac:dyDescent="0.2">
      <c r="A484" s="242"/>
      <c r="B484" s="155"/>
      <c r="C484" s="155"/>
      <c r="D484" s="195"/>
    </row>
    <row r="485" spans="1:4" s="154" customFormat="1" x14ac:dyDescent="0.2">
      <c r="A485" s="242"/>
      <c r="B485" s="155"/>
      <c r="C485" s="155"/>
      <c r="D485" s="195"/>
    </row>
    <row r="486" spans="1:4" s="154" customFormat="1" x14ac:dyDescent="0.2">
      <c r="A486" s="242"/>
      <c r="B486" s="155"/>
      <c r="C486" s="155"/>
      <c r="D486" s="195"/>
    </row>
    <row r="487" spans="1:4" s="154" customFormat="1" x14ac:dyDescent="0.2">
      <c r="A487" s="242"/>
      <c r="B487" s="155"/>
      <c r="C487" s="155"/>
      <c r="D487" s="195"/>
    </row>
    <row r="488" spans="1:4" s="154" customFormat="1" x14ac:dyDescent="0.2">
      <c r="A488" s="242"/>
      <c r="B488" s="155"/>
      <c r="C488" s="155"/>
      <c r="D488" s="195"/>
    </row>
    <row r="489" spans="1:4" s="154" customFormat="1" x14ac:dyDescent="0.2">
      <c r="A489" s="242"/>
      <c r="B489" s="155"/>
      <c r="C489" s="155"/>
      <c r="D489" s="195"/>
    </row>
    <row r="490" spans="1:4" s="154" customFormat="1" x14ac:dyDescent="0.2">
      <c r="A490" s="242"/>
      <c r="B490" s="155"/>
      <c r="C490" s="155"/>
      <c r="D490" s="195"/>
    </row>
    <row r="491" spans="1:4" s="154" customFormat="1" x14ac:dyDescent="0.2">
      <c r="A491" s="242"/>
      <c r="B491" s="155"/>
      <c r="C491" s="155"/>
      <c r="D491" s="195"/>
    </row>
    <row r="492" spans="1:4" s="154" customFormat="1" x14ac:dyDescent="0.2">
      <c r="A492" s="242"/>
      <c r="B492" s="155"/>
      <c r="C492" s="155"/>
      <c r="D492" s="195"/>
    </row>
    <row r="493" spans="1:4" s="154" customFormat="1" x14ac:dyDescent="0.2">
      <c r="A493" s="242"/>
      <c r="B493" s="155"/>
      <c r="C493" s="155"/>
      <c r="D493" s="195"/>
    </row>
    <row r="494" spans="1:4" s="154" customFormat="1" x14ac:dyDescent="0.2">
      <c r="A494" s="242"/>
      <c r="B494" s="155"/>
      <c r="C494" s="155"/>
      <c r="D494" s="195"/>
    </row>
    <row r="495" spans="1:4" s="154" customFormat="1" x14ac:dyDescent="0.2">
      <c r="A495" s="242"/>
      <c r="B495" s="155"/>
      <c r="C495" s="155"/>
      <c r="D495" s="195"/>
    </row>
    <row r="496" spans="1:4" s="154" customFormat="1" x14ac:dyDescent="0.2">
      <c r="A496" s="242"/>
      <c r="B496" s="155"/>
      <c r="C496" s="155"/>
      <c r="D496" s="195"/>
    </row>
    <row r="497" spans="1:4" s="154" customFormat="1" x14ac:dyDescent="0.2">
      <c r="A497" s="242"/>
      <c r="B497" s="155"/>
      <c r="C497" s="155"/>
      <c r="D497" s="195"/>
    </row>
    <row r="498" spans="1:4" s="154" customFormat="1" x14ac:dyDescent="0.2">
      <c r="A498" s="242"/>
      <c r="B498" s="155"/>
      <c r="C498" s="155"/>
      <c r="D498" s="195"/>
    </row>
    <row r="499" spans="1:4" s="154" customFormat="1" x14ac:dyDescent="0.2">
      <c r="A499" s="242"/>
      <c r="B499" s="155"/>
      <c r="C499" s="155"/>
      <c r="D499" s="195"/>
    </row>
    <row r="500" spans="1:4" s="154" customFormat="1" x14ac:dyDescent="0.2">
      <c r="A500" s="242"/>
      <c r="B500" s="155"/>
      <c r="C500" s="155"/>
      <c r="D500" s="195"/>
    </row>
    <row r="501" spans="1:4" s="154" customFormat="1" x14ac:dyDescent="0.2">
      <c r="A501" s="242"/>
      <c r="B501" s="155"/>
      <c r="C501" s="155"/>
      <c r="D501" s="195"/>
    </row>
    <row r="502" spans="1:4" s="154" customFormat="1" x14ac:dyDescent="0.2">
      <c r="A502" s="242"/>
      <c r="B502" s="155"/>
      <c r="C502" s="155"/>
      <c r="D502" s="195"/>
    </row>
    <row r="503" spans="1:4" s="154" customFormat="1" x14ac:dyDescent="0.2">
      <c r="A503" s="242"/>
      <c r="B503" s="155"/>
      <c r="C503" s="155"/>
      <c r="D503" s="195"/>
    </row>
    <row r="504" spans="1:4" s="154" customFormat="1" x14ac:dyDescent="0.2">
      <c r="A504" s="242"/>
      <c r="B504" s="155"/>
      <c r="C504" s="155"/>
      <c r="D504" s="195"/>
    </row>
    <row r="505" spans="1:4" s="154" customFormat="1" x14ac:dyDescent="0.2">
      <c r="A505" s="242"/>
      <c r="B505" s="155"/>
      <c r="C505" s="155"/>
      <c r="D505" s="195"/>
    </row>
    <row r="506" spans="1:4" s="154" customFormat="1" x14ac:dyDescent="0.2">
      <c r="A506" s="242"/>
      <c r="B506" s="155"/>
      <c r="C506" s="155"/>
      <c r="D506" s="195"/>
    </row>
    <row r="507" spans="1:4" s="154" customFormat="1" x14ac:dyDescent="0.2">
      <c r="A507" s="242"/>
      <c r="B507" s="155"/>
      <c r="C507" s="155"/>
      <c r="D507" s="195"/>
    </row>
    <row r="508" spans="1:4" s="154" customFormat="1" x14ac:dyDescent="0.2">
      <c r="A508" s="242"/>
      <c r="B508" s="155"/>
      <c r="C508" s="155"/>
      <c r="D508" s="195"/>
    </row>
    <row r="509" spans="1:4" s="154" customFormat="1" x14ac:dyDescent="0.2">
      <c r="A509" s="242"/>
      <c r="B509" s="155"/>
      <c r="C509" s="155"/>
      <c r="D509" s="195"/>
    </row>
    <row r="510" spans="1:4" s="154" customFormat="1" x14ac:dyDescent="0.2">
      <c r="A510" s="242"/>
      <c r="B510" s="155"/>
      <c r="C510" s="155"/>
      <c r="D510" s="195"/>
    </row>
    <row r="511" spans="1:4" s="154" customFormat="1" x14ac:dyDescent="0.2">
      <c r="A511" s="242"/>
      <c r="B511" s="155"/>
      <c r="C511" s="155"/>
      <c r="D511" s="195"/>
    </row>
    <row r="512" spans="1:4" s="154" customFormat="1" x14ac:dyDescent="0.2">
      <c r="A512" s="242"/>
      <c r="B512" s="155"/>
      <c r="C512" s="155"/>
      <c r="D512" s="195"/>
    </row>
    <row r="513" spans="1:4" s="154" customFormat="1" x14ac:dyDescent="0.2">
      <c r="A513" s="242"/>
      <c r="B513" s="155"/>
      <c r="C513" s="155"/>
      <c r="D513" s="195"/>
    </row>
    <row r="514" spans="1:4" s="154" customFormat="1" x14ac:dyDescent="0.2">
      <c r="A514" s="242"/>
      <c r="B514" s="155"/>
      <c r="C514" s="155"/>
      <c r="D514" s="195"/>
    </row>
    <row r="515" spans="1:4" s="154" customFormat="1" x14ac:dyDescent="0.2">
      <c r="A515" s="242"/>
      <c r="B515" s="155"/>
      <c r="C515" s="155"/>
      <c r="D515" s="195"/>
    </row>
    <row r="516" spans="1:4" s="154" customFormat="1" x14ac:dyDescent="0.2">
      <c r="A516" s="242"/>
      <c r="B516" s="155"/>
      <c r="C516" s="155"/>
      <c r="D516" s="195"/>
    </row>
    <row r="517" spans="1:4" s="154" customFormat="1" x14ac:dyDescent="0.2">
      <c r="A517" s="242"/>
      <c r="B517" s="155"/>
      <c r="C517" s="155"/>
      <c r="D517" s="195"/>
    </row>
    <row r="518" spans="1:4" s="154" customFormat="1" x14ac:dyDescent="0.2">
      <c r="A518" s="242"/>
      <c r="B518" s="155"/>
      <c r="C518" s="155"/>
      <c r="D518" s="195"/>
    </row>
    <row r="519" spans="1:4" s="154" customFormat="1" x14ac:dyDescent="0.2">
      <c r="A519" s="242"/>
      <c r="B519" s="155"/>
      <c r="C519" s="155"/>
      <c r="D519" s="195"/>
    </row>
    <row r="520" spans="1:4" s="154" customFormat="1" x14ac:dyDescent="0.2">
      <c r="A520" s="242"/>
      <c r="B520" s="155"/>
      <c r="C520" s="155"/>
      <c r="D520" s="195"/>
    </row>
    <row r="521" spans="1:4" s="154" customFormat="1" x14ac:dyDescent="0.2">
      <c r="A521" s="242"/>
      <c r="B521" s="155"/>
      <c r="C521" s="155"/>
      <c r="D521" s="195"/>
    </row>
    <row r="522" spans="1:4" s="154" customFormat="1" x14ac:dyDescent="0.2">
      <c r="A522" s="242"/>
      <c r="B522" s="155"/>
      <c r="C522" s="155"/>
      <c r="D522" s="195"/>
    </row>
    <row r="523" spans="1:4" s="154" customFormat="1" x14ac:dyDescent="0.2">
      <c r="A523" s="242"/>
      <c r="B523" s="155"/>
      <c r="C523" s="155"/>
      <c r="D523" s="195"/>
    </row>
    <row r="524" spans="1:4" s="154" customFormat="1" x14ac:dyDescent="0.2">
      <c r="A524" s="242"/>
      <c r="B524" s="155"/>
      <c r="C524" s="155"/>
      <c r="D524" s="195"/>
    </row>
    <row r="525" spans="1:4" s="154" customFormat="1" x14ac:dyDescent="0.2">
      <c r="A525" s="242"/>
      <c r="B525" s="155"/>
      <c r="C525" s="155"/>
      <c r="D525" s="195"/>
    </row>
    <row r="526" spans="1:4" s="154" customFormat="1" x14ac:dyDescent="0.2">
      <c r="A526" s="242"/>
      <c r="B526" s="155"/>
      <c r="C526" s="155"/>
      <c r="D526" s="195"/>
    </row>
    <row r="527" spans="1:4" s="154" customFormat="1" x14ac:dyDescent="0.2">
      <c r="A527" s="242"/>
      <c r="B527" s="155"/>
      <c r="C527" s="155"/>
      <c r="D527" s="195"/>
    </row>
    <row r="528" spans="1:4" s="154" customFormat="1" x14ac:dyDescent="0.2">
      <c r="A528" s="242"/>
      <c r="B528" s="155"/>
      <c r="C528" s="155"/>
      <c r="D528" s="195"/>
    </row>
    <row r="529" spans="1:4" s="154" customFormat="1" x14ac:dyDescent="0.2">
      <c r="A529" s="242"/>
      <c r="B529" s="155"/>
      <c r="C529" s="155"/>
      <c r="D529" s="195"/>
    </row>
    <row r="530" spans="1:4" s="154" customFormat="1" x14ac:dyDescent="0.2">
      <c r="A530" s="242"/>
      <c r="B530" s="155"/>
      <c r="C530" s="155"/>
      <c r="D530" s="195"/>
    </row>
    <row r="531" spans="1:4" s="154" customFormat="1" x14ac:dyDescent="0.2">
      <c r="A531" s="242"/>
      <c r="B531" s="155"/>
      <c r="C531" s="155"/>
      <c r="D531" s="195"/>
    </row>
    <row r="532" spans="1:4" s="154" customFormat="1" x14ac:dyDescent="0.2">
      <c r="A532" s="242"/>
      <c r="B532" s="155"/>
      <c r="C532" s="155"/>
      <c r="D532" s="195"/>
    </row>
    <row r="533" spans="1:4" s="154" customFormat="1" x14ac:dyDescent="0.2">
      <c r="A533" s="242"/>
      <c r="B533" s="155"/>
      <c r="C533" s="155"/>
      <c r="D533" s="195"/>
    </row>
    <row r="534" spans="1:4" s="154" customFormat="1" x14ac:dyDescent="0.2">
      <c r="A534" s="242"/>
      <c r="B534" s="155"/>
      <c r="C534" s="155"/>
      <c r="D534" s="195"/>
    </row>
    <row r="535" spans="1:4" s="154" customFormat="1" x14ac:dyDescent="0.2">
      <c r="A535" s="242"/>
      <c r="B535" s="155"/>
      <c r="C535" s="155"/>
      <c r="D535" s="195"/>
    </row>
    <row r="536" spans="1:4" s="154" customFormat="1" x14ac:dyDescent="0.2">
      <c r="A536" s="242"/>
      <c r="B536" s="155"/>
      <c r="C536" s="155"/>
      <c r="D536" s="195"/>
    </row>
    <row r="537" spans="1:4" s="154" customFormat="1" x14ac:dyDescent="0.2">
      <c r="A537" s="242"/>
      <c r="B537" s="155"/>
      <c r="C537" s="155"/>
      <c r="D537" s="195"/>
    </row>
    <row r="538" spans="1:4" s="154" customFormat="1" x14ac:dyDescent="0.2">
      <c r="A538" s="242"/>
      <c r="B538" s="155"/>
      <c r="C538" s="155"/>
      <c r="D538" s="195"/>
    </row>
    <row r="539" spans="1:4" s="154" customFormat="1" x14ac:dyDescent="0.2">
      <c r="A539" s="242"/>
      <c r="B539" s="155"/>
      <c r="C539" s="155"/>
      <c r="D539" s="195"/>
    </row>
    <row r="540" spans="1:4" s="154" customFormat="1" x14ac:dyDescent="0.2">
      <c r="A540" s="242"/>
      <c r="B540" s="155"/>
      <c r="C540" s="155"/>
      <c r="D540" s="195"/>
    </row>
    <row r="541" spans="1:4" s="154" customFormat="1" x14ac:dyDescent="0.2">
      <c r="A541" s="242"/>
      <c r="B541" s="155"/>
      <c r="C541" s="155"/>
      <c r="D541" s="195"/>
    </row>
    <row r="542" spans="1:4" s="154" customFormat="1" x14ac:dyDescent="0.2">
      <c r="A542" s="242"/>
      <c r="B542" s="155"/>
      <c r="C542" s="155"/>
      <c r="D542" s="195"/>
    </row>
    <row r="543" spans="1:4" s="154" customFormat="1" x14ac:dyDescent="0.2">
      <c r="A543" s="242"/>
      <c r="B543" s="155"/>
      <c r="C543" s="155"/>
      <c r="D543" s="195"/>
    </row>
    <row r="544" spans="1:4" s="154" customFormat="1" x14ac:dyDescent="0.2">
      <c r="A544" s="242"/>
      <c r="B544" s="155"/>
      <c r="C544" s="155"/>
      <c r="D544" s="195"/>
    </row>
    <row r="545" spans="1:4" s="154" customFormat="1" x14ac:dyDescent="0.2">
      <c r="A545" s="242"/>
      <c r="B545" s="155"/>
      <c r="C545" s="155"/>
      <c r="D545" s="195"/>
    </row>
    <row r="546" spans="1:4" s="154" customFormat="1" x14ac:dyDescent="0.2">
      <c r="A546" s="242"/>
      <c r="B546" s="155"/>
      <c r="C546" s="155"/>
      <c r="D546" s="195"/>
    </row>
    <row r="547" spans="1:4" s="154" customFormat="1" x14ac:dyDescent="0.2">
      <c r="A547" s="242"/>
      <c r="B547" s="155"/>
      <c r="C547" s="155"/>
      <c r="D547" s="195"/>
    </row>
    <row r="548" spans="1:4" s="154" customFormat="1" x14ac:dyDescent="0.2">
      <c r="A548" s="242"/>
      <c r="B548" s="155"/>
      <c r="C548" s="155"/>
      <c r="D548" s="195"/>
    </row>
    <row r="549" spans="1:4" s="154" customFormat="1" x14ac:dyDescent="0.2">
      <c r="A549" s="242"/>
      <c r="B549" s="155"/>
      <c r="C549" s="155"/>
      <c r="D549" s="195"/>
    </row>
    <row r="550" spans="1:4" s="154" customFormat="1" x14ac:dyDescent="0.2">
      <c r="A550" s="242"/>
      <c r="B550" s="155"/>
      <c r="C550" s="155"/>
      <c r="D550" s="195"/>
    </row>
    <row r="551" spans="1:4" s="154" customFormat="1" x14ac:dyDescent="0.2">
      <c r="A551" s="242"/>
      <c r="B551" s="155"/>
      <c r="C551" s="155"/>
      <c r="D551" s="195"/>
    </row>
    <row r="552" spans="1:4" s="154" customFormat="1" x14ac:dyDescent="0.2">
      <c r="A552" s="242"/>
      <c r="B552" s="155"/>
      <c r="C552" s="155"/>
      <c r="D552" s="195"/>
    </row>
    <row r="553" spans="1:4" s="154" customFormat="1" x14ac:dyDescent="0.2">
      <c r="A553" s="242"/>
      <c r="B553" s="155"/>
      <c r="C553" s="155"/>
      <c r="D553" s="195"/>
    </row>
    <row r="554" spans="1:4" s="154" customFormat="1" x14ac:dyDescent="0.2">
      <c r="A554" s="242"/>
      <c r="B554" s="155"/>
      <c r="C554" s="155"/>
      <c r="D554" s="195"/>
    </row>
    <row r="555" spans="1:4" s="154" customFormat="1" x14ac:dyDescent="0.2">
      <c r="A555" s="242"/>
      <c r="B555" s="155"/>
      <c r="C555" s="155"/>
      <c r="D555" s="195"/>
    </row>
    <row r="556" spans="1:4" s="154" customFormat="1" x14ac:dyDescent="0.2">
      <c r="A556" s="242"/>
      <c r="B556" s="155"/>
      <c r="C556" s="155"/>
      <c r="D556" s="195"/>
    </row>
    <row r="557" spans="1:4" s="154" customFormat="1" x14ac:dyDescent="0.2">
      <c r="A557" s="242"/>
      <c r="B557" s="155"/>
      <c r="C557" s="155"/>
      <c r="D557" s="195"/>
    </row>
    <row r="558" spans="1:4" s="154" customFormat="1" x14ac:dyDescent="0.2">
      <c r="A558" s="242"/>
      <c r="B558" s="155"/>
      <c r="C558" s="155"/>
      <c r="D558" s="195"/>
    </row>
    <row r="559" spans="1:4" s="154" customFormat="1" x14ac:dyDescent="0.2">
      <c r="A559" s="242"/>
      <c r="B559" s="155"/>
      <c r="C559" s="155"/>
      <c r="D559" s="195"/>
    </row>
    <row r="560" spans="1:4" s="154" customFormat="1" x14ac:dyDescent="0.2">
      <c r="A560" s="242"/>
      <c r="B560" s="155"/>
      <c r="C560" s="155"/>
      <c r="D560" s="195"/>
    </row>
    <row r="561" spans="1:4" s="154" customFormat="1" x14ac:dyDescent="0.2">
      <c r="A561" s="242"/>
      <c r="B561" s="155"/>
      <c r="C561" s="155"/>
      <c r="D561" s="195"/>
    </row>
    <row r="562" spans="1:4" s="154" customFormat="1" x14ac:dyDescent="0.2">
      <c r="A562" s="242"/>
      <c r="B562" s="155"/>
      <c r="C562" s="155"/>
      <c r="D562" s="195"/>
    </row>
    <row r="563" spans="1:4" s="154" customFormat="1" x14ac:dyDescent="0.2">
      <c r="A563" s="242"/>
      <c r="B563" s="155"/>
      <c r="C563" s="155"/>
      <c r="D563" s="195"/>
    </row>
    <row r="564" spans="1:4" s="154" customFormat="1" x14ac:dyDescent="0.2">
      <c r="A564" s="242"/>
      <c r="B564" s="155"/>
      <c r="C564" s="155"/>
      <c r="D564" s="195"/>
    </row>
    <row r="565" spans="1:4" s="154" customFormat="1" x14ac:dyDescent="0.2">
      <c r="A565" s="242"/>
      <c r="B565" s="155"/>
      <c r="C565" s="155"/>
      <c r="D565" s="195"/>
    </row>
    <row r="566" spans="1:4" s="154" customFormat="1" x14ac:dyDescent="0.2">
      <c r="A566" s="242"/>
      <c r="B566" s="155"/>
      <c r="C566" s="155"/>
      <c r="D566" s="195"/>
    </row>
    <row r="567" spans="1:4" s="154" customFormat="1" x14ac:dyDescent="0.2">
      <c r="A567" s="242"/>
      <c r="B567" s="155"/>
      <c r="C567" s="155"/>
      <c r="D567" s="195"/>
    </row>
    <row r="568" spans="1:4" s="154" customFormat="1" x14ac:dyDescent="0.2">
      <c r="A568" s="242"/>
      <c r="B568" s="155"/>
      <c r="C568" s="155"/>
      <c r="D568" s="195"/>
    </row>
    <row r="569" spans="1:4" s="154" customFormat="1" x14ac:dyDescent="0.2">
      <c r="A569" s="242"/>
      <c r="B569" s="155"/>
      <c r="C569" s="155"/>
      <c r="D569" s="195"/>
    </row>
    <row r="570" spans="1:4" s="154" customFormat="1" x14ac:dyDescent="0.2">
      <c r="A570" s="242"/>
      <c r="B570" s="155"/>
      <c r="C570" s="155"/>
      <c r="D570" s="195"/>
    </row>
    <row r="571" spans="1:4" s="154" customFormat="1" x14ac:dyDescent="0.2">
      <c r="A571" s="242"/>
      <c r="B571" s="155"/>
      <c r="C571" s="155"/>
      <c r="D571" s="195"/>
    </row>
    <row r="572" spans="1:4" s="154" customFormat="1" x14ac:dyDescent="0.2">
      <c r="A572" s="242"/>
      <c r="B572" s="155"/>
      <c r="C572" s="155"/>
      <c r="D572" s="195"/>
    </row>
    <row r="573" spans="1:4" s="154" customFormat="1" x14ac:dyDescent="0.2">
      <c r="A573" s="242"/>
      <c r="B573" s="155"/>
      <c r="C573" s="155"/>
      <c r="D573" s="195"/>
    </row>
    <row r="574" spans="1:4" s="154" customFormat="1" x14ac:dyDescent="0.2">
      <c r="A574" s="242"/>
      <c r="B574" s="155"/>
      <c r="C574" s="155"/>
      <c r="D574" s="195"/>
    </row>
    <row r="575" spans="1:4" s="154" customFormat="1" x14ac:dyDescent="0.2">
      <c r="A575" s="242"/>
      <c r="B575" s="155"/>
      <c r="C575" s="155"/>
      <c r="D575" s="195"/>
    </row>
    <row r="576" spans="1:4" s="154" customFormat="1" x14ac:dyDescent="0.2">
      <c r="A576" s="242"/>
      <c r="B576" s="155"/>
      <c r="C576" s="155"/>
      <c r="D576" s="195"/>
    </row>
    <row r="577" spans="1:4" s="154" customFormat="1" x14ac:dyDescent="0.2">
      <c r="A577" s="242"/>
      <c r="B577" s="155"/>
      <c r="C577" s="155"/>
      <c r="D577" s="195"/>
    </row>
    <row r="578" spans="1:4" s="154" customFormat="1" x14ac:dyDescent="0.2">
      <c r="A578" s="242"/>
      <c r="B578" s="155"/>
      <c r="C578" s="155"/>
      <c r="D578" s="195"/>
    </row>
    <row r="579" spans="1:4" s="154" customFormat="1" x14ac:dyDescent="0.2">
      <c r="A579" s="242"/>
      <c r="B579" s="155"/>
      <c r="C579" s="155"/>
      <c r="D579" s="195"/>
    </row>
    <row r="580" spans="1:4" s="154" customFormat="1" x14ac:dyDescent="0.2">
      <c r="A580" s="242"/>
      <c r="B580" s="155"/>
      <c r="C580" s="155"/>
      <c r="D580" s="195"/>
    </row>
    <row r="581" spans="1:4" s="154" customFormat="1" x14ac:dyDescent="0.2">
      <c r="A581" s="242"/>
      <c r="B581" s="155"/>
      <c r="C581" s="155"/>
      <c r="D581" s="195"/>
    </row>
    <row r="582" spans="1:4" s="154" customFormat="1" x14ac:dyDescent="0.2">
      <c r="A582" s="242"/>
      <c r="B582" s="155"/>
      <c r="C582" s="155"/>
      <c r="D582" s="195"/>
    </row>
    <row r="583" spans="1:4" s="154" customFormat="1" x14ac:dyDescent="0.2">
      <c r="A583" s="242"/>
      <c r="B583" s="155"/>
      <c r="C583" s="155"/>
      <c r="D583" s="195"/>
    </row>
    <row r="584" spans="1:4" s="154" customFormat="1" x14ac:dyDescent="0.2">
      <c r="A584" s="242"/>
      <c r="B584" s="155"/>
      <c r="C584" s="155"/>
      <c r="D584" s="195"/>
    </row>
    <row r="585" spans="1:4" s="154" customFormat="1" x14ac:dyDescent="0.2">
      <c r="A585" s="242"/>
      <c r="B585" s="155"/>
      <c r="C585" s="155"/>
      <c r="D585" s="195"/>
    </row>
    <row r="586" spans="1:4" s="154" customFormat="1" x14ac:dyDescent="0.2">
      <c r="A586" s="242"/>
      <c r="B586" s="155"/>
      <c r="C586" s="155"/>
      <c r="D586" s="195"/>
    </row>
    <row r="587" spans="1:4" s="154" customFormat="1" x14ac:dyDescent="0.2">
      <c r="A587" s="242"/>
      <c r="B587" s="155"/>
      <c r="C587" s="155"/>
      <c r="D587" s="195"/>
    </row>
    <row r="588" spans="1:4" s="154" customFormat="1" x14ac:dyDescent="0.2">
      <c r="A588" s="242"/>
      <c r="B588" s="155"/>
      <c r="C588" s="155"/>
      <c r="D588" s="195"/>
    </row>
    <row r="589" spans="1:4" s="154" customFormat="1" x14ac:dyDescent="0.2">
      <c r="A589" s="242"/>
      <c r="B589" s="155"/>
      <c r="C589" s="155"/>
      <c r="D589" s="195"/>
    </row>
    <row r="590" spans="1:4" s="154" customFormat="1" x14ac:dyDescent="0.2">
      <c r="A590" s="242"/>
      <c r="B590" s="155"/>
      <c r="C590" s="155"/>
      <c r="D590" s="195"/>
    </row>
    <row r="591" spans="1:4" s="154" customFormat="1" x14ac:dyDescent="0.2">
      <c r="A591" s="242"/>
      <c r="B591" s="155"/>
      <c r="C591" s="155"/>
      <c r="D591" s="195"/>
    </row>
    <row r="592" spans="1:4" s="154" customFormat="1" x14ac:dyDescent="0.2">
      <c r="A592" s="242"/>
      <c r="B592" s="155"/>
      <c r="C592" s="155"/>
      <c r="D592" s="195"/>
    </row>
    <row r="593" spans="1:4" s="154" customFormat="1" x14ac:dyDescent="0.2">
      <c r="A593" s="242"/>
      <c r="B593" s="155"/>
      <c r="C593" s="155"/>
      <c r="D593" s="195"/>
    </row>
    <row r="594" spans="1:4" s="154" customFormat="1" x14ac:dyDescent="0.2">
      <c r="A594" s="242"/>
      <c r="B594" s="155"/>
      <c r="C594" s="155"/>
      <c r="D594" s="195"/>
    </row>
    <row r="595" spans="1:4" s="154" customFormat="1" x14ac:dyDescent="0.2">
      <c r="A595" s="242"/>
      <c r="B595" s="155"/>
      <c r="C595" s="155"/>
      <c r="D595" s="195"/>
    </row>
    <row r="596" spans="1:4" s="154" customFormat="1" x14ac:dyDescent="0.2">
      <c r="A596" s="242"/>
      <c r="B596" s="155"/>
      <c r="C596" s="155"/>
      <c r="D596" s="195"/>
    </row>
    <row r="597" spans="1:4" s="154" customFormat="1" x14ac:dyDescent="0.2">
      <c r="A597" s="242"/>
      <c r="B597" s="155"/>
      <c r="C597" s="155"/>
      <c r="D597" s="195"/>
    </row>
    <row r="598" spans="1:4" s="154" customFormat="1" x14ac:dyDescent="0.2">
      <c r="A598" s="242"/>
      <c r="B598" s="155"/>
      <c r="C598" s="155"/>
      <c r="D598" s="195"/>
    </row>
    <row r="599" spans="1:4" s="154" customFormat="1" x14ac:dyDescent="0.2">
      <c r="A599" s="242"/>
      <c r="B599" s="155"/>
      <c r="C599" s="155"/>
      <c r="D599" s="195"/>
    </row>
    <row r="600" spans="1:4" s="154" customFormat="1" x14ac:dyDescent="0.2">
      <c r="A600" s="242"/>
      <c r="B600" s="155"/>
      <c r="C600" s="155"/>
      <c r="D600" s="195"/>
    </row>
    <row r="601" spans="1:4" s="154" customFormat="1" x14ac:dyDescent="0.2">
      <c r="A601" s="242"/>
      <c r="B601" s="155"/>
      <c r="C601" s="155"/>
      <c r="D601" s="195"/>
    </row>
    <row r="602" spans="1:4" s="154" customFormat="1" x14ac:dyDescent="0.2">
      <c r="A602" s="242"/>
      <c r="B602" s="155"/>
      <c r="C602" s="155"/>
      <c r="D602" s="195"/>
    </row>
    <row r="603" spans="1:4" s="154" customFormat="1" x14ac:dyDescent="0.2">
      <c r="A603" s="242"/>
      <c r="B603" s="155"/>
      <c r="C603" s="155"/>
      <c r="D603" s="195"/>
    </row>
    <row r="604" spans="1:4" s="154" customFormat="1" x14ac:dyDescent="0.2">
      <c r="A604" s="242"/>
      <c r="B604" s="155"/>
      <c r="C604" s="155"/>
      <c r="D604" s="195"/>
    </row>
    <row r="605" spans="1:4" s="154" customFormat="1" x14ac:dyDescent="0.2">
      <c r="A605" s="242"/>
      <c r="B605" s="155"/>
      <c r="C605" s="155"/>
      <c r="D605" s="195"/>
    </row>
    <row r="606" spans="1:4" s="154" customFormat="1" x14ac:dyDescent="0.2">
      <c r="A606" s="242"/>
      <c r="B606" s="155"/>
      <c r="C606" s="155"/>
      <c r="D606" s="195"/>
    </row>
    <row r="607" spans="1:4" s="154" customFormat="1" x14ac:dyDescent="0.2">
      <c r="A607" s="242"/>
      <c r="B607" s="155"/>
      <c r="C607" s="155"/>
      <c r="D607" s="195"/>
    </row>
    <row r="608" spans="1:4" s="154" customFormat="1" x14ac:dyDescent="0.2">
      <c r="A608" s="242"/>
      <c r="B608" s="155"/>
      <c r="C608" s="155"/>
      <c r="D608" s="195"/>
    </row>
    <row r="609" spans="1:4" s="154" customFormat="1" x14ac:dyDescent="0.2">
      <c r="A609" s="242"/>
      <c r="B609" s="155"/>
      <c r="C609" s="155"/>
      <c r="D609" s="195"/>
    </row>
    <row r="610" spans="1:4" s="154" customFormat="1" x14ac:dyDescent="0.2">
      <c r="A610" s="242"/>
      <c r="B610" s="155"/>
      <c r="C610" s="155"/>
      <c r="D610" s="195"/>
    </row>
    <row r="611" spans="1:4" s="154" customFormat="1" x14ac:dyDescent="0.2">
      <c r="A611" s="242"/>
      <c r="B611" s="155"/>
      <c r="C611" s="155"/>
      <c r="D611" s="195"/>
    </row>
    <row r="612" spans="1:4" s="154" customFormat="1" x14ac:dyDescent="0.2">
      <c r="A612" s="242"/>
      <c r="B612" s="155"/>
      <c r="C612" s="155"/>
      <c r="D612" s="195"/>
    </row>
    <row r="613" spans="1:4" s="154" customFormat="1" x14ac:dyDescent="0.2">
      <c r="A613" s="242"/>
      <c r="B613" s="155"/>
      <c r="C613" s="155"/>
      <c r="D613" s="195"/>
    </row>
    <row r="614" spans="1:4" s="154" customFormat="1" x14ac:dyDescent="0.2">
      <c r="A614" s="242"/>
      <c r="B614" s="155"/>
      <c r="C614" s="155"/>
      <c r="D614" s="195"/>
    </row>
    <row r="615" spans="1:4" s="154" customFormat="1" x14ac:dyDescent="0.2">
      <c r="A615" s="242"/>
      <c r="B615" s="155"/>
      <c r="C615" s="155"/>
      <c r="D615" s="195"/>
    </row>
    <row r="616" spans="1:4" s="154" customFormat="1" x14ac:dyDescent="0.2">
      <c r="A616" s="242"/>
      <c r="B616" s="155"/>
      <c r="C616" s="155"/>
      <c r="D616" s="195"/>
    </row>
    <row r="617" spans="1:4" s="154" customFormat="1" x14ac:dyDescent="0.2">
      <c r="A617" s="242"/>
      <c r="B617" s="155"/>
      <c r="C617" s="155"/>
      <c r="D617" s="195"/>
    </row>
    <row r="618" spans="1:4" s="154" customFormat="1" x14ac:dyDescent="0.2">
      <c r="A618" s="242"/>
      <c r="B618" s="155"/>
      <c r="C618" s="155"/>
      <c r="D618" s="195"/>
    </row>
    <row r="619" spans="1:4" s="154" customFormat="1" x14ac:dyDescent="0.2">
      <c r="A619" s="242"/>
      <c r="B619" s="155"/>
      <c r="C619" s="155"/>
      <c r="D619" s="195"/>
    </row>
    <row r="620" spans="1:4" s="154" customFormat="1" x14ac:dyDescent="0.2">
      <c r="A620" s="242"/>
      <c r="B620" s="155"/>
      <c r="C620" s="155"/>
      <c r="D620" s="195"/>
    </row>
    <row r="621" spans="1:4" s="154" customFormat="1" x14ac:dyDescent="0.2">
      <c r="A621" s="242"/>
      <c r="B621" s="155"/>
      <c r="C621" s="155"/>
      <c r="D621" s="195"/>
    </row>
    <row r="622" spans="1:4" s="154" customFormat="1" x14ac:dyDescent="0.2">
      <c r="A622" s="242"/>
      <c r="B622" s="155"/>
      <c r="C622" s="155"/>
      <c r="D622" s="195"/>
    </row>
    <row r="623" spans="1:4" s="154" customFormat="1" x14ac:dyDescent="0.2">
      <c r="A623" s="242"/>
      <c r="B623" s="155"/>
      <c r="C623" s="155"/>
      <c r="D623" s="195"/>
    </row>
    <row r="624" spans="1:4" s="154" customFormat="1" x14ac:dyDescent="0.2">
      <c r="A624" s="242"/>
      <c r="B624" s="155"/>
      <c r="C624" s="155"/>
      <c r="D624" s="195"/>
    </row>
    <row r="625" spans="1:4" s="154" customFormat="1" x14ac:dyDescent="0.2">
      <c r="A625" s="242"/>
      <c r="B625" s="155"/>
      <c r="C625" s="155"/>
      <c r="D625" s="195"/>
    </row>
    <row r="626" spans="1:4" s="154" customFormat="1" x14ac:dyDescent="0.2">
      <c r="A626" s="242"/>
      <c r="B626" s="155"/>
      <c r="C626" s="155"/>
      <c r="D626" s="195"/>
    </row>
    <row r="627" spans="1:4" s="154" customFormat="1" x14ac:dyDescent="0.2">
      <c r="A627" s="242"/>
      <c r="B627" s="155"/>
      <c r="C627" s="155"/>
      <c r="D627" s="195"/>
    </row>
    <row r="628" spans="1:4" s="154" customFormat="1" x14ac:dyDescent="0.2">
      <c r="A628" s="242"/>
      <c r="B628" s="155"/>
      <c r="C628" s="155"/>
      <c r="D628" s="195"/>
    </row>
    <row r="629" spans="1:4" s="154" customFormat="1" x14ac:dyDescent="0.2">
      <c r="A629" s="242"/>
      <c r="B629" s="155"/>
      <c r="C629" s="155"/>
      <c r="D629" s="195"/>
    </row>
    <row r="630" spans="1:4" s="154" customFormat="1" x14ac:dyDescent="0.2">
      <c r="A630" s="242"/>
      <c r="B630" s="155"/>
      <c r="C630" s="155"/>
      <c r="D630" s="195"/>
    </row>
    <row r="631" spans="1:4" s="154" customFormat="1" x14ac:dyDescent="0.2">
      <c r="A631" s="242"/>
      <c r="B631" s="155"/>
      <c r="C631" s="155"/>
      <c r="D631" s="195"/>
    </row>
    <row r="632" spans="1:4" s="154" customFormat="1" x14ac:dyDescent="0.2">
      <c r="A632" s="242"/>
      <c r="B632" s="155"/>
      <c r="C632" s="155"/>
      <c r="D632" s="195"/>
    </row>
    <row r="633" spans="1:4" s="154" customFormat="1" x14ac:dyDescent="0.2">
      <c r="A633" s="242"/>
      <c r="B633" s="155"/>
      <c r="C633" s="155"/>
      <c r="D633" s="195"/>
    </row>
    <row r="634" spans="1:4" s="154" customFormat="1" x14ac:dyDescent="0.2">
      <c r="A634" s="242"/>
      <c r="B634" s="155"/>
      <c r="C634" s="155"/>
      <c r="D634" s="195"/>
    </row>
    <row r="635" spans="1:4" s="154" customFormat="1" x14ac:dyDescent="0.2">
      <c r="A635" s="242"/>
      <c r="B635" s="155"/>
      <c r="C635" s="155"/>
      <c r="D635" s="195"/>
    </row>
    <row r="636" spans="1:4" s="154" customFormat="1" x14ac:dyDescent="0.2">
      <c r="A636" s="242"/>
      <c r="B636" s="155"/>
      <c r="C636" s="155"/>
      <c r="D636" s="195"/>
    </row>
    <row r="637" spans="1:4" s="154" customFormat="1" x14ac:dyDescent="0.2">
      <c r="A637" s="242"/>
      <c r="B637" s="155"/>
      <c r="C637" s="155"/>
      <c r="D637" s="195"/>
    </row>
    <row r="638" spans="1:4" s="154" customFormat="1" x14ac:dyDescent="0.2">
      <c r="A638" s="242"/>
      <c r="B638" s="155"/>
      <c r="C638" s="155"/>
      <c r="D638" s="195"/>
    </row>
    <row r="639" spans="1:4" s="154" customFormat="1" x14ac:dyDescent="0.2">
      <c r="A639" s="242"/>
      <c r="B639" s="155"/>
      <c r="C639" s="155"/>
      <c r="D639" s="195"/>
    </row>
    <row r="640" spans="1:4" s="154" customFormat="1" x14ac:dyDescent="0.2">
      <c r="A640" s="242"/>
      <c r="B640" s="155"/>
      <c r="C640" s="155"/>
      <c r="D640" s="195"/>
    </row>
    <row r="641" spans="1:4" s="154" customFormat="1" x14ac:dyDescent="0.2">
      <c r="A641" s="242"/>
      <c r="B641" s="155"/>
      <c r="C641" s="155"/>
      <c r="D641" s="195"/>
    </row>
    <row r="642" spans="1:4" s="154" customFormat="1" x14ac:dyDescent="0.2">
      <c r="A642" s="242"/>
      <c r="B642" s="155"/>
      <c r="C642" s="155"/>
      <c r="D642" s="195"/>
    </row>
    <row r="643" spans="1:4" s="154" customFormat="1" x14ac:dyDescent="0.2">
      <c r="A643" s="242"/>
      <c r="B643" s="155"/>
      <c r="C643" s="155"/>
      <c r="D643" s="195"/>
    </row>
    <row r="644" spans="1:4" s="154" customFormat="1" x14ac:dyDescent="0.2">
      <c r="A644" s="242"/>
      <c r="B644" s="155"/>
      <c r="C644" s="155"/>
      <c r="D644" s="195"/>
    </row>
    <row r="645" spans="1:4" s="154" customFormat="1" x14ac:dyDescent="0.2">
      <c r="A645" s="242"/>
      <c r="B645" s="155"/>
      <c r="C645" s="155"/>
      <c r="D645" s="195"/>
    </row>
    <row r="646" spans="1:4" s="154" customFormat="1" x14ac:dyDescent="0.2">
      <c r="A646" s="242"/>
      <c r="B646" s="155"/>
      <c r="C646" s="155"/>
      <c r="D646" s="195"/>
    </row>
    <row r="647" spans="1:4" s="154" customFormat="1" x14ac:dyDescent="0.2">
      <c r="A647" s="242"/>
      <c r="B647" s="155"/>
      <c r="C647" s="155"/>
      <c r="D647" s="195"/>
    </row>
    <row r="648" spans="1:4" s="154" customFormat="1" x14ac:dyDescent="0.2">
      <c r="A648" s="242"/>
      <c r="B648" s="155"/>
      <c r="C648" s="155"/>
      <c r="D648" s="195"/>
    </row>
    <row r="649" spans="1:4" s="154" customFormat="1" x14ac:dyDescent="0.2">
      <c r="A649" s="242"/>
      <c r="B649" s="155"/>
      <c r="C649" s="155"/>
      <c r="D649" s="195"/>
    </row>
    <row r="650" spans="1:4" s="154" customFormat="1" x14ac:dyDescent="0.2">
      <c r="A650" s="242"/>
      <c r="B650" s="155"/>
      <c r="C650" s="155"/>
      <c r="D650" s="195"/>
    </row>
    <row r="651" spans="1:4" s="154" customFormat="1" x14ac:dyDescent="0.2">
      <c r="A651" s="242"/>
      <c r="B651" s="155"/>
      <c r="C651" s="155"/>
      <c r="D651" s="195"/>
    </row>
    <row r="652" spans="1:4" s="154" customFormat="1" x14ac:dyDescent="0.2">
      <c r="A652" s="242"/>
      <c r="B652" s="155"/>
      <c r="C652" s="155"/>
      <c r="D652" s="195"/>
    </row>
    <row r="653" spans="1:4" s="154" customFormat="1" x14ac:dyDescent="0.2">
      <c r="A653" s="242"/>
      <c r="B653" s="155"/>
      <c r="C653" s="155"/>
      <c r="D653" s="195"/>
    </row>
    <row r="654" spans="1:4" s="154" customFormat="1" x14ac:dyDescent="0.2">
      <c r="A654" s="242"/>
      <c r="B654" s="155"/>
      <c r="C654" s="155"/>
      <c r="D654" s="195"/>
    </row>
    <row r="655" spans="1:4" s="154" customFormat="1" x14ac:dyDescent="0.2">
      <c r="A655" s="242"/>
      <c r="B655" s="155"/>
      <c r="C655" s="155"/>
      <c r="D655" s="195"/>
    </row>
    <row r="656" spans="1:4" s="154" customFormat="1" x14ac:dyDescent="0.2">
      <c r="A656" s="242"/>
      <c r="B656" s="155"/>
      <c r="C656" s="155"/>
      <c r="D656" s="195"/>
    </row>
    <row r="657" spans="1:4" s="154" customFormat="1" x14ac:dyDescent="0.2">
      <c r="A657" s="242"/>
      <c r="B657" s="155"/>
      <c r="C657" s="155"/>
      <c r="D657" s="195"/>
    </row>
    <row r="658" spans="1:4" s="154" customFormat="1" x14ac:dyDescent="0.2">
      <c r="A658" s="242"/>
      <c r="B658" s="155"/>
      <c r="C658" s="155"/>
      <c r="D658" s="195"/>
    </row>
    <row r="659" spans="1:4" s="154" customFormat="1" x14ac:dyDescent="0.2">
      <c r="A659" s="242"/>
      <c r="B659" s="155"/>
      <c r="C659" s="155"/>
      <c r="D659" s="195"/>
    </row>
    <row r="660" spans="1:4" s="154" customFormat="1" x14ac:dyDescent="0.2">
      <c r="A660" s="242"/>
      <c r="B660" s="155"/>
      <c r="C660" s="155"/>
      <c r="D660" s="195"/>
    </row>
    <row r="661" spans="1:4" s="154" customFormat="1" x14ac:dyDescent="0.2">
      <c r="A661" s="242"/>
      <c r="B661" s="155"/>
      <c r="C661" s="155"/>
      <c r="D661" s="195"/>
    </row>
    <row r="662" spans="1:4" s="154" customFormat="1" x14ac:dyDescent="0.2">
      <c r="A662" s="242"/>
      <c r="B662" s="155"/>
      <c r="C662" s="155"/>
      <c r="D662" s="195"/>
    </row>
    <row r="663" spans="1:4" s="154" customFormat="1" x14ac:dyDescent="0.2">
      <c r="A663" s="242"/>
      <c r="B663" s="155"/>
      <c r="C663" s="155"/>
      <c r="D663" s="195"/>
    </row>
    <row r="664" spans="1:4" s="154" customFormat="1" x14ac:dyDescent="0.2">
      <c r="A664" s="242"/>
      <c r="B664" s="155"/>
      <c r="C664" s="155"/>
      <c r="D664" s="195"/>
    </row>
    <row r="665" spans="1:4" s="154" customFormat="1" x14ac:dyDescent="0.2">
      <c r="A665" s="242"/>
      <c r="B665" s="155"/>
      <c r="C665" s="155"/>
      <c r="D665" s="195"/>
    </row>
    <row r="666" spans="1:4" s="154" customFormat="1" x14ac:dyDescent="0.2">
      <c r="A666" s="242"/>
      <c r="B666" s="155"/>
      <c r="C666" s="155"/>
      <c r="D666" s="195"/>
    </row>
    <row r="667" spans="1:4" s="154" customFormat="1" x14ac:dyDescent="0.2">
      <c r="A667" s="242"/>
      <c r="B667" s="155"/>
      <c r="C667" s="155"/>
      <c r="D667" s="195"/>
    </row>
    <row r="668" spans="1:4" s="154" customFormat="1" x14ac:dyDescent="0.2">
      <c r="A668" s="242"/>
      <c r="B668" s="155"/>
      <c r="C668" s="155"/>
      <c r="D668" s="195"/>
    </row>
    <row r="669" spans="1:4" s="154" customFormat="1" x14ac:dyDescent="0.2">
      <c r="A669" s="242"/>
      <c r="B669" s="155"/>
      <c r="C669" s="155"/>
      <c r="D669" s="195"/>
    </row>
    <row r="670" spans="1:4" s="154" customFormat="1" x14ac:dyDescent="0.2">
      <c r="A670" s="242"/>
      <c r="B670" s="155"/>
      <c r="C670" s="155"/>
      <c r="D670" s="195"/>
    </row>
    <row r="671" spans="1:4" s="154" customFormat="1" x14ac:dyDescent="0.2">
      <c r="A671" s="242"/>
      <c r="B671" s="155"/>
      <c r="C671" s="155"/>
      <c r="D671" s="195"/>
    </row>
    <row r="672" spans="1:4" s="154" customFormat="1" x14ac:dyDescent="0.2">
      <c r="A672" s="242"/>
      <c r="B672" s="155"/>
      <c r="C672" s="155"/>
      <c r="D672" s="195"/>
    </row>
    <row r="673" spans="1:4" s="154" customFormat="1" x14ac:dyDescent="0.2">
      <c r="A673" s="242"/>
      <c r="B673" s="155"/>
      <c r="C673" s="155"/>
      <c r="D673" s="195"/>
    </row>
    <row r="674" spans="1:4" s="154" customFormat="1" x14ac:dyDescent="0.2">
      <c r="A674" s="242"/>
      <c r="B674" s="155"/>
      <c r="C674" s="155"/>
      <c r="D674" s="195"/>
    </row>
    <row r="675" spans="1:4" s="154" customFormat="1" x14ac:dyDescent="0.2">
      <c r="A675" s="242"/>
      <c r="B675" s="155"/>
      <c r="C675" s="155"/>
      <c r="D675" s="195"/>
    </row>
    <row r="676" spans="1:4" s="154" customFormat="1" x14ac:dyDescent="0.2">
      <c r="A676" s="242"/>
      <c r="B676" s="155"/>
      <c r="C676" s="155"/>
      <c r="D676" s="195"/>
    </row>
    <row r="677" spans="1:4" s="154" customFormat="1" x14ac:dyDescent="0.2">
      <c r="A677" s="242"/>
      <c r="B677" s="155"/>
      <c r="C677" s="155"/>
      <c r="D677" s="195"/>
    </row>
    <row r="678" spans="1:4" s="154" customFormat="1" x14ac:dyDescent="0.2">
      <c r="A678" s="242"/>
      <c r="B678" s="155"/>
      <c r="C678" s="155"/>
      <c r="D678" s="195"/>
    </row>
    <row r="679" spans="1:4" s="154" customFormat="1" x14ac:dyDescent="0.2">
      <c r="A679" s="242"/>
      <c r="B679" s="155"/>
      <c r="C679" s="155"/>
      <c r="D679" s="195"/>
    </row>
    <row r="680" spans="1:4" s="154" customFormat="1" x14ac:dyDescent="0.2">
      <c r="A680" s="242"/>
      <c r="B680" s="155"/>
      <c r="C680" s="155"/>
      <c r="D680" s="195"/>
    </row>
    <row r="681" spans="1:4" s="154" customFormat="1" x14ac:dyDescent="0.2">
      <c r="A681" s="242"/>
      <c r="B681" s="155"/>
      <c r="C681" s="155"/>
      <c r="D681" s="195"/>
    </row>
    <row r="682" spans="1:4" s="154" customFormat="1" x14ac:dyDescent="0.2">
      <c r="A682" s="242"/>
      <c r="B682" s="155"/>
      <c r="C682" s="155"/>
      <c r="D682" s="195"/>
    </row>
    <row r="683" spans="1:4" s="154" customFormat="1" x14ac:dyDescent="0.2">
      <c r="A683" s="242"/>
      <c r="B683" s="155"/>
      <c r="C683" s="155"/>
      <c r="D683" s="195"/>
    </row>
    <row r="684" spans="1:4" s="154" customFormat="1" x14ac:dyDescent="0.2">
      <c r="A684" s="242"/>
      <c r="B684" s="155"/>
      <c r="C684" s="155"/>
      <c r="D684" s="195"/>
    </row>
    <row r="685" spans="1:4" s="154" customFormat="1" x14ac:dyDescent="0.2">
      <c r="A685" s="242"/>
      <c r="B685" s="155"/>
      <c r="C685" s="155"/>
      <c r="D685" s="195"/>
    </row>
    <row r="686" spans="1:4" s="154" customFormat="1" x14ac:dyDescent="0.2">
      <c r="A686" s="242"/>
      <c r="B686" s="155"/>
      <c r="C686" s="155"/>
      <c r="D686" s="195"/>
    </row>
    <row r="687" spans="1:4" s="154" customFormat="1" x14ac:dyDescent="0.2">
      <c r="A687" s="242"/>
      <c r="B687" s="155"/>
      <c r="C687" s="155"/>
      <c r="D687" s="195"/>
    </row>
    <row r="688" spans="1:4" s="154" customFormat="1" x14ac:dyDescent="0.2">
      <c r="A688" s="242"/>
      <c r="B688" s="155"/>
      <c r="C688" s="155"/>
      <c r="D688" s="195"/>
    </row>
    <row r="689" spans="1:4" s="154" customFormat="1" x14ac:dyDescent="0.2">
      <c r="A689" s="242"/>
      <c r="B689" s="155"/>
      <c r="C689" s="155"/>
      <c r="D689" s="195"/>
    </row>
    <row r="690" spans="1:4" s="154" customFormat="1" x14ac:dyDescent="0.2">
      <c r="A690" s="242"/>
      <c r="B690" s="155"/>
      <c r="C690" s="155"/>
      <c r="D690" s="195"/>
    </row>
    <row r="691" spans="1:4" s="154" customFormat="1" x14ac:dyDescent="0.2">
      <c r="A691" s="242"/>
      <c r="B691" s="155"/>
      <c r="C691" s="155"/>
      <c r="D691" s="195"/>
    </row>
    <row r="692" spans="1:4" s="154" customFormat="1" x14ac:dyDescent="0.2">
      <c r="A692" s="242"/>
      <c r="B692" s="155"/>
      <c r="C692" s="155"/>
      <c r="D692" s="195"/>
    </row>
    <row r="693" spans="1:4" s="154" customFormat="1" x14ac:dyDescent="0.2">
      <c r="A693" s="242"/>
      <c r="B693" s="155"/>
      <c r="C693" s="155"/>
      <c r="D693" s="195"/>
    </row>
    <row r="694" spans="1:4" s="154" customFormat="1" x14ac:dyDescent="0.2">
      <c r="A694" s="242"/>
      <c r="B694" s="155"/>
      <c r="C694" s="155"/>
      <c r="D694" s="195"/>
    </row>
    <row r="695" spans="1:4" s="154" customFormat="1" x14ac:dyDescent="0.2">
      <c r="A695" s="242"/>
      <c r="B695" s="155"/>
      <c r="C695" s="155"/>
      <c r="D695" s="195"/>
    </row>
    <row r="696" spans="1:4" s="154" customFormat="1" x14ac:dyDescent="0.2">
      <c r="A696" s="242"/>
      <c r="B696" s="155"/>
      <c r="C696" s="155"/>
      <c r="D696" s="195"/>
    </row>
    <row r="697" spans="1:4" s="154" customFormat="1" x14ac:dyDescent="0.2">
      <c r="A697" s="242"/>
      <c r="B697" s="155"/>
      <c r="C697" s="155"/>
      <c r="D697" s="195"/>
    </row>
    <row r="698" spans="1:4" s="154" customFormat="1" x14ac:dyDescent="0.2">
      <c r="A698" s="242"/>
      <c r="B698" s="155"/>
      <c r="C698" s="155"/>
      <c r="D698" s="195"/>
    </row>
    <row r="699" spans="1:4" s="154" customFormat="1" x14ac:dyDescent="0.2">
      <c r="A699" s="242"/>
      <c r="B699" s="155"/>
      <c r="C699" s="155"/>
      <c r="D699" s="195"/>
    </row>
    <row r="700" spans="1:4" s="154" customFormat="1" x14ac:dyDescent="0.2">
      <c r="A700" s="242"/>
      <c r="B700" s="155"/>
      <c r="C700" s="155"/>
      <c r="D700" s="195"/>
    </row>
    <row r="701" spans="1:4" s="154" customFormat="1" x14ac:dyDescent="0.2">
      <c r="A701" s="242"/>
      <c r="B701" s="155"/>
      <c r="C701" s="155"/>
      <c r="D701" s="195"/>
    </row>
    <row r="702" spans="1:4" s="154" customFormat="1" x14ac:dyDescent="0.2">
      <c r="A702" s="242"/>
      <c r="B702" s="155"/>
      <c r="C702" s="155"/>
      <c r="D702" s="195"/>
    </row>
    <row r="703" spans="1:4" s="154" customFormat="1" x14ac:dyDescent="0.2">
      <c r="A703" s="242"/>
      <c r="B703" s="155"/>
      <c r="C703" s="155"/>
      <c r="D703" s="195"/>
    </row>
    <row r="704" spans="1:4" s="154" customFormat="1" x14ac:dyDescent="0.2">
      <c r="A704" s="242"/>
      <c r="B704" s="155"/>
      <c r="C704" s="155"/>
      <c r="D704" s="195"/>
    </row>
    <row r="705" spans="1:4" s="154" customFormat="1" x14ac:dyDescent="0.2">
      <c r="A705" s="242"/>
      <c r="B705" s="155"/>
      <c r="C705" s="155"/>
      <c r="D705" s="195"/>
    </row>
    <row r="706" spans="1:4" s="154" customFormat="1" x14ac:dyDescent="0.2">
      <c r="A706" s="242"/>
      <c r="B706" s="155"/>
      <c r="C706" s="155"/>
      <c r="D706" s="195"/>
    </row>
    <row r="707" spans="1:4" s="154" customFormat="1" x14ac:dyDescent="0.2">
      <c r="A707" s="242"/>
      <c r="B707" s="155"/>
      <c r="C707" s="155"/>
      <c r="D707" s="195"/>
    </row>
    <row r="708" spans="1:4" s="154" customFormat="1" x14ac:dyDescent="0.2">
      <c r="A708" s="242"/>
      <c r="B708" s="155"/>
      <c r="C708" s="155"/>
      <c r="D708" s="195"/>
    </row>
    <row r="709" spans="1:4" s="154" customFormat="1" x14ac:dyDescent="0.2">
      <c r="A709" s="242"/>
      <c r="B709" s="155"/>
      <c r="C709" s="155"/>
      <c r="D709" s="195"/>
    </row>
    <row r="710" spans="1:4" s="154" customFormat="1" x14ac:dyDescent="0.2">
      <c r="A710" s="242"/>
      <c r="B710" s="155"/>
      <c r="C710" s="155"/>
      <c r="D710" s="195"/>
    </row>
    <row r="711" spans="1:4" s="154" customFormat="1" x14ac:dyDescent="0.2">
      <c r="A711" s="242"/>
      <c r="B711" s="155"/>
      <c r="C711" s="155"/>
      <c r="D711" s="195"/>
    </row>
    <row r="712" spans="1:4" s="154" customFormat="1" x14ac:dyDescent="0.2">
      <c r="A712" s="242"/>
      <c r="B712" s="155"/>
      <c r="C712" s="155"/>
      <c r="D712" s="195"/>
    </row>
    <row r="713" spans="1:4" s="154" customFormat="1" x14ac:dyDescent="0.2">
      <c r="A713" s="242"/>
      <c r="B713" s="155"/>
      <c r="C713" s="155"/>
      <c r="D713" s="195"/>
    </row>
    <row r="714" spans="1:4" s="154" customFormat="1" x14ac:dyDescent="0.2">
      <c r="A714" s="242"/>
      <c r="B714" s="155"/>
      <c r="C714" s="155"/>
      <c r="D714" s="195"/>
    </row>
    <row r="715" spans="1:4" s="154" customFormat="1" x14ac:dyDescent="0.2">
      <c r="A715" s="242"/>
      <c r="B715" s="155"/>
      <c r="C715" s="155"/>
      <c r="D715" s="195"/>
    </row>
    <row r="716" spans="1:4" s="154" customFormat="1" x14ac:dyDescent="0.2">
      <c r="A716" s="242"/>
      <c r="B716" s="155"/>
      <c r="C716" s="155"/>
      <c r="D716" s="195"/>
    </row>
    <row r="717" spans="1:4" s="154" customFormat="1" x14ac:dyDescent="0.2">
      <c r="A717" s="242"/>
      <c r="B717" s="155"/>
      <c r="C717" s="155"/>
      <c r="D717" s="195"/>
    </row>
    <row r="718" spans="1:4" s="154" customFormat="1" x14ac:dyDescent="0.2">
      <c r="A718" s="242"/>
      <c r="B718" s="155"/>
      <c r="C718" s="155"/>
      <c r="D718" s="195"/>
    </row>
    <row r="719" spans="1:4" s="154" customFormat="1" x14ac:dyDescent="0.2">
      <c r="A719" s="242"/>
      <c r="B719" s="155"/>
      <c r="C719" s="155"/>
      <c r="D719" s="195"/>
    </row>
    <row r="720" spans="1:4" s="154" customFormat="1" x14ac:dyDescent="0.2">
      <c r="A720" s="242"/>
      <c r="B720" s="155"/>
      <c r="C720" s="155"/>
      <c r="D720" s="195"/>
    </row>
    <row r="721" spans="1:4" s="154" customFormat="1" x14ac:dyDescent="0.2">
      <c r="A721" s="242"/>
      <c r="B721" s="155"/>
      <c r="C721" s="155"/>
      <c r="D721" s="195"/>
    </row>
    <row r="722" spans="1:4" s="154" customFormat="1" x14ac:dyDescent="0.2">
      <c r="A722" s="242"/>
      <c r="B722" s="155"/>
      <c r="C722" s="155"/>
      <c r="D722" s="195"/>
    </row>
    <row r="723" spans="1:4" s="154" customFormat="1" x14ac:dyDescent="0.2">
      <c r="A723" s="242"/>
      <c r="B723" s="155"/>
      <c r="C723" s="155"/>
      <c r="D723" s="195"/>
    </row>
    <row r="724" spans="1:4" s="154" customFormat="1" x14ac:dyDescent="0.2">
      <c r="A724" s="242"/>
      <c r="B724" s="155"/>
      <c r="C724" s="155"/>
      <c r="D724" s="195"/>
    </row>
    <row r="725" spans="1:4" s="154" customFormat="1" x14ac:dyDescent="0.2">
      <c r="A725" s="242"/>
      <c r="B725" s="155"/>
      <c r="C725" s="155"/>
      <c r="D725" s="195"/>
    </row>
    <row r="726" spans="1:4" s="154" customFormat="1" x14ac:dyDescent="0.2">
      <c r="A726" s="242"/>
      <c r="B726" s="155"/>
      <c r="C726" s="155"/>
      <c r="D726" s="195"/>
    </row>
    <row r="727" spans="1:4" s="154" customFormat="1" x14ac:dyDescent="0.2">
      <c r="A727" s="242"/>
      <c r="B727" s="155"/>
      <c r="C727" s="155"/>
      <c r="D727" s="195"/>
    </row>
    <row r="728" spans="1:4" s="154" customFormat="1" x14ac:dyDescent="0.2">
      <c r="A728" s="242"/>
      <c r="B728" s="155"/>
      <c r="C728" s="155"/>
      <c r="D728" s="195"/>
    </row>
    <row r="729" spans="1:4" s="154" customFormat="1" x14ac:dyDescent="0.2">
      <c r="A729" s="242"/>
      <c r="B729" s="155"/>
      <c r="C729" s="155"/>
      <c r="D729" s="195"/>
    </row>
    <row r="730" spans="1:4" s="154" customFormat="1" x14ac:dyDescent="0.2">
      <c r="A730" s="242"/>
      <c r="B730" s="155"/>
      <c r="C730" s="155"/>
      <c r="D730" s="195"/>
    </row>
    <row r="731" spans="1:4" s="154" customFormat="1" x14ac:dyDescent="0.2">
      <c r="A731" s="242"/>
      <c r="B731" s="155"/>
      <c r="C731" s="155"/>
      <c r="D731" s="195"/>
    </row>
    <row r="732" spans="1:4" s="154" customFormat="1" x14ac:dyDescent="0.2">
      <c r="A732" s="242"/>
      <c r="B732" s="155"/>
      <c r="C732" s="155"/>
      <c r="D732" s="195"/>
    </row>
    <row r="733" spans="1:4" s="154" customFormat="1" x14ac:dyDescent="0.2">
      <c r="A733" s="242"/>
      <c r="B733" s="155"/>
      <c r="C733" s="155"/>
      <c r="D733" s="195"/>
    </row>
    <row r="734" spans="1:4" s="154" customFormat="1" x14ac:dyDescent="0.2">
      <c r="A734" s="242"/>
      <c r="B734" s="155"/>
      <c r="C734" s="155"/>
      <c r="D734" s="195"/>
    </row>
    <row r="735" spans="1:4" s="154" customFormat="1" x14ac:dyDescent="0.2">
      <c r="A735" s="242"/>
      <c r="B735" s="155"/>
      <c r="C735" s="155"/>
      <c r="D735" s="195"/>
    </row>
    <row r="736" spans="1:4" s="154" customFormat="1" x14ac:dyDescent="0.2">
      <c r="A736" s="242"/>
      <c r="B736" s="155"/>
      <c r="C736" s="155"/>
      <c r="D736" s="195"/>
    </row>
    <row r="737" spans="1:4" s="154" customFormat="1" x14ac:dyDescent="0.2">
      <c r="A737" s="242"/>
      <c r="B737" s="155"/>
      <c r="C737" s="155"/>
      <c r="D737" s="195"/>
    </row>
    <row r="738" spans="1:4" s="154" customFormat="1" x14ac:dyDescent="0.2">
      <c r="A738" s="242"/>
      <c r="B738" s="155"/>
      <c r="C738" s="155"/>
      <c r="D738" s="195"/>
    </row>
    <row r="739" spans="1:4" s="154" customFormat="1" x14ac:dyDescent="0.2">
      <c r="A739" s="242"/>
      <c r="B739" s="155"/>
      <c r="C739" s="155"/>
      <c r="D739" s="195"/>
    </row>
    <row r="740" spans="1:4" s="154" customFormat="1" x14ac:dyDescent="0.2">
      <c r="A740" s="242"/>
      <c r="B740" s="155"/>
      <c r="C740" s="155"/>
      <c r="D740" s="195"/>
    </row>
    <row r="741" spans="1:4" s="154" customFormat="1" x14ac:dyDescent="0.2">
      <c r="A741" s="242"/>
      <c r="B741" s="155"/>
      <c r="C741" s="155"/>
      <c r="D741" s="195"/>
    </row>
    <row r="742" spans="1:4" s="154" customFormat="1" x14ac:dyDescent="0.2">
      <c r="A742" s="242"/>
      <c r="B742" s="155"/>
      <c r="C742" s="155"/>
      <c r="D742" s="195"/>
    </row>
    <row r="743" spans="1:4" s="154" customFormat="1" x14ac:dyDescent="0.2">
      <c r="A743" s="242"/>
      <c r="B743" s="155"/>
      <c r="C743" s="155"/>
      <c r="D743" s="195"/>
    </row>
    <row r="744" spans="1:4" s="154" customFormat="1" x14ac:dyDescent="0.2">
      <c r="A744" s="242"/>
      <c r="B744" s="155"/>
      <c r="C744" s="155"/>
      <c r="D744" s="195"/>
    </row>
    <row r="745" spans="1:4" s="154" customFormat="1" x14ac:dyDescent="0.2">
      <c r="A745" s="242"/>
      <c r="B745" s="155"/>
      <c r="C745" s="155"/>
      <c r="D745" s="195"/>
    </row>
    <row r="746" spans="1:4" s="154" customFormat="1" x14ac:dyDescent="0.2">
      <c r="A746" s="242"/>
      <c r="B746" s="155"/>
      <c r="C746" s="155"/>
      <c r="D746" s="195"/>
    </row>
    <row r="747" spans="1:4" s="154" customFormat="1" x14ac:dyDescent="0.2">
      <c r="A747" s="242"/>
      <c r="B747" s="155"/>
      <c r="C747" s="155"/>
      <c r="D747" s="195"/>
    </row>
    <row r="748" spans="1:4" s="154" customFormat="1" x14ac:dyDescent="0.2">
      <c r="A748" s="242"/>
      <c r="B748" s="155"/>
      <c r="C748" s="155"/>
      <c r="D748" s="195"/>
    </row>
    <row r="749" spans="1:4" s="154" customFormat="1" x14ac:dyDescent="0.2">
      <c r="A749" s="242"/>
      <c r="B749" s="155"/>
      <c r="C749" s="155"/>
      <c r="D749" s="195"/>
    </row>
    <row r="750" spans="1:4" s="154" customFormat="1" x14ac:dyDescent="0.2">
      <c r="A750" s="242"/>
      <c r="B750" s="155"/>
      <c r="C750" s="155"/>
      <c r="D750" s="195"/>
    </row>
    <row r="751" spans="1:4" s="154" customFormat="1" x14ac:dyDescent="0.2">
      <c r="A751" s="242"/>
      <c r="B751" s="155"/>
      <c r="C751" s="155"/>
      <c r="D751" s="195"/>
    </row>
    <row r="752" spans="1:4" s="154" customFormat="1" x14ac:dyDescent="0.2">
      <c r="A752" s="242"/>
      <c r="B752" s="155"/>
      <c r="C752" s="155"/>
      <c r="D752" s="195"/>
    </row>
    <row r="753" spans="1:4" s="154" customFormat="1" x14ac:dyDescent="0.2">
      <c r="A753" s="242"/>
      <c r="B753" s="155"/>
      <c r="C753" s="155"/>
      <c r="D753" s="195"/>
    </row>
    <row r="754" spans="1:4" s="154" customFormat="1" x14ac:dyDescent="0.2">
      <c r="A754" s="242"/>
      <c r="B754" s="155"/>
      <c r="C754" s="155"/>
      <c r="D754" s="195"/>
    </row>
    <row r="755" spans="1:4" s="154" customFormat="1" x14ac:dyDescent="0.2">
      <c r="A755" s="242"/>
      <c r="B755" s="155"/>
      <c r="C755" s="155"/>
      <c r="D755" s="195"/>
    </row>
    <row r="756" spans="1:4" s="154" customFormat="1" x14ac:dyDescent="0.2">
      <c r="A756" s="242"/>
      <c r="B756" s="155"/>
      <c r="C756" s="155"/>
      <c r="D756" s="195"/>
    </row>
    <row r="757" spans="1:4" s="154" customFormat="1" x14ac:dyDescent="0.2">
      <c r="A757" s="242"/>
      <c r="B757" s="155"/>
      <c r="C757" s="155"/>
      <c r="D757" s="195"/>
    </row>
    <row r="758" spans="1:4" s="154" customFormat="1" x14ac:dyDescent="0.2">
      <c r="A758" s="242"/>
      <c r="B758" s="155"/>
      <c r="C758" s="155"/>
      <c r="D758" s="195"/>
    </row>
    <row r="759" spans="1:4" s="154" customFormat="1" x14ac:dyDescent="0.2">
      <c r="A759" s="242"/>
      <c r="B759" s="155"/>
      <c r="C759" s="155"/>
      <c r="D759" s="195"/>
    </row>
    <row r="760" spans="1:4" s="154" customFormat="1" x14ac:dyDescent="0.2">
      <c r="A760" s="242"/>
      <c r="B760" s="155"/>
      <c r="C760" s="155"/>
      <c r="D760" s="195"/>
    </row>
    <row r="761" spans="1:4" s="154" customFormat="1" x14ac:dyDescent="0.2">
      <c r="A761" s="242"/>
      <c r="B761" s="155"/>
      <c r="C761" s="155"/>
      <c r="D761" s="195"/>
    </row>
    <row r="762" spans="1:4" s="154" customFormat="1" x14ac:dyDescent="0.2">
      <c r="A762" s="242"/>
      <c r="B762" s="155"/>
      <c r="C762" s="155"/>
      <c r="D762" s="195"/>
    </row>
    <row r="763" spans="1:4" s="154" customFormat="1" x14ac:dyDescent="0.2">
      <c r="A763" s="242"/>
      <c r="B763" s="155"/>
      <c r="C763" s="155"/>
      <c r="D763" s="195"/>
    </row>
    <row r="764" spans="1:4" s="154" customFormat="1" x14ac:dyDescent="0.2">
      <c r="A764" s="242"/>
      <c r="B764" s="155"/>
      <c r="C764" s="155"/>
      <c r="D764" s="195"/>
    </row>
    <row r="765" spans="1:4" s="154" customFormat="1" x14ac:dyDescent="0.2">
      <c r="A765" s="242"/>
      <c r="B765" s="155"/>
      <c r="C765" s="155"/>
      <c r="D765" s="195"/>
    </row>
    <row r="766" spans="1:4" s="154" customFormat="1" x14ac:dyDescent="0.2">
      <c r="A766" s="242"/>
      <c r="B766" s="155"/>
      <c r="C766" s="155"/>
      <c r="D766" s="195"/>
    </row>
    <row r="767" spans="1:4" s="154" customFormat="1" x14ac:dyDescent="0.2">
      <c r="A767" s="242"/>
      <c r="B767" s="155"/>
      <c r="C767" s="155"/>
      <c r="D767" s="195"/>
    </row>
    <row r="768" spans="1:4" s="154" customFormat="1" x14ac:dyDescent="0.2">
      <c r="A768" s="242"/>
      <c r="B768" s="155"/>
      <c r="C768" s="155"/>
      <c r="D768" s="195"/>
    </row>
    <row r="769" spans="1:4" s="154" customFormat="1" x14ac:dyDescent="0.2">
      <c r="A769" s="242"/>
      <c r="B769" s="155"/>
      <c r="C769" s="155"/>
      <c r="D769" s="195"/>
    </row>
    <row r="770" spans="1:4" s="154" customFormat="1" x14ac:dyDescent="0.2">
      <c r="A770" s="242"/>
      <c r="B770" s="155"/>
      <c r="C770" s="155"/>
      <c r="D770" s="195"/>
    </row>
    <row r="771" spans="1:4" s="154" customFormat="1" x14ac:dyDescent="0.2">
      <c r="A771" s="242"/>
      <c r="B771" s="155"/>
      <c r="C771" s="155"/>
      <c r="D771" s="195"/>
    </row>
    <row r="772" spans="1:4" s="154" customFormat="1" x14ac:dyDescent="0.2">
      <c r="A772" s="242"/>
      <c r="B772" s="155"/>
      <c r="C772" s="155"/>
      <c r="D772" s="195"/>
    </row>
    <row r="773" spans="1:4" s="154" customFormat="1" x14ac:dyDescent="0.2">
      <c r="A773" s="242"/>
      <c r="B773" s="155"/>
      <c r="C773" s="155"/>
      <c r="D773" s="195"/>
    </row>
    <row r="774" spans="1:4" s="154" customFormat="1" x14ac:dyDescent="0.2">
      <c r="A774" s="242"/>
      <c r="B774" s="155"/>
      <c r="C774" s="155"/>
      <c r="D774" s="195"/>
    </row>
    <row r="775" spans="1:4" s="154" customFormat="1" x14ac:dyDescent="0.2">
      <c r="A775" s="242"/>
      <c r="B775" s="155"/>
      <c r="C775" s="155"/>
      <c r="D775" s="195"/>
    </row>
    <row r="776" spans="1:4" s="154" customFormat="1" x14ac:dyDescent="0.2">
      <c r="A776" s="242"/>
      <c r="B776" s="155"/>
      <c r="C776" s="155"/>
      <c r="D776" s="195"/>
    </row>
    <row r="777" spans="1:4" s="154" customFormat="1" x14ac:dyDescent="0.2">
      <c r="A777" s="242"/>
      <c r="B777" s="155"/>
      <c r="C777" s="155"/>
      <c r="D777" s="195"/>
    </row>
    <row r="778" spans="1:4" s="154" customFormat="1" x14ac:dyDescent="0.2">
      <c r="A778" s="242"/>
      <c r="B778" s="155"/>
      <c r="C778" s="155"/>
      <c r="D778" s="195"/>
    </row>
    <row r="779" spans="1:4" s="154" customFormat="1" x14ac:dyDescent="0.2">
      <c r="A779" s="242"/>
      <c r="B779" s="155"/>
      <c r="C779" s="155"/>
      <c r="D779" s="195"/>
    </row>
    <row r="780" spans="1:4" s="154" customFormat="1" x14ac:dyDescent="0.2">
      <c r="A780" s="242"/>
      <c r="B780" s="155"/>
      <c r="C780" s="155"/>
      <c r="D780" s="195"/>
    </row>
    <row r="781" spans="1:4" s="154" customFormat="1" x14ac:dyDescent="0.2">
      <c r="A781" s="242"/>
      <c r="B781" s="155"/>
      <c r="C781" s="155"/>
      <c r="D781" s="195"/>
    </row>
    <row r="782" spans="1:4" s="154" customFormat="1" x14ac:dyDescent="0.2">
      <c r="A782" s="242"/>
      <c r="B782" s="155"/>
      <c r="C782" s="155"/>
      <c r="D782" s="195"/>
    </row>
    <row r="783" spans="1:4" s="154" customFormat="1" x14ac:dyDescent="0.2">
      <c r="A783" s="242"/>
      <c r="B783" s="155"/>
      <c r="C783" s="155"/>
      <c r="D783" s="195"/>
    </row>
    <row r="784" spans="1:4" s="154" customFormat="1" x14ac:dyDescent="0.2">
      <c r="A784" s="242"/>
      <c r="B784" s="155"/>
      <c r="C784" s="155"/>
      <c r="D784" s="195"/>
    </row>
    <row r="785" spans="1:4" s="154" customFormat="1" x14ac:dyDescent="0.2">
      <c r="A785" s="242"/>
      <c r="B785" s="155"/>
      <c r="C785" s="155"/>
      <c r="D785" s="195"/>
    </row>
    <row r="786" spans="1:4" s="154" customFormat="1" x14ac:dyDescent="0.2">
      <c r="A786" s="242"/>
      <c r="B786" s="155"/>
      <c r="C786" s="155"/>
      <c r="D786" s="195"/>
    </row>
    <row r="787" spans="1:4" s="154" customFormat="1" x14ac:dyDescent="0.2">
      <c r="A787" s="242"/>
      <c r="B787" s="155"/>
      <c r="C787" s="155"/>
      <c r="D787" s="195"/>
    </row>
    <row r="788" spans="1:4" s="154" customFormat="1" x14ac:dyDescent="0.2">
      <c r="A788" s="242"/>
      <c r="B788" s="155"/>
      <c r="C788" s="155"/>
      <c r="D788" s="195"/>
    </row>
    <row r="789" spans="1:4" s="154" customFormat="1" x14ac:dyDescent="0.2">
      <c r="A789" s="242"/>
      <c r="B789" s="155"/>
      <c r="C789" s="155"/>
      <c r="D789" s="195"/>
    </row>
    <row r="790" spans="1:4" s="154" customFormat="1" x14ac:dyDescent="0.2">
      <c r="A790" s="242"/>
      <c r="B790" s="155"/>
      <c r="C790" s="155"/>
      <c r="D790" s="195"/>
    </row>
    <row r="791" spans="1:4" s="154" customFormat="1" x14ac:dyDescent="0.2">
      <c r="A791" s="242"/>
      <c r="B791" s="155"/>
      <c r="C791" s="155"/>
      <c r="D791" s="195"/>
    </row>
    <row r="792" spans="1:4" s="154" customFormat="1" x14ac:dyDescent="0.2">
      <c r="A792" s="242"/>
      <c r="B792" s="155"/>
      <c r="C792" s="155"/>
      <c r="D792" s="195"/>
    </row>
    <row r="793" spans="1:4" s="154" customFormat="1" x14ac:dyDescent="0.2">
      <c r="A793" s="242"/>
      <c r="B793" s="155"/>
      <c r="C793" s="155"/>
      <c r="D793" s="195"/>
    </row>
    <row r="794" spans="1:4" s="154" customFormat="1" x14ac:dyDescent="0.2">
      <c r="A794" s="242"/>
      <c r="B794" s="155"/>
      <c r="C794" s="155"/>
      <c r="D794" s="195"/>
    </row>
    <row r="795" spans="1:4" s="154" customFormat="1" x14ac:dyDescent="0.2">
      <c r="A795" s="242"/>
      <c r="B795" s="155"/>
      <c r="C795" s="155"/>
      <c r="D795" s="195"/>
    </row>
    <row r="796" spans="1:4" s="154" customFormat="1" x14ac:dyDescent="0.2">
      <c r="A796" s="242"/>
      <c r="B796" s="155"/>
      <c r="C796" s="155"/>
      <c r="D796" s="195"/>
    </row>
    <row r="797" spans="1:4" s="154" customFormat="1" x14ac:dyDescent="0.2">
      <c r="A797" s="242"/>
      <c r="B797" s="155"/>
      <c r="C797" s="155"/>
      <c r="D797" s="195"/>
    </row>
    <row r="798" spans="1:4" s="154" customFormat="1" x14ac:dyDescent="0.2">
      <c r="A798" s="242"/>
      <c r="B798" s="155"/>
      <c r="C798" s="155"/>
      <c r="D798" s="195"/>
    </row>
    <row r="799" spans="1:4" s="154" customFormat="1" x14ac:dyDescent="0.2">
      <c r="A799" s="242"/>
      <c r="B799" s="155"/>
      <c r="C799" s="155"/>
      <c r="D799" s="195"/>
    </row>
    <row r="800" spans="1:4" s="154" customFormat="1" x14ac:dyDescent="0.2">
      <c r="A800" s="242"/>
      <c r="B800" s="155"/>
      <c r="C800" s="155"/>
      <c r="D800" s="195"/>
    </row>
    <row r="801" spans="1:4" s="154" customFormat="1" x14ac:dyDescent="0.2">
      <c r="A801" s="242"/>
      <c r="B801" s="155"/>
      <c r="C801" s="155"/>
      <c r="D801" s="195"/>
    </row>
    <row r="802" spans="1:4" s="154" customFormat="1" x14ac:dyDescent="0.2">
      <c r="A802" s="242"/>
      <c r="B802" s="155"/>
      <c r="C802" s="155"/>
      <c r="D802" s="195"/>
    </row>
    <row r="803" spans="1:4" s="154" customFormat="1" x14ac:dyDescent="0.2">
      <c r="A803" s="242"/>
      <c r="B803" s="155"/>
      <c r="C803" s="155"/>
      <c r="D803" s="195"/>
    </row>
    <row r="804" spans="1:4" s="154" customFormat="1" x14ac:dyDescent="0.2">
      <c r="A804" s="242"/>
      <c r="B804" s="155"/>
      <c r="C804" s="155"/>
      <c r="D804" s="195"/>
    </row>
    <row r="805" spans="1:4" s="154" customFormat="1" x14ac:dyDescent="0.2">
      <c r="A805" s="242"/>
      <c r="B805" s="155"/>
      <c r="C805" s="155"/>
      <c r="D805" s="195"/>
    </row>
    <row r="806" spans="1:4" s="154" customFormat="1" x14ac:dyDescent="0.2">
      <c r="A806" s="242"/>
      <c r="B806" s="155"/>
      <c r="C806" s="155"/>
      <c r="D806" s="195"/>
    </row>
    <row r="807" spans="1:4" s="154" customFormat="1" x14ac:dyDescent="0.2">
      <c r="A807" s="242"/>
      <c r="B807" s="155"/>
      <c r="C807" s="155"/>
      <c r="D807" s="195"/>
    </row>
    <row r="808" spans="1:4" s="154" customFormat="1" x14ac:dyDescent="0.2">
      <c r="A808" s="242"/>
      <c r="B808" s="155"/>
      <c r="C808" s="155"/>
      <c r="D808" s="195"/>
    </row>
    <row r="809" spans="1:4" s="154" customFormat="1" x14ac:dyDescent="0.2">
      <c r="A809" s="242"/>
      <c r="B809" s="155"/>
      <c r="C809" s="155"/>
      <c r="D809" s="195"/>
    </row>
    <row r="810" spans="1:4" s="154" customFormat="1" x14ac:dyDescent="0.2">
      <c r="A810" s="242"/>
      <c r="B810" s="155"/>
      <c r="C810" s="155"/>
      <c r="D810" s="195"/>
    </row>
    <row r="811" spans="1:4" s="154" customFormat="1" x14ac:dyDescent="0.2">
      <c r="A811" s="242"/>
      <c r="B811" s="155"/>
      <c r="C811" s="155"/>
      <c r="D811" s="195"/>
    </row>
    <row r="812" spans="1:4" s="154" customFormat="1" x14ac:dyDescent="0.2">
      <c r="A812" s="242"/>
      <c r="B812" s="155"/>
      <c r="C812" s="155"/>
      <c r="D812" s="195"/>
    </row>
    <row r="813" spans="1:4" s="154" customFormat="1" x14ac:dyDescent="0.2">
      <c r="A813" s="242"/>
      <c r="B813" s="155"/>
      <c r="C813" s="155"/>
      <c r="D813" s="195"/>
    </row>
    <row r="814" spans="1:4" s="154" customFormat="1" x14ac:dyDescent="0.2">
      <c r="A814" s="242"/>
      <c r="B814" s="155"/>
      <c r="C814" s="155"/>
      <c r="D814" s="195"/>
    </row>
    <row r="815" spans="1:4" s="154" customFormat="1" x14ac:dyDescent="0.2">
      <c r="A815" s="242"/>
      <c r="B815" s="155"/>
      <c r="C815" s="155"/>
      <c r="D815" s="195"/>
    </row>
    <row r="816" spans="1:4" s="154" customFormat="1" x14ac:dyDescent="0.2">
      <c r="A816" s="242"/>
      <c r="B816" s="155"/>
      <c r="C816" s="155"/>
      <c r="D816" s="195"/>
    </row>
    <row r="817" spans="1:4" s="154" customFormat="1" x14ac:dyDescent="0.2">
      <c r="A817" s="242"/>
      <c r="B817" s="155"/>
      <c r="C817" s="155"/>
      <c r="D817" s="195"/>
    </row>
    <row r="818" spans="1:4" s="154" customFormat="1" x14ac:dyDescent="0.2">
      <c r="A818" s="242"/>
      <c r="B818" s="155"/>
      <c r="C818" s="155"/>
      <c r="D818" s="195"/>
    </row>
    <row r="819" spans="1:4" s="154" customFormat="1" x14ac:dyDescent="0.2">
      <c r="A819" s="242"/>
      <c r="B819" s="155"/>
      <c r="C819" s="155"/>
      <c r="D819" s="195"/>
    </row>
    <row r="820" spans="1:4" s="154" customFormat="1" x14ac:dyDescent="0.2">
      <c r="A820" s="242"/>
      <c r="B820" s="155"/>
      <c r="C820" s="155"/>
      <c r="D820" s="195"/>
    </row>
    <row r="821" spans="1:4" s="154" customFormat="1" x14ac:dyDescent="0.2">
      <c r="A821" s="242"/>
      <c r="B821" s="155"/>
      <c r="C821" s="155"/>
      <c r="D821" s="195"/>
    </row>
    <row r="822" spans="1:4" s="154" customFormat="1" x14ac:dyDescent="0.2">
      <c r="A822" s="242"/>
      <c r="B822" s="155"/>
      <c r="C822" s="155"/>
      <c r="D822" s="195"/>
    </row>
    <row r="823" spans="1:4" s="154" customFormat="1" x14ac:dyDescent="0.2">
      <c r="A823" s="242"/>
      <c r="B823" s="155"/>
      <c r="C823" s="155"/>
      <c r="D823" s="195"/>
    </row>
    <row r="824" spans="1:4" s="154" customFormat="1" x14ac:dyDescent="0.2">
      <c r="A824" s="242"/>
      <c r="B824" s="155"/>
      <c r="C824" s="155"/>
      <c r="D824" s="195"/>
    </row>
    <row r="825" spans="1:4" s="154" customFormat="1" x14ac:dyDescent="0.2">
      <c r="A825" s="242"/>
      <c r="B825" s="155"/>
      <c r="C825" s="155"/>
      <c r="D825" s="195"/>
    </row>
    <row r="826" spans="1:4" s="154" customFormat="1" x14ac:dyDescent="0.2">
      <c r="A826" s="242"/>
      <c r="B826" s="155"/>
      <c r="C826" s="155"/>
      <c r="D826" s="195"/>
    </row>
    <row r="827" spans="1:4" s="154" customFormat="1" x14ac:dyDescent="0.2">
      <c r="A827" s="242"/>
      <c r="B827" s="155"/>
      <c r="C827" s="155"/>
      <c r="D827" s="195"/>
    </row>
    <row r="828" spans="1:4" s="154" customFormat="1" x14ac:dyDescent="0.2">
      <c r="A828" s="242"/>
      <c r="B828" s="155"/>
      <c r="C828" s="155"/>
      <c r="D828" s="195"/>
    </row>
    <row r="829" spans="1:4" s="154" customFormat="1" x14ac:dyDescent="0.2">
      <c r="A829" s="242"/>
      <c r="B829" s="155"/>
      <c r="C829" s="155"/>
      <c r="D829" s="195"/>
    </row>
    <row r="830" spans="1:4" s="154" customFormat="1" x14ac:dyDescent="0.2">
      <c r="A830" s="242"/>
      <c r="B830" s="155"/>
      <c r="C830" s="155"/>
      <c r="D830" s="195"/>
    </row>
    <row r="831" spans="1:4" s="154" customFormat="1" x14ac:dyDescent="0.2">
      <c r="A831" s="242"/>
      <c r="B831" s="155"/>
      <c r="C831" s="155"/>
      <c r="D831" s="195"/>
    </row>
    <row r="832" spans="1:4" s="154" customFormat="1" x14ac:dyDescent="0.2">
      <c r="A832" s="242"/>
      <c r="B832" s="155"/>
      <c r="C832" s="155"/>
      <c r="D832" s="195"/>
    </row>
    <row r="833" spans="1:4" s="154" customFormat="1" x14ac:dyDescent="0.2">
      <c r="A833" s="242"/>
      <c r="B833" s="155"/>
      <c r="C833" s="155"/>
      <c r="D833" s="195"/>
    </row>
    <row r="834" spans="1:4" s="154" customFormat="1" x14ac:dyDescent="0.2">
      <c r="A834" s="242"/>
      <c r="B834" s="155"/>
      <c r="C834" s="155"/>
      <c r="D834" s="195"/>
    </row>
    <row r="835" spans="1:4" s="154" customFormat="1" x14ac:dyDescent="0.2">
      <c r="A835" s="242"/>
      <c r="B835" s="155"/>
      <c r="C835" s="155"/>
      <c r="D835" s="195"/>
    </row>
    <row r="836" spans="1:4" s="154" customFormat="1" x14ac:dyDescent="0.2">
      <c r="A836" s="242"/>
      <c r="B836" s="155"/>
      <c r="C836" s="155"/>
      <c r="D836" s="195"/>
    </row>
    <row r="837" spans="1:4" s="154" customFormat="1" x14ac:dyDescent="0.2">
      <c r="A837" s="242"/>
      <c r="B837" s="155"/>
      <c r="C837" s="155"/>
      <c r="D837" s="195"/>
    </row>
    <row r="838" spans="1:4" s="154" customFormat="1" x14ac:dyDescent="0.2">
      <c r="A838" s="242"/>
      <c r="B838" s="155"/>
      <c r="C838" s="155"/>
      <c r="D838" s="195"/>
    </row>
    <row r="839" spans="1:4" s="154" customFormat="1" x14ac:dyDescent="0.2">
      <c r="A839" s="242"/>
      <c r="B839" s="155"/>
      <c r="C839" s="155"/>
      <c r="D839" s="195"/>
    </row>
    <row r="840" spans="1:4" s="154" customFormat="1" x14ac:dyDescent="0.2">
      <c r="A840" s="242"/>
      <c r="B840" s="155"/>
      <c r="C840" s="155"/>
      <c r="D840" s="195"/>
    </row>
    <row r="841" spans="1:4" s="154" customFormat="1" x14ac:dyDescent="0.2">
      <c r="A841" s="242"/>
      <c r="B841" s="155"/>
      <c r="C841" s="155"/>
      <c r="D841" s="195"/>
    </row>
    <row r="842" spans="1:4" s="154" customFormat="1" x14ac:dyDescent="0.2">
      <c r="A842" s="242"/>
      <c r="B842" s="155"/>
      <c r="C842" s="155"/>
      <c r="D842" s="195"/>
    </row>
    <row r="843" spans="1:4" s="154" customFormat="1" x14ac:dyDescent="0.2">
      <c r="A843" s="242"/>
      <c r="B843" s="155"/>
      <c r="C843" s="155"/>
      <c r="D843" s="195"/>
    </row>
    <row r="844" spans="1:4" s="154" customFormat="1" x14ac:dyDescent="0.2">
      <c r="A844" s="242"/>
      <c r="B844" s="155"/>
      <c r="C844" s="155"/>
      <c r="D844" s="195"/>
    </row>
    <row r="845" spans="1:4" s="154" customFormat="1" x14ac:dyDescent="0.2">
      <c r="A845" s="242"/>
      <c r="B845" s="155"/>
      <c r="C845" s="155"/>
      <c r="D845" s="195"/>
    </row>
    <row r="846" spans="1:4" s="154" customFormat="1" x14ac:dyDescent="0.2">
      <c r="A846" s="242"/>
      <c r="B846" s="155"/>
      <c r="C846" s="155"/>
      <c r="D846" s="195"/>
    </row>
    <row r="847" spans="1:4" s="154" customFormat="1" x14ac:dyDescent="0.2">
      <c r="A847" s="242"/>
      <c r="B847" s="155"/>
      <c r="C847" s="155"/>
      <c r="D847" s="195"/>
    </row>
    <row r="848" spans="1:4" s="154" customFormat="1" x14ac:dyDescent="0.2">
      <c r="A848" s="242"/>
      <c r="B848" s="155"/>
      <c r="C848" s="155"/>
      <c r="D848" s="195"/>
    </row>
    <row r="849" spans="1:4" s="154" customFormat="1" x14ac:dyDescent="0.2">
      <c r="A849" s="242"/>
      <c r="B849" s="155"/>
      <c r="C849" s="155"/>
      <c r="D849" s="195"/>
    </row>
    <row r="850" spans="1:4" s="154" customFormat="1" x14ac:dyDescent="0.2">
      <c r="A850" s="242"/>
      <c r="B850" s="155"/>
      <c r="C850" s="155"/>
      <c r="D850" s="195"/>
    </row>
    <row r="851" spans="1:4" s="154" customFormat="1" x14ac:dyDescent="0.2">
      <c r="A851" s="242"/>
      <c r="B851" s="155"/>
      <c r="C851" s="155"/>
      <c r="D851" s="195"/>
    </row>
    <row r="852" spans="1:4" s="154" customFormat="1" x14ac:dyDescent="0.2">
      <c r="A852" s="242"/>
      <c r="B852" s="155"/>
      <c r="C852" s="155"/>
      <c r="D852" s="195"/>
    </row>
    <row r="853" spans="1:4" s="154" customFormat="1" x14ac:dyDescent="0.2">
      <c r="A853" s="242"/>
      <c r="B853" s="155"/>
      <c r="C853" s="155"/>
      <c r="D853" s="195"/>
    </row>
    <row r="854" spans="1:4" s="154" customFormat="1" x14ac:dyDescent="0.2">
      <c r="A854" s="242"/>
      <c r="B854" s="155"/>
      <c r="C854" s="155"/>
      <c r="D854" s="195"/>
    </row>
    <row r="855" spans="1:4" s="154" customFormat="1" x14ac:dyDescent="0.2">
      <c r="A855" s="242"/>
      <c r="B855" s="155"/>
      <c r="C855" s="155"/>
      <c r="D855" s="195"/>
    </row>
    <row r="856" spans="1:4" s="154" customFormat="1" x14ac:dyDescent="0.2">
      <c r="A856" s="242"/>
      <c r="B856" s="155"/>
      <c r="C856" s="155"/>
      <c r="D856" s="195"/>
    </row>
    <row r="857" spans="1:4" s="154" customFormat="1" x14ac:dyDescent="0.2">
      <c r="A857" s="242"/>
      <c r="B857" s="155"/>
      <c r="C857" s="155"/>
      <c r="D857" s="195"/>
    </row>
    <row r="858" spans="1:4" s="154" customFormat="1" x14ac:dyDescent="0.2">
      <c r="A858" s="242"/>
      <c r="B858" s="155"/>
      <c r="C858" s="155"/>
      <c r="D858" s="195"/>
    </row>
    <row r="859" spans="1:4" s="154" customFormat="1" x14ac:dyDescent="0.2">
      <c r="A859" s="242"/>
      <c r="B859" s="155"/>
      <c r="C859" s="155"/>
      <c r="D859" s="195"/>
    </row>
    <row r="860" spans="1:4" s="154" customFormat="1" x14ac:dyDescent="0.2">
      <c r="A860" s="242"/>
      <c r="B860" s="155"/>
      <c r="C860" s="155"/>
      <c r="D860" s="195"/>
    </row>
    <row r="861" spans="1:4" s="154" customFormat="1" x14ac:dyDescent="0.2">
      <c r="A861" s="242"/>
      <c r="B861" s="155"/>
      <c r="C861" s="155"/>
      <c r="D861" s="195"/>
    </row>
    <row r="862" spans="1:4" s="154" customFormat="1" x14ac:dyDescent="0.2">
      <c r="A862" s="242"/>
      <c r="B862" s="155"/>
      <c r="C862" s="155"/>
      <c r="D862" s="195"/>
    </row>
    <row r="863" spans="1:4" s="154" customFormat="1" x14ac:dyDescent="0.2">
      <c r="A863" s="242"/>
      <c r="B863" s="155"/>
      <c r="C863" s="155"/>
      <c r="D863" s="195"/>
    </row>
    <row r="864" spans="1:4" s="154" customFormat="1" x14ac:dyDescent="0.2">
      <c r="A864" s="242"/>
      <c r="B864" s="155"/>
      <c r="C864" s="155"/>
      <c r="D864" s="195"/>
    </row>
    <row r="865" spans="1:4" s="154" customFormat="1" x14ac:dyDescent="0.2">
      <c r="A865" s="242"/>
      <c r="B865" s="155"/>
      <c r="C865" s="155"/>
      <c r="D865" s="195"/>
    </row>
    <row r="866" spans="1:4" s="154" customFormat="1" x14ac:dyDescent="0.2">
      <c r="A866" s="242"/>
      <c r="B866" s="155"/>
      <c r="C866" s="155"/>
      <c r="D866" s="195"/>
    </row>
    <row r="867" spans="1:4" s="154" customFormat="1" x14ac:dyDescent="0.2">
      <c r="A867" s="242"/>
      <c r="B867" s="155"/>
      <c r="C867" s="155"/>
      <c r="D867" s="195"/>
    </row>
    <row r="868" spans="1:4" s="154" customFormat="1" x14ac:dyDescent="0.2">
      <c r="A868" s="242"/>
      <c r="B868" s="155"/>
      <c r="C868" s="155"/>
      <c r="D868" s="195"/>
    </row>
    <row r="869" spans="1:4" s="154" customFormat="1" x14ac:dyDescent="0.2">
      <c r="A869" s="242"/>
      <c r="B869" s="155"/>
      <c r="C869" s="155"/>
      <c r="D869" s="195"/>
    </row>
    <row r="870" spans="1:4" s="154" customFormat="1" x14ac:dyDescent="0.2">
      <c r="A870" s="242"/>
      <c r="B870" s="155"/>
      <c r="C870" s="155"/>
      <c r="D870" s="195"/>
    </row>
    <row r="871" spans="1:4" s="154" customFormat="1" x14ac:dyDescent="0.2">
      <c r="A871" s="242"/>
      <c r="B871" s="155"/>
      <c r="C871" s="155"/>
      <c r="D871" s="195"/>
    </row>
    <row r="872" spans="1:4" s="154" customFormat="1" x14ac:dyDescent="0.2">
      <c r="A872" s="242"/>
      <c r="B872" s="155"/>
      <c r="C872" s="155"/>
      <c r="D872" s="195"/>
    </row>
    <row r="873" spans="1:4" s="154" customFormat="1" x14ac:dyDescent="0.2">
      <c r="A873" s="242"/>
      <c r="B873" s="155"/>
      <c r="C873" s="155"/>
      <c r="D873" s="195"/>
    </row>
    <row r="874" spans="1:4" s="154" customFormat="1" x14ac:dyDescent="0.2">
      <c r="A874" s="242"/>
      <c r="B874" s="155"/>
      <c r="C874" s="155"/>
      <c r="D874" s="195"/>
    </row>
    <row r="875" spans="1:4" s="154" customFormat="1" x14ac:dyDescent="0.2">
      <c r="A875" s="242"/>
      <c r="B875" s="155"/>
      <c r="C875" s="155"/>
      <c r="D875" s="195"/>
    </row>
    <row r="876" spans="1:4" s="154" customFormat="1" x14ac:dyDescent="0.2">
      <c r="A876" s="242"/>
      <c r="B876" s="155"/>
      <c r="C876" s="155"/>
      <c r="D876" s="195"/>
    </row>
    <row r="877" spans="1:4" s="154" customFormat="1" x14ac:dyDescent="0.2">
      <c r="A877" s="242"/>
      <c r="B877" s="155"/>
      <c r="C877" s="155"/>
      <c r="D877" s="195"/>
    </row>
    <row r="878" spans="1:4" s="154" customFormat="1" x14ac:dyDescent="0.2">
      <c r="A878" s="242"/>
      <c r="B878" s="155"/>
      <c r="C878" s="155"/>
      <c r="D878" s="195"/>
    </row>
    <row r="879" spans="1:4" s="154" customFormat="1" x14ac:dyDescent="0.2">
      <c r="A879" s="242"/>
      <c r="B879" s="155"/>
      <c r="C879" s="155"/>
      <c r="D879" s="195"/>
    </row>
    <row r="880" spans="1:4" s="154" customFormat="1" x14ac:dyDescent="0.2">
      <c r="A880" s="242"/>
      <c r="B880" s="155"/>
      <c r="C880" s="155"/>
      <c r="D880" s="195"/>
    </row>
    <row r="881" spans="1:4" s="154" customFormat="1" x14ac:dyDescent="0.2">
      <c r="A881" s="242"/>
      <c r="B881" s="155"/>
      <c r="C881" s="155"/>
      <c r="D881" s="195"/>
    </row>
    <row r="882" spans="1:4" s="154" customFormat="1" x14ac:dyDescent="0.2">
      <c r="A882" s="242"/>
      <c r="B882" s="155"/>
      <c r="C882" s="155"/>
      <c r="D882" s="195"/>
    </row>
    <row r="883" spans="1:4" s="154" customFormat="1" x14ac:dyDescent="0.2">
      <c r="A883" s="242"/>
      <c r="B883" s="155"/>
      <c r="C883" s="155"/>
      <c r="D883" s="195"/>
    </row>
    <row r="884" spans="1:4" s="154" customFormat="1" x14ac:dyDescent="0.2">
      <c r="A884" s="242"/>
      <c r="B884" s="155"/>
      <c r="C884" s="155"/>
      <c r="D884" s="195"/>
    </row>
    <row r="885" spans="1:4" s="154" customFormat="1" x14ac:dyDescent="0.2">
      <c r="A885" s="242"/>
      <c r="B885" s="155"/>
      <c r="C885" s="155"/>
      <c r="D885" s="195"/>
    </row>
    <row r="886" spans="1:4" s="154" customFormat="1" x14ac:dyDescent="0.2">
      <c r="A886" s="242"/>
      <c r="B886" s="155"/>
      <c r="C886" s="155"/>
      <c r="D886" s="195"/>
    </row>
    <row r="887" spans="1:4" s="154" customFormat="1" x14ac:dyDescent="0.2">
      <c r="A887" s="242"/>
      <c r="B887" s="155"/>
      <c r="C887" s="155"/>
      <c r="D887" s="195"/>
    </row>
    <row r="888" spans="1:4" s="154" customFormat="1" x14ac:dyDescent="0.2">
      <c r="A888" s="242"/>
      <c r="B888" s="155"/>
      <c r="C888" s="155"/>
      <c r="D888" s="195"/>
    </row>
    <row r="889" spans="1:4" s="154" customFormat="1" x14ac:dyDescent="0.2">
      <c r="A889" s="242"/>
      <c r="B889" s="155"/>
      <c r="C889" s="155"/>
      <c r="D889" s="195"/>
    </row>
    <row r="890" spans="1:4" s="154" customFormat="1" x14ac:dyDescent="0.2">
      <c r="A890" s="242"/>
      <c r="B890" s="155"/>
      <c r="C890" s="155"/>
      <c r="D890" s="195"/>
    </row>
    <row r="891" spans="1:4" s="154" customFormat="1" x14ac:dyDescent="0.2">
      <c r="A891" s="242"/>
      <c r="B891" s="155"/>
      <c r="C891" s="155"/>
      <c r="D891" s="195"/>
    </row>
    <row r="892" spans="1:4" s="154" customFormat="1" x14ac:dyDescent="0.2">
      <c r="A892" s="242"/>
      <c r="B892" s="155"/>
      <c r="C892" s="155"/>
      <c r="D892" s="195"/>
    </row>
    <row r="893" spans="1:4" s="154" customFormat="1" x14ac:dyDescent="0.2">
      <c r="A893" s="242"/>
      <c r="B893" s="155"/>
      <c r="C893" s="155"/>
      <c r="D893" s="195"/>
    </row>
    <row r="894" spans="1:4" s="154" customFormat="1" x14ac:dyDescent="0.2">
      <c r="A894" s="242"/>
      <c r="B894" s="155"/>
      <c r="C894" s="155"/>
      <c r="D894" s="195"/>
    </row>
    <row r="895" spans="1:4" s="154" customFormat="1" x14ac:dyDescent="0.2">
      <c r="A895" s="242"/>
      <c r="B895" s="155"/>
      <c r="C895" s="155"/>
      <c r="D895" s="195"/>
    </row>
    <row r="896" spans="1:4" s="154" customFormat="1" x14ac:dyDescent="0.2">
      <c r="A896" s="242"/>
      <c r="B896" s="155"/>
      <c r="C896" s="155"/>
      <c r="D896" s="195"/>
    </row>
    <row r="897" spans="1:4" s="154" customFormat="1" x14ac:dyDescent="0.2">
      <c r="A897" s="242"/>
      <c r="B897" s="155"/>
      <c r="C897" s="155"/>
      <c r="D897" s="195"/>
    </row>
    <row r="898" spans="1:4" s="154" customFormat="1" x14ac:dyDescent="0.2">
      <c r="A898" s="242"/>
      <c r="B898" s="155"/>
      <c r="C898" s="155"/>
      <c r="D898" s="195"/>
    </row>
    <row r="899" spans="1:4" s="154" customFormat="1" x14ac:dyDescent="0.2">
      <c r="A899" s="242"/>
      <c r="B899" s="155"/>
      <c r="C899" s="155"/>
      <c r="D899" s="195"/>
    </row>
    <row r="900" spans="1:4" s="154" customFormat="1" x14ac:dyDescent="0.2">
      <c r="A900" s="242"/>
      <c r="B900" s="155"/>
      <c r="C900" s="155"/>
      <c r="D900" s="195"/>
    </row>
    <row r="901" spans="1:4" s="154" customFormat="1" x14ac:dyDescent="0.2">
      <c r="A901" s="242"/>
      <c r="B901" s="155"/>
      <c r="C901" s="155"/>
      <c r="D901" s="195"/>
    </row>
    <row r="902" spans="1:4" s="154" customFormat="1" x14ac:dyDescent="0.2">
      <c r="A902" s="242"/>
      <c r="B902" s="155"/>
      <c r="C902" s="155"/>
      <c r="D902" s="195"/>
    </row>
    <row r="903" spans="1:4" s="154" customFormat="1" x14ac:dyDescent="0.2">
      <c r="A903" s="242"/>
      <c r="B903" s="155"/>
      <c r="C903" s="155"/>
      <c r="D903" s="195"/>
    </row>
    <row r="904" spans="1:4" s="154" customFormat="1" x14ac:dyDescent="0.2">
      <c r="A904" s="242"/>
      <c r="B904" s="155"/>
      <c r="C904" s="155"/>
      <c r="D904" s="195"/>
    </row>
    <row r="905" spans="1:4" s="154" customFormat="1" x14ac:dyDescent="0.2">
      <c r="A905" s="242"/>
      <c r="B905" s="155"/>
      <c r="C905" s="155"/>
      <c r="D905" s="195"/>
    </row>
    <row r="906" spans="1:4" s="154" customFormat="1" x14ac:dyDescent="0.2">
      <c r="A906" s="242"/>
      <c r="B906" s="155"/>
      <c r="C906" s="155"/>
      <c r="D906" s="195"/>
    </row>
    <row r="907" spans="1:4" s="154" customFormat="1" x14ac:dyDescent="0.2">
      <c r="A907" s="242"/>
      <c r="B907" s="155"/>
      <c r="C907" s="155"/>
      <c r="D907" s="195"/>
    </row>
    <row r="908" spans="1:4" s="154" customFormat="1" x14ac:dyDescent="0.2">
      <c r="A908" s="242"/>
      <c r="B908" s="155"/>
      <c r="C908" s="155"/>
      <c r="D908" s="195"/>
    </row>
    <row r="909" spans="1:4" s="154" customFormat="1" x14ac:dyDescent="0.2">
      <c r="A909" s="242"/>
      <c r="B909" s="155"/>
      <c r="C909" s="155"/>
      <c r="D909" s="195"/>
    </row>
    <row r="910" spans="1:4" s="154" customFormat="1" x14ac:dyDescent="0.2">
      <c r="A910" s="242"/>
      <c r="B910" s="155"/>
      <c r="C910" s="155"/>
      <c r="D910" s="195"/>
    </row>
    <row r="911" spans="1:4" s="154" customFormat="1" x14ac:dyDescent="0.2">
      <c r="A911" s="242"/>
      <c r="B911" s="155"/>
      <c r="C911" s="155"/>
      <c r="D911" s="195"/>
    </row>
    <row r="912" spans="1:4" s="154" customFormat="1" x14ac:dyDescent="0.2">
      <c r="A912" s="242"/>
      <c r="B912" s="155"/>
      <c r="C912" s="155"/>
      <c r="D912" s="195"/>
    </row>
    <row r="913" spans="1:4" s="154" customFormat="1" x14ac:dyDescent="0.2">
      <c r="A913" s="242"/>
      <c r="B913" s="155"/>
      <c r="C913" s="155"/>
      <c r="D913" s="195"/>
    </row>
    <row r="914" spans="1:4" s="154" customFormat="1" x14ac:dyDescent="0.2">
      <c r="A914" s="242"/>
      <c r="B914" s="155"/>
      <c r="C914" s="155"/>
      <c r="D914" s="195"/>
    </row>
    <row r="915" spans="1:4" s="154" customFormat="1" x14ac:dyDescent="0.2">
      <c r="A915" s="242"/>
      <c r="B915" s="155"/>
      <c r="C915" s="155"/>
      <c r="D915" s="195"/>
    </row>
    <row r="916" spans="1:4" s="154" customFormat="1" x14ac:dyDescent="0.2">
      <c r="A916" s="242"/>
      <c r="B916" s="155"/>
      <c r="C916" s="155"/>
      <c r="D916" s="195"/>
    </row>
    <row r="917" spans="1:4" s="154" customFormat="1" x14ac:dyDescent="0.2">
      <c r="A917" s="242"/>
      <c r="B917" s="155"/>
      <c r="C917" s="155"/>
      <c r="D917" s="195"/>
    </row>
    <row r="918" spans="1:4" s="154" customFormat="1" x14ac:dyDescent="0.2">
      <c r="A918" s="242"/>
      <c r="B918" s="155"/>
      <c r="C918" s="155"/>
      <c r="D918" s="195"/>
    </row>
    <row r="919" spans="1:4" s="154" customFormat="1" x14ac:dyDescent="0.2">
      <c r="A919" s="242"/>
      <c r="B919" s="155"/>
      <c r="C919" s="155"/>
      <c r="D919" s="195"/>
    </row>
    <row r="920" spans="1:4" s="154" customFormat="1" x14ac:dyDescent="0.2">
      <c r="A920" s="242"/>
      <c r="B920" s="155"/>
      <c r="C920" s="155"/>
      <c r="D920" s="195"/>
    </row>
    <row r="921" spans="1:4" s="154" customFormat="1" x14ac:dyDescent="0.2">
      <c r="A921" s="242"/>
      <c r="B921" s="155"/>
      <c r="C921" s="155"/>
      <c r="D921" s="195"/>
    </row>
    <row r="922" spans="1:4" s="154" customFormat="1" x14ac:dyDescent="0.2">
      <c r="A922" s="242"/>
      <c r="B922" s="155"/>
      <c r="C922" s="155"/>
      <c r="D922" s="195"/>
    </row>
    <row r="923" spans="1:4" s="154" customFormat="1" x14ac:dyDescent="0.2">
      <c r="A923" s="242"/>
      <c r="B923" s="155"/>
      <c r="C923" s="155"/>
      <c r="D923" s="195"/>
    </row>
    <row r="924" spans="1:4" s="154" customFormat="1" x14ac:dyDescent="0.2">
      <c r="A924" s="242"/>
      <c r="B924" s="155"/>
      <c r="C924" s="155"/>
      <c r="D924" s="195"/>
    </row>
    <row r="925" spans="1:4" s="154" customFormat="1" x14ac:dyDescent="0.2">
      <c r="A925" s="242"/>
      <c r="B925" s="155"/>
      <c r="C925" s="155"/>
      <c r="D925" s="195"/>
    </row>
    <row r="926" spans="1:4" s="154" customFormat="1" x14ac:dyDescent="0.2">
      <c r="A926" s="242"/>
      <c r="B926" s="155"/>
      <c r="C926" s="155"/>
      <c r="D926" s="195"/>
    </row>
    <row r="927" spans="1:4" s="154" customFormat="1" x14ac:dyDescent="0.2">
      <c r="A927" s="242"/>
      <c r="B927" s="155"/>
      <c r="C927" s="155"/>
      <c r="D927" s="195"/>
    </row>
    <row r="928" spans="1:4" s="154" customFormat="1" x14ac:dyDescent="0.2">
      <c r="A928" s="242"/>
      <c r="B928" s="155"/>
      <c r="C928" s="155"/>
      <c r="D928" s="195"/>
    </row>
    <row r="929" spans="1:4" s="154" customFormat="1" x14ac:dyDescent="0.2">
      <c r="A929" s="242"/>
      <c r="B929" s="155"/>
      <c r="C929" s="155"/>
      <c r="D929" s="195"/>
    </row>
    <row r="930" spans="1:4" s="154" customFormat="1" x14ac:dyDescent="0.2">
      <c r="A930" s="242"/>
      <c r="B930" s="155"/>
      <c r="C930" s="155"/>
      <c r="D930" s="195"/>
    </row>
    <row r="931" spans="1:4" s="154" customFormat="1" x14ac:dyDescent="0.2">
      <c r="A931" s="242"/>
      <c r="B931" s="155"/>
      <c r="C931" s="155"/>
      <c r="D931" s="195"/>
    </row>
    <row r="932" spans="1:4" s="154" customFormat="1" x14ac:dyDescent="0.2">
      <c r="A932" s="242"/>
      <c r="B932" s="155"/>
      <c r="C932" s="155"/>
      <c r="D932" s="195"/>
    </row>
    <row r="933" spans="1:4" s="154" customFormat="1" x14ac:dyDescent="0.2">
      <c r="A933" s="242"/>
      <c r="B933" s="155"/>
      <c r="C933" s="155"/>
      <c r="D933" s="195"/>
    </row>
    <row r="934" spans="1:4" s="154" customFormat="1" x14ac:dyDescent="0.2">
      <c r="A934" s="242"/>
      <c r="B934" s="155"/>
      <c r="C934" s="155"/>
      <c r="D934" s="195"/>
    </row>
    <row r="935" spans="1:4" s="154" customFormat="1" x14ac:dyDescent="0.2">
      <c r="A935" s="242"/>
      <c r="B935" s="155"/>
      <c r="C935" s="155"/>
      <c r="D935" s="195"/>
    </row>
    <row r="936" spans="1:4" s="154" customFormat="1" x14ac:dyDescent="0.2">
      <c r="A936" s="242"/>
      <c r="B936" s="155"/>
      <c r="C936" s="155"/>
      <c r="D936" s="195"/>
    </row>
    <row r="937" spans="1:4" s="154" customFormat="1" x14ac:dyDescent="0.2">
      <c r="A937" s="242"/>
      <c r="B937" s="155"/>
      <c r="C937" s="155"/>
      <c r="D937" s="195"/>
    </row>
    <row r="938" spans="1:4" s="154" customFormat="1" x14ac:dyDescent="0.2">
      <c r="A938" s="242"/>
      <c r="B938" s="155"/>
      <c r="C938" s="155"/>
      <c r="D938" s="195"/>
    </row>
    <row r="939" spans="1:4" s="154" customFormat="1" x14ac:dyDescent="0.2">
      <c r="A939" s="242"/>
      <c r="B939" s="155"/>
      <c r="C939" s="155"/>
      <c r="D939" s="195"/>
    </row>
    <row r="940" spans="1:4" s="154" customFormat="1" x14ac:dyDescent="0.2">
      <c r="A940" s="242"/>
      <c r="B940" s="155"/>
      <c r="C940" s="155"/>
      <c r="D940" s="195"/>
    </row>
    <row r="941" spans="1:4" s="154" customFormat="1" x14ac:dyDescent="0.2">
      <c r="A941" s="242"/>
      <c r="B941" s="155"/>
      <c r="C941" s="155"/>
      <c r="D941" s="195"/>
    </row>
    <row r="942" spans="1:4" s="154" customFormat="1" x14ac:dyDescent="0.2">
      <c r="A942" s="242"/>
      <c r="B942" s="155"/>
      <c r="C942" s="155"/>
      <c r="D942" s="195"/>
    </row>
    <row r="943" spans="1:4" s="154" customFormat="1" x14ac:dyDescent="0.2">
      <c r="A943" s="242"/>
      <c r="B943" s="155"/>
      <c r="C943" s="155"/>
      <c r="D943" s="195"/>
    </row>
    <row r="944" spans="1:4" s="154" customFormat="1" x14ac:dyDescent="0.2">
      <c r="A944" s="242"/>
      <c r="B944" s="155"/>
      <c r="C944" s="155"/>
      <c r="D944" s="195"/>
    </row>
    <row r="945" spans="1:4" s="154" customFormat="1" x14ac:dyDescent="0.2">
      <c r="A945" s="242"/>
      <c r="B945" s="155"/>
      <c r="C945" s="155"/>
      <c r="D945" s="195"/>
    </row>
    <row r="946" spans="1:4" s="154" customFormat="1" x14ac:dyDescent="0.2">
      <c r="A946" s="242"/>
      <c r="B946" s="155"/>
      <c r="C946" s="155"/>
      <c r="D946" s="195"/>
    </row>
    <row r="947" spans="1:4" s="154" customFormat="1" x14ac:dyDescent="0.2">
      <c r="A947" s="242"/>
      <c r="B947" s="155"/>
      <c r="C947" s="155"/>
      <c r="D947" s="195"/>
    </row>
    <row r="948" spans="1:4" s="154" customFormat="1" x14ac:dyDescent="0.2">
      <c r="A948" s="242"/>
      <c r="B948" s="155"/>
      <c r="C948" s="155"/>
      <c r="D948" s="195"/>
    </row>
    <row r="949" spans="1:4" s="154" customFormat="1" x14ac:dyDescent="0.2">
      <c r="A949" s="242"/>
      <c r="B949" s="155"/>
      <c r="C949" s="155"/>
      <c r="D949" s="195"/>
    </row>
    <row r="950" spans="1:4" s="154" customFormat="1" x14ac:dyDescent="0.2">
      <c r="A950" s="242"/>
      <c r="B950" s="155"/>
      <c r="C950" s="155"/>
      <c r="D950" s="195"/>
    </row>
    <row r="951" spans="1:4" s="154" customFormat="1" x14ac:dyDescent="0.2">
      <c r="A951" s="242"/>
      <c r="B951" s="155"/>
      <c r="C951" s="155"/>
      <c r="D951" s="195"/>
    </row>
    <row r="952" spans="1:4" s="154" customFormat="1" x14ac:dyDescent="0.2">
      <c r="A952" s="242"/>
      <c r="B952" s="155"/>
      <c r="C952" s="155"/>
      <c r="D952" s="195"/>
    </row>
    <row r="953" spans="1:4" s="154" customFormat="1" x14ac:dyDescent="0.2">
      <c r="A953" s="242"/>
      <c r="B953" s="155"/>
      <c r="C953" s="155"/>
      <c r="D953" s="195"/>
    </row>
    <row r="954" spans="1:4" s="154" customFormat="1" x14ac:dyDescent="0.2">
      <c r="A954" s="242"/>
      <c r="B954" s="155"/>
      <c r="C954" s="155"/>
      <c r="D954" s="195"/>
    </row>
    <row r="955" spans="1:4" s="154" customFormat="1" x14ac:dyDescent="0.2">
      <c r="A955" s="242"/>
      <c r="B955" s="155"/>
      <c r="C955" s="155"/>
      <c r="D955" s="195"/>
    </row>
    <row r="956" spans="1:4" s="154" customFormat="1" x14ac:dyDescent="0.2">
      <c r="A956" s="242"/>
      <c r="B956" s="155"/>
      <c r="C956" s="155"/>
      <c r="D956" s="195"/>
    </row>
    <row r="957" spans="1:4" s="154" customFormat="1" x14ac:dyDescent="0.2">
      <c r="A957" s="242"/>
      <c r="B957" s="155"/>
      <c r="C957" s="155"/>
      <c r="D957" s="195"/>
    </row>
    <row r="958" spans="1:4" s="154" customFormat="1" x14ac:dyDescent="0.2">
      <c r="A958" s="242"/>
      <c r="B958" s="155"/>
      <c r="C958" s="155"/>
      <c r="D958" s="195"/>
    </row>
    <row r="959" spans="1:4" s="154" customFormat="1" x14ac:dyDescent="0.2">
      <c r="A959" s="242"/>
      <c r="B959" s="155"/>
      <c r="C959" s="155"/>
      <c r="D959" s="195"/>
    </row>
    <row r="960" spans="1:4" s="154" customFormat="1" x14ac:dyDescent="0.2">
      <c r="A960" s="242"/>
      <c r="B960" s="155"/>
      <c r="C960" s="155"/>
      <c r="D960" s="195"/>
    </row>
    <row r="961" spans="1:4" s="154" customFormat="1" x14ac:dyDescent="0.2">
      <c r="A961" s="242"/>
      <c r="B961" s="155"/>
      <c r="C961" s="155"/>
      <c r="D961" s="195"/>
    </row>
    <row r="962" spans="1:4" s="154" customFormat="1" x14ac:dyDescent="0.2">
      <c r="A962" s="242"/>
      <c r="B962" s="155"/>
      <c r="C962" s="155"/>
      <c r="D962" s="195"/>
    </row>
    <row r="963" spans="1:4" s="154" customFormat="1" x14ac:dyDescent="0.2">
      <c r="A963" s="242"/>
      <c r="B963" s="155"/>
      <c r="C963" s="155"/>
      <c r="D963" s="195"/>
    </row>
    <row r="964" spans="1:4" s="154" customFormat="1" x14ac:dyDescent="0.2">
      <c r="A964" s="242"/>
      <c r="B964" s="155"/>
      <c r="C964" s="155"/>
      <c r="D964" s="195"/>
    </row>
    <row r="965" spans="1:4" s="154" customFormat="1" x14ac:dyDescent="0.2">
      <c r="A965" s="242"/>
      <c r="B965" s="155"/>
      <c r="C965" s="155"/>
      <c r="D965" s="195"/>
    </row>
    <row r="966" spans="1:4" s="154" customFormat="1" x14ac:dyDescent="0.2">
      <c r="A966" s="242"/>
      <c r="B966" s="155"/>
      <c r="C966" s="155"/>
      <c r="D966" s="195"/>
    </row>
    <row r="967" spans="1:4" s="154" customFormat="1" x14ac:dyDescent="0.2">
      <c r="A967" s="242"/>
      <c r="B967" s="155"/>
      <c r="C967" s="155"/>
      <c r="D967" s="195"/>
    </row>
    <row r="968" spans="1:4" s="154" customFormat="1" x14ac:dyDescent="0.2">
      <c r="A968" s="242"/>
      <c r="B968" s="155"/>
      <c r="C968" s="155"/>
      <c r="D968" s="195"/>
    </row>
    <row r="969" spans="1:4" s="154" customFormat="1" x14ac:dyDescent="0.2">
      <c r="A969" s="242"/>
      <c r="B969" s="155"/>
      <c r="C969" s="155"/>
      <c r="D969" s="195"/>
    </row>
    <row r="970" spans="1:4" s="154" customFormat="1" x14ac:dyDescent="0.2">
      <c r="A970" s="242"/>
      <c r="B970" s="155"/>
      <c r="C970" s="155"/>
      <c r="D970" s="195"/>
    </row>
    <row r="971" spans="1:4" s="154" customFormat="1" x14ac:dyDescent="0.2">
      <c r="A971" s="242"/>
      <c r="B971" s="155"/>
      <c r="C971" s="155"/>
      <c r="D971" s="195"/>
    </row>
    <row r="972" spans="1:4" s="154" customFormat="1" x14ac:dyDescent="0.2">
      <c r="A972" s="242"/>
      <c r="B972" s="155"/>
      <c r="C972" s="155"/>
      <c r="D972" s="195"/>
    </row>
    <row r="973" spans="1:4" s="154" customFormat="1" x14ac:dyDescent="0.2">
      <c r="A973" s="242"/>
      <c r="B973" s="155"/>
      <c r="C973" s="155"/>
      <c r="D973" s="195"/>
    </row>
    <row r="974" spans="1:4" s="154" customFormat="1" x14ac:dyDescent="0.2">
      <c r="A974" s="242"/>
      <c r="B974" s="155"/>
      <c r="C974" s="155"/>
      <c r="D974" s="195"/>
    </row>
    <row r="975" spans="1:4" s="154" customFormat="1" x14ac:dyDescent="0.2">
      <c r="A975" s="242"/>
      <c r="B975" s="155"/>
      <c r="C975" s="155"/>
      <c r="D975" s="195"/>
    </row>
    <row r="976" spans="1:4" s="154" customFormat="1" x14ac:dyDescent="0.2">
      <c r="A976" s="242"/>
      <c r="B976" s="155"/>
      <c r="C976" s="155"/>
      <c r="D976" s="195"/>
    </row>
    <row r="977" spans="1:4" s="154" customFormat="1" x14ac:dyDescent="0.2">
      <c r="A977" s="242"/>
      <c r="B977" s="155"/>
      <c r="C977" s="155"/>
      <c r="D977" s="195"/>
    </row>
    <row r="978" spans="1:4" s="154" customFormat="1" x14ac:dyDescent="0.2">
      <c r="A978" s="242"/>
      <c r="B978" s="155"/>
      <c r="C978" s="155"/>
      <c r="D978" s="195"/>
    </row>
    <row r="979" spans="1:4" s="154" customFormat="1" x14ac:dyDescent="0.2">
      <c r="A979" s="242"/>
      <c r="B979" s="155"/>
      <c r="C979" s="155"/>
      <c r="D979" s="195"/>
    </row>
    <row r="980" spans="1:4" s="154" customFormat="1" x14ac:dyDescent="0.2">
      <c r="A980" s="242"/>
      <c r="B980" s="155"/>
      <c r="C980" s="155"/>
      <c r="D980" s="195"/>
    </row>
    <row r="981" spans="1:4" s="154" customFormat="1" x14ac:dyDescent="0.2">
      <c r="A981" s="242"/>
      <c r="B981" s="155"/>
      <c r="C981" s="155"/>
      <c r="D981" s="195"/>
    </row>
    <row r="982" spans="1:4" s="154" customFormat="1" x14ac:dyDescent="0.2">
      <c r="A982" s="242"/>
      <c r="B982" s="155"/>
      <c r="C982" s="155"/>
      <c r="D982" s="195"/>
    </row>
    <row r="983" spans="1:4" s="154" customFormat="1" x14ac:dyDescent="0.2">
      <c r="A983" s="242"/>
      <c r="B983" s="155"/>
      <c r="C983" s="155"/>
      <c r="D983" s="195"/>
    </row>
    <row r="984" spans="1:4" s="154" customFormat="1" x14ac:dyDescent="0.2">
      <c r="A984" s="242"/>
      <c r="B984" s="155"/>
      <c r="C984" s="155"/>
      <c r="D984" s="195"/>
    </row>
    <row r="985" spans="1:4" s="154" customFormat="1" x14ac:dyDescent="0.2">
      <c r="A985" s="242"/>
      <c r="B985" s="155"/>
      <c r="C985" s="155"/>
      <c r="D985" s="195"/>
    </row>
    <row r="986" spans="1:4" s="154" customFormat="1" x14ac:dyDescent="0.2">
      <c r="A986" s="242"/>
      <c r="B986" s="155"/>
      <c r="C986" s="155"/>
      <c r="D986" s="195"/>
    </row>
    <row r="987" spans="1:4" s="154" customFormat="1" x14ac:dyDescent="0.2">
      <c r="A987" s="242"/>
      <c r="B987" s="155"/>
      <c r="C987" s="155"/>
      <c r="D987" s="195"/>
    </row>
    <row r="988" spans="1:4" s="154" customFormat="1" x14ac:dyDescent="0.2">
      <c r="A988" s="242"/>
      <c r="B988" s="155"/>
      <c r="C988" s="155"/>
      <c r="D988" s="195"/>
    </row>
    <row r="989" spans="1:4" s="154" customFormat="1" x14ac:dyDescent="0.2">
      <c r="A989" s="242"/>
      <c r="B989" s="155"/>
      <c r="C989" s="155"/>
      <c r="D989" s="195"/>
    </row>
    <row r="990" spans="1:4" s="154" customFormat="1" x14ac:dyDescent="0.2">
      <c r="A990" s="242"/>
      <c r="B990" s="155"/>
      <c r="C990" s="155"/>
      <c r="D990" s="195"/>
    </row>
    <row r="991" spans="1:4" s="154" customFormat="1" x14ac:dyDescent="0.2">
      <c r="A991" s="242"/>
      <c r="B991" s="155"/>
      <c r="C991" s="155"/>
      <c r="D991" s="195"/>
    </row>
    <row r="992" spans="1:4" s="154" customFormat="1" x14ac:dyDescent="0.2">
      <c r="A992" s="242"/>
      <c r="B992" s="155"/>
      <c r="C992" s="155"/>
      <c r="D992" s="195"/>
    </row>
    <row r="993" spans="1:4" s="154" customFormat="1" x14ac:dyDescent="0.2">
      <c r="A993" s="242"/>
      <c r="B993" s="155"/>
      <c r="C993" s="155"/>
      <c r="D993" s="195"/>
    </row>
    <row r="994" spans="1:4" s="154" customFormat="1" x14ac:dyDescent="0.2">
      <c r="A994" s="242"/>
      <c r="B994" s="155"/>
      <c r="C994" s="155"/>
      <c r="D994" s="195"/>
    </row>
    <row r="995" spans="1:4" s="154" customFormat="1" x14ac:dyDescent="0.2">
      <c r="A995" s="242"/>
      <c r="B995" s="155"/>
      <c r="C995" s="155"/>
      <c r="D995" s="195"/>
    </row>
    <row r="996" spans="1:4" s="154" customFormat="1" x14ac:dyDescent="0.2">
      <c r="A996" s="242"/>
      <c r="B996" s="155"/>
      <c r="C996" s="155"/>
      <c r="D996" s="195"/>
    </row>
    <row r="997" spans="1:4" s="154" customFormat="1" x14ac:dyDescent="0.2">
      <c r="A997" s="242"/>
      <c r="B997" s="155"/>
      <c r="C997" s="155"/>
      <c r="D997" s="195"/>
    </row>
    <row r="998" spans="1:4" s="154" customFormat="1" x14ac:dyDescent="0.2">
      <c r="A998" s="242"/>
      <c r="B998" s="155"/>
      <c r="C998" s="155"/>
      <c r="D998" s="195"/>
    </row>
    <row r="999" spans="1:4" s="154" customFormat="1" x14ac:dyDescent="0.2">
      <c r="A999" s="242"/>
      <c r="B999" s="155"/>
      <c r="C999" s="155"/>
      <c r="D999" s="195"/>
    </row>
    <row r="1000" spans="1:4" s="154" customFormat="1" x14ac:dyDescent="0.2">
      <c r="A1000" s="242"/>
      <c r="B1000" s="155"/>
      <c r="C1000" s="155"/>
      <c r="D1000" s="195"/>
    </row>
    <row r="1001" spans="1:4" s="154" customFormat="1" x14ac:dyDescent="0.2">
      <c r="A1001" s="242"/>
      <c r="B1001" s="155"/>
      <c r="C1001" s="155"/>
      <c r="D1001" s="195"/>
    </row>
    <row r="1002" spans="1:4" s="154" customFormat="1" x14ac:dyDescent="0.2">
      <c r="A1002" s="242"/>
      <c r="B1002" s="155"/>
      <c r="C1002" s="155"/>
      <c r="D1002" s="195"/>
    </row>
    <row r="1003" spans="1:4" s="154" customFormat="1" x14ac:dyDescent="0.2">
      <c r="A1003" s="242"/>
      <c r="B1003" s="155"/>
      <c r="C1003" s="155"/>
      <c r="D1003" s="195"/>
    </row>
    <row r="1004" spans="1:4" s="154" customFormat="1" x14ac:dyDescent="0.2">
      <c r="A1004" s="242"/>
      <c r="B1004" s="155"/>
      <c r="C1004" s="155"/>
      <c r="D1004" s="195"/>
    </row>
    <row r="1005" spans="1:4" s="154" customFormat="1" x14ac:dyDescent="0.2">
      <c r="A1005" s="242"/>
      <c r="B1005" s="155"/>
      <c r="C1005" s="155"/>
      <c r="D1005" s="195"/>
    </row>
    <row r="1006" spans="1:4" s="154" customFormat="1" x14ac:dyDescent="0.2">
      <c r="A1006" s="242"/>
      <c r="B1006" s="155"/>
      <c r="C1006" s="155"/>
      <c r="D1006" s="195"/>
    </row>
    <row r="1007" spans="1:4" s="154" customFormat="1" x14ac:dyDescent="0.2">
      <c r="A1007" s="242"/>
      <c r="B1007" s="155"/>
      <c r="C1007" s="155"/>
      <c r="D1007" s="195"/>
    </row>
    <row r="1008" spans="1:4" s="154" customFormat="1" x14ac:dyDescent="0.2">
      <c r="A1008" s="242"/>
      <c r="B1008" s="155"/>
      <c r="C1008" s="155"/>
      <c r="D1008" s="195"/>
    </row>
    <row r="1009" spans="1:4" s="154" customFormat="1" x14ac:dyDescent="0.2">
      <c r="A1009" s="242"/>
      <c r="B1009" s="155"/>
      <c r="C1009" s="155"/>
      <c r="D1009" s="195"/>
    </row>
    <row r="1010" spans="1:4" s="154" customFormat="1" x14ac:dyDescent="0.2">
      <c r="A1010" s="242"/>
      <c r="B1010" s="155"/>
      <c r="C1010" s="155"/>
      <c r="D1010" s="195"/>
    </row>
    <row r="1011" spans="1:4" s="154" customFormat="1" x14ac:dyDescent="0.2">
      <c r="A1011" s="242"/>
      <c r="B1011" s="155"/>
      <c r="C1011" s="155"/>
      <c r="D1011" s="195"/>
    </row>
    <row r="1012" spans="1:4" s="154" customFormat="1" x14ac:dyDescent="0.2">
      <c r="A1012" s="242"/>
      <c r="B1012" s="155"/>
      <c r="C1012" s="155"/>
      <c r="D1012" s="195"/>
    </row>
    <row r="1013" spans="1:4" s="154" customFormat="1" x14ac:dyDescent="0.2">
      <c r="A1013" s="242"/>
      <c r="B1013" s="155"/>
      <c r="C1013" s="155"/>
      <c r="D1013" s="195"/>
    </row>
    <row r="1014" spans="1:4" s="154" customFormat="1" x14ac:dyDescent="0.2">
      <c r="A1014" s="242"/>
      <c r="B1014" s="155"/>
      <c r="C1014" s="155"/>
      <c r="D1014" s="195"/>
    </row>
    <row r="1015" spans="1:4" s="154" customFormat="1" x14ac:dyDescent="0.2">
      <c r="A1015" s="242"/>
      <c r="B1015" s="155"/>
      <c r="C1015" s="155"/>
      <c r="D1015" s="195"/>
    </row>
    <row r="1016" spans="1:4" s="154" customFormat="1" x14ac:dyDescent="0.2">
      <c r="A1016" s="242"/>
      <c r="B1016" s="155"/>
      <c r="C1016" s="155"/>
      <c r="D1016" s="195"/>
    </row>
    <row r="1017" spans="1:4" s="154" customFormat="1" x14ac:dyDescent="0.2">
      <c r="A1017" s="242"/>
      <c r="B1017" s="155"/>
      <c r="C1017" s="155"/>
      <c r="D1017" s="195"/>
    </row>
    <row r="1018" spans="1:4" s="154" customFormat="1" x14ac:dyDescent="0.2">
      <c r="A1018" s="242"/>
      <c r="B1018" s="155"/>
      <c r="C1018" s="155"/>
      <c r="D1018" s="195"/>
    </row>
    <row r="1019" spans="1:4" s="154" customFormat="1" x14ac:dyDescent="0.2">
      <c r="A1019" s="242"/>
      <c r="B1019" s="155"/>
      <c r="C1019" s="155"/>
      <c r="D1019" s="195"/>
    </row>
    <row r="1020" spans="1:4" s="154" customFormat="1" x14ac:dyDescent="0.2">
      <c r="A1020" s="242"/>
      <c r="B1020" s="155"/>
      <c r="C1020" s="155"/>
      <c r="D1020" s="195"/>
    </row>
    <row r="1021" spans="1:4" s="154" customFormat="1" x14ac:dyDescent="0.2">
      <c r="A1021" s="242"/>
      <c r="B1021" s="155"/>
      <c r="C1021" s="155"/>
      <c r="D1021" s="195"/>
    </row>
    <row r="1022" spans="1:4" s="154" customFormat="1" x14ac:dyDescent="0.2">
      <c r="A1022" s="242"/>
      <c r="B1022" s="155"/>
      <c r="C1022" s="155"/>
      <c r="D1022" s="195"/>
    </row>
    <row r="1023" spans="1:4" s="154" customFormat="1" x14ac:dyDescent="0.2">
      <c r="A1023" s="242"/>
      <c r="B1023" s="155"/>
      <c r="C1023" s="155"/>
      <c r="D1023" s="195"/>
    </row>
    <row r="1024" spans="1:4" s="154" customFormat="1" x14ac:dyDescent="0.2">
      <c r="A1024" s="242"/>
      <c r="B1024" s="155"/>
      <c r="C1024" s="155"/>
      <c r="D1024" s="195"/>
    </row>
    <row r="1025" spans="1:4" s="154" customFormat="1" x14ac:dyDescent="0.2">
      <c r="A1025" s="242"/>
      <c r="B1025" s="155"/>
      <c r="C1025" s="155"/>
      <c r="D1025" s="195"/>
    </row>
    <row r="1026" spans="1:4" s="154" customFormat="1" x14ac:dyDescent="0.2">
      <c r="A1026" s="242"/>
      <c r="B1026" s="155"/>
      <c r="C1026" s="155"/>
      <c r="D1026" s="195"/>
    </row>
    <row r="1027" spans="1:4" s="154" customFormat="1" x14ac:dyDescent="0.2">
      <c r="A1027" s="242"/>
      <c r="B1027" s="155"/>
      <c r="C1027" s="155"/>
      <c r="D1027" s="195"/>
    </row>
    <row r="1028" spans="1:4" s="154" customFormat="1" x14ac:dyDescent="0.2">
      <c r="A1028" s="242"/>
      <c r="B1028" s="155"/>
      <c r="C1028" s="155"/>
      <c r="D1028" s="195"/>
    </row>
    <row r="1029" spans="1:4" s="154" customFormat="1" x14ac:dyDescent="0.2">
      <c r="A1029" s="242"/>
      <c r="B1029" s="155"/>
      <c r="C1029" s="155"/>
      <c r="D1029" s="195"/>
    </row>
    <row r="1030" spans="1:4" s="154" customFormat="1" x14ac:dyDescent="0.2">
      <c r="A1030" s="242"/>
      <c r="B1030" s="155"/>
      <c r="C1030" s="155"/>
      <c r="D1030" s="195"/>
    </row>
    <row r="1031" spans="1:4" s="154" customFormat="1" x14ac:dyDescent="0.2">
      <c r="A1031" s="242"/>
      <c r="B1031" s="155"/>
      <c r="C1031" s="155"/>
      <c r="D1031" s="195"/>
    </row>
    <row r="1032" spans="1:4" s="154" customFormat="1" x14ac:dyDescent="0.2">
      <c r="A1032" s="242"/>
      <c r="B1032" s="155"/>
      <c r="C1032" s="155"/>
      <c r="D1032" s="195"/>
    </row>
    <row r="1033" spans="1:4" s="154" customFormat="1" x14ac:dyDescent="0.2">
      <c r="A1033" s="242"/>
      <c r="B1033" s="155"/>
      <c r="C1033" s="155"/>
      <c r="D1033" s="195"/>
    </row>
    <row r="1034" spans="1:4" s="154" customFormat="1" x14ac:dyDescent="0.2">
      <c r="A1034" s="242"/>
      <c r="B1034" s="155"/>
      <c r="C1034" s="155"/>
      <c r="D1034" s="195"/>
    </row>
    <row r="1035" spans="1:4" s="154" customFormat="1" x14ac:dyDescent="0.2">
      <c r="A1035" s="242"/>
      <c r="B1035" s="155"/>
      <c r="C1035" s="155"/>
      <c r="D1035" s="195"/>
    </row>
    <row r="1036" spans="1:4" s="154" customFormat="1" x14ac:dyDescent="0.2">
      <c r="A1036" s="242"/>
      <c r="B1036" s="155"/>
      <c r="C1036" s="155"/>
      <c r="D1036" s="195"/>
    </row>
    <row r="1037" spans="1:4" s="154" customFormat="1" x14ac:dyDescent="0.2">
      <c r="A1037" s="242"/>
      <c r="B1037" s="155"/>
      <c r="C1037" s="155"/>
      <c r="D1037" s="195"/>
    </row>
    <row r="1038" spans="1:4" s="154" customFormat="1" x14ac:dyDescent="0.2">
      <c r="A1038" s="242"/>
      <c r="B1038" s="155"/>
      <c r="C1038" s="155"/>
      <c r="D1038" s="195"/>
    </row>
    <row r="1039" spans="1:4" s="154" customFormat="1" x14ac:dyDescent="0.2">
      <c r="A1039" s="242"/>
      <c r="B1039" s="155"/>
      <c r="C1039" s="155"/>
      <c r="D1039" s="195"/>
    </row>
    <row r="1040" spans="1:4" s="154" customFormat="1" x14ac:dyDescent="0.2">
      <c r="A1040" s="242"/>
      <c r="B1040" s="155"/>
      <c r="C1040" s="155"/>
      <c r="D1040" s="195"/>
    </row>
    <row r="1041" spans="1:4" s="154" customFormat="1" x14ac:dyDescent="0.2">
      <c r="A1041" s="242"/>
      <c r="B1041" s="155"/>
      <c r="C1041" s="155"/>
      <c r="D1041" s="195"/>
    </row>
    <row r="1042" spans="1:4" s="154" customFormat="1" x14ac:dyDescent="0.2">
      <c r="A1042" s="242"/>
      <c r="B1042" s="155"/>
      <c r="C1042" s="155"/>
      <c r="D1042" s="195"/>
    </row>
    <row r="1043" spans="1:4" s="154" customFormat="1" x14ac:dyDescent="0.2">
      <c r="A1043" s="242"/>
      <c r="B1043" s="155"/>
      <c r="C1043" s="155"/>
      <c r="D1043" s="195"/>
    </row>
    <row r="1044" spans="1:4" s="154" customFormat="1" x14ac:dyDescent="0.2">
      <c r="A1044" s="242"/>
      <c r="B1044" s="155"/>
      <c r="C1044" s="155"/>
      <c r="D1044" s="195"/>
    </row>
    <row r="1045" spans="1:4" s="154" customFormat="1" x14ac:dyDescent="0.2">
      <c r="A1045" s="242"/>
      <c r="B1045" s="155"/>
      <c r="C1045" s="155"/>
      <c r="D1045" s="195"/>
    </row>
    <row r="1046" spans="1:4" s="154" customFormat="1" x14ac:dyDescent="0.2">
      <c r="A1046" s="242"/>
      <c r="B1046" s="155"/>
      <c r="C1046" s="155"/>
      <c r="D1046" s="195"/>
    </row>
    <row r="1047" spans="1:4" s="154" customFormat="1" x14ac:dyDescent="0.2">
      <c r="A1047" s="242"/>
      <c r="B1047" s="155"/>
      <c r="C1047" s="155"/>
      <c r="D1047" s="195"/>
    </row>
    <row r="1048" spans="1:4" s="154" customFormat="1" x14ac:dyDescent="0.2">
      <c r="A1048" s="242"/>
      <c r="B1048" s="155"/>
      <c r="C1048" s="155"/>
      <c r="D1048" s="195"/>
    </row>
    <row r="1049" spans="1:4" s="154" customFormat="1" x14ac:dyDescent="0.2">
      <c r="A1049" s="242"/>
      <c r="B1049" s="155"/>
      <c r="C1049" s="155"/>
      <c r="D1049" s="195"/>
    </row>
    <row r="1050" spans="1:4" s="154" customFormat="1" x14ac:dyDescent="0.2">
      <c r="A1050" s="242"/>
      <c r="B1050" s="155"/>
      <c r="C1050" s="155"/>
      <c r="D1050" s="195"/>
    </row>
    <row r="1051" spans="1:4" s="154" customFormat="1" x14ac:dyDescent="0.2">
      <c r="A1051" s="242"/>
      <c r="B1051" s="155"/>
      <c r="C1051" s="155"/>
      <c r="D1051" s="195"/>
    </row>
    <row r="1052" spans="1:4" s="154" customFormat="1" x14ac:dyDescent="0.2">
      <c r="A1052" s="242"/>
      <c r="B1052" s="155"/>
      <c r="C1052" s="155"/>
      <c r="D1052" s="195"/>
    </row>
    <row r="1053" spans="1:4" s="154" customFormat="1" x14ac:dyDescent="0.2">
      <c r="A1053" s="242"/>
      <c r="B1053" s="155"/>
      <c r="C1053" s="155"/>
      <c r="D1053" s="195"/>
    </row>
    <row r="1054" spans="1:4" s="154" customFormat="1" x14ac:dyDescent="0.2">
      <c r="A1054" s="242"/>
      <c r="B1054" s="155"/>
      <c r="C1054" s="155"/>
      <c r="D1054" s="195"/>
    </row>
    <row r="1055" spans="1:4" s="154" customFormat="1" x14ac:dyDescent="0.2">
      <c r="A1055" s="242"/>
      <c r="B1055" s="155"/>
      <c r="C1055" s="155"/>
      <c r="D1055" s="195"/>
    </row>
    <row r="1056" spans="1:4" s="154" customFormat="1" x14ac:dyDescent="0.2">
      <c r="A1056" s="242"/>
      <c r="B1056" s="155"/>
      <c r="C1056" s="155"/>
      <c r="D1056" s="195"/>
    </row>
    <row r="1057" spans="1:4" s="154" customFormat="1" x14ac:dyDescent="0.2">
      <c r="A1057" s="242"/>
      <c r="B1057" s="155"/>
      <c r="C1057" s="155"/>
      <c r="D1057" s="195"/>
    </row>
    <row r="1058" spans="1:4" s="154" customFormat="1" x14ac:dyDescent="0.2">
      <c r="A1058" s="242"/>
      <c r="B1058" s="155"/>
      <c r="C1058" s="155"/>
      <c r="D1058" s="195"/>
    </row>
    <row r="1059" spans="1:4" s="154" customFormat="1" x14ac:dyDescent="0.2">
      <c r="A1059" s="242"/>
      <c r="B1059" s="155"/>
      <c r="C1059" s="155"/>
      <c r="D1059" s="195"/>
    </row>
    <row r="1060" spans="1:4" s="154" customFormat="1" x14ac:dyDescent="0.2">
      <c r="A1060" s="242"/>
      <c r="B1060" s="155"/>
      <c r="C1060" s="155"/>
      <c r="D1060" s="195"/>
    </row>
    <row r="1061" spans="1:4" s="154" customFormat="1" x14ac:dyDescent="0.2">
      <c r="A1061" s="242"/>
      <c r="B1061" s="155"/>
      <c r="C1061" s="155"/>
      <c r="D1061" s="195"/>
    </row>
    <row r="1062" spans="1:4" s="154" customFormat="1" x14ac:dyDescent="0.2">
      <c r="A1062" s="242"/>
      <c r="B1062" s="155"/>
      <c r="C1062" s="155"/>
      <c r="D1062" s="195"/>
    </row>
    <row r="1063" spans="1:4" s="154" customFormat="1" x14ac:dyDescent="0.2">
      <c r="A1063" s="242"/>
      <c r="B1063" s="155"/>
      <c r="C1063" s="155"/>
      <c r="D1063" s="195"/>
    </row>
    <row r="1064" spans="1:4" s="154" customFormat="1" x14ac:dyDescent="0.2">
      <c r="A1064" s="242"/>
      <c r="B1064" s="155"/>
      <c r="C1064" s="155"/>
      <c r="D1064" s="195"/>
    </row>
    <row r="1065" spans="1:4" s="154" customFormat="1" x14ac:dyDescent="0.2">
      <c r="A1065" s="242"/>
      <c r="B1065" s="155"/>
      <c r="C1065" s="155"/>
      <c r="D1065" s="195"/>
    </row>
    <row r="1066" spans="1:4" s="154" customFormat="1" x14ac:dyDescent="0.2">
      <c r="A1066" s="242"/>
      <c r="B1066" s="155"/>
      <c r="C1066" s="155"/>
      <c r="D1066" s="195"/>
    </row>
    <row r="1067" spans="1:4" s="154" customFormat="1" x14ac:dyDescent="0.2">
      <c r="A1067" s="242"/>
      <c r="B1067" s="155"/>
      <c r="C1067" s="155"/>
      <c r="D1067" s="195"/>
    </row>
    <row r="1068" spans="1:4" s="154" customFormat="1" x14ac:dyDescent="0.2">
      <c r="A1068" s="242"/>
      <c r="B1068" s="155"/>
      <c r="C1068" s="155"/>
      <c r="D1068" s="195"/>
    </row>
    <row r="1069" spans="1:4" s="154" customFormat="1" x14ac:dyDescent="0.2">
      <c r="A1069" s="242"/>
      <c r="B1069" s="155"/>
      <c r="C1069" s="155"/>
      <c r="D1069" s="195"/>
    </row>
    <row r="1070" spans="1:4" s="154" customFormat="1" x14ac:dyDescent="0.2">
      <c r="A1070" s="242"/>
      <c r="B1070" s="155"/>
      <c r="C1070" s="155"/>
      <c r="D1070" s="195"/>
    </row>
    <row r="1071" spans="1:4" s="154" customFormat="1" x14ac:dyDescent="0.2">
      <c r="A1071" s="242"/>
      <c r="B1071" s="155"/>
      <c r="C1071" s="155"/>
      <c r="D1071" s="195"/>
    </row>
    <row r="1072" spans="1:4" s="154" customFormat="1" x14ac:dyDescent="0.2">
      <c r="A1072" s="242"/>
      <c r="B1072" s="155"/>
      <c r="C1072" s="155"/>
      <c r="D1072" s="195"/>
    </row>
    <row r="1073" spans="1:4" s="154" customFormat="1" x14ac:dyDescent="0.2">
      <c r="A1073" s="242"/>
      <c r="B1073" s="155"/>
      <c r="C1073" s="155"/>
      <c r="D1073" s="195"/>
    </row>
    <row r="1074" spans="1:4" s="154" customFormat="1" x14ac:dyDescent="0.2">
      <c r="A1074" s="242"/>
      <c r="B1074" s="155"/>
      <c r="C1074" s="155"/>
      <c r="D1074" s="195"/>
    </row>
    <row r="1075" spans="1:4" s="154" customFormat="1" x14ac:dyDescent="0.2">
      <c r="A1075" s="242"/>
      <c r="B1075" s="155"/>
      <c r="C1075" s="155"/>
      <c r="D1075" s="195"/>
    </row>
    <row r="1076" spans="1:4" s="154" customFormat="1" x14ac:dyDescent="0.2">
      <c r="A1076" s="242"/>
      <c r="B1076" s="155"/>
      <c r="C1076" s="155"/>
      <c r="D1076" s="195"/>
    </row>
    <row r="1077" spans="1:4" s="154" customFormat="1" x14ac:dyDescent="0.2">
      <c r="A1077" s="242"/>
      <c r="B1077" s="155"/>
      <c r="C1077" s="155"/>
      <c r="D1077" s="195"/>
    </row>
    <row r="1078" spans="1:4" s="154" customFormat="1" x14ac:dyDescent="0.2">
      <c r="A1078" s="242"/>
      <c r="B1078" s="155"/>
      <c r="C1078" s="155"/>
      <c r="D1078" s="195"/>
    </row>
    <row r="1079" spans="1:4" s="154" customFormat="1" x14ac:dyDescent="0.2">
      <c r="A1079" s="242"/>
      <c r="B1079" s="155"/>
      <c r="C1079" s="155"/>
      <c r="D1079" s="195"/>
    </row>
    <row r="1080" spans="1:4" s="154" customFormat="1" x14ac:dyDescent="0.2">
      <c r="A1080" s="242"/>
      <c r="B1080" s="155"/>
      <c r="C1080" s="155"/>
      <c r="D1080" s="195"/>
    </row>
    <row r="1081" spans="1:4" s="154" customFormat="1" x14ac:dyDescent="0.2">
      <c r="A1081" s="242"/>
      <c r="B1081" s="155"/>
      <c r="C1081" s="155"/>
      <c r="D1081" s="195"/>
    </row>
    <row r="1082" spans="1:4" s="154" customFormat="1" x14ac:dyDescent="0.2">
      <c r="A1082" s="242"/>
      <c r="B1082" s="155"/>
      <c r="C1082" s="155"/>
      <c r="D1082" s="195"/>
    </row>
    <row r="1083" spans="1:4" s="154" customFormat="1" x14ac:dyDescent="0.2">
      <c r="A1083" s="242"/>
      <c r="B1083" s="155"/>
      <c r="C1083" s="155"/>
      <c r="D1083" s="195"/>
    </row>
    <row r="1084" spans="1:4" s="154" customFormat="1" x14ac:dyDescent="0.2">
      <c r="A1084" s="242"/>
      <c r="B1084" s="155"/>
      <c r="C1084" s="155"/>
      <c r="D1084" s="195"/>
    </row>
    <row r="1085" spans="1:4" s="154" customFormat="1" x14ac:dyDescent="0.2">
      <c r="A1085" s="242"/>
      <c r="B1085" s="155"/>
      <c r="C1085" s="155"/>
      <c r="D1085" s="195"/>
    </row>
    <row r="1086" spans="1:4" s="154" customFormat="1" x14ac:dyDescent="0.2">
      <c r="A1086" s="242"/>
      <c r="B1086" s="155"/>
      <c r="C1086" s="155"/>
      <c r="D1086" s="195"/>
    </row>
    <row r="1087" spans="1:4" s="154" customFormat="1" x14ac:dyDescent="0.2">
      <c r="A1087" s="242"/>
      <c r="B1087" s="155"/>
      <c r="C1087" s="155"/>
      <c r="D1087" s="195"/>
    </row>
    <row r="1088" spans="1:4" s="154" customFormat="1" x14ac:dyDescent="0.2">
      <c r="A1088" s="242"/>
      <c r="B1088" s="155"/>
      <c r="C1088" s="155"/>
      <c r="D1088" s="195"/>
    </row>
    <row r="1089" spans="1:4" s="154" customFormat="1" x14ac:dyDescent="0.2">
      <c r="A1089" s="242"/>
      <c r="B1089" s="155"/>
      <c r="C1089" s="155"/>
      <c r="D1089" s="195"/>
    </row>
    <row r="1090" spans="1:4" s="154" customFormat="1" x14ac:dyDescent="0.2">
      <c r="A1090" s="242"/>
      <c r="B1090" s="155"/>
      <c r="C1090" s="155"/>
      <c r="D1090" s="195"/>
    </row>
    <row r="1091" spans="1:4" s="154" customFormat="1" x14ac:dyDescent="0.2">
      <c r="A1091" s="242"/>
      <c r="B1091" s="155"/>
      <c r="C1091" s="155"/>
      <c r="D1091" s="195"/>
    </row>
    <row r="1092" spans="1:4" s="154" customFormat="1" x14ac:dyDescent="0.2">
      <c r="A1092" s="242"/>
      <c r="B1092" s="155"/>
      <c r="C1092" s="155"/>
      <c r="D1092" s="195"/>
    </row>
    <row r="1093" spans="1:4" s="154" customFormat="1" x14ac:dyDescent="0.2">
      <c r="A1093" s="242"/>
      <c r="B1093" s="155"/>
      <c r="C1093" s="155"/>
      <c r="D1093" s="195"/>
    </row>
    <row r="1094" spans="1:4" s="154" customFormat="1" x14ac:dyDescent="0.2">
      <c r="A1094" s="242"/>
      <c r="B1094" s="155"/>
      <c r="C1094" s="155"/>
      <c r="D1094" s="195"/>
    </row>
    <row r="1095" spans="1:4" s="154" customFormat="1" x14ac:dyDescent="0.2">
      <c r="A1095" s="242"/>
      <c r="B1095" s="155"/>
      <c r="C1095" s="155"/>
      <c r="D1095" s="195"/>
    </row>
    <row r="1096" spans="1:4" s="154" customFormat="1" x14ac:dyDescent="0.2">
      <c r="A1096" s="242"/>
      <c r="B1096" s="155"/>
      <c r="C1096" s="155"/>
      <c r="D1096" s="195"/>
    </row>
    <row r="1097" spans="1:4" s="154" customFormat="1" x14ac:dyDescent="0.2">
      <c r="A1097" s="242"/>
      <c r="B1097" s="155"/>
      <c r="C1097" s="155"/>
      <c r="D1097" s="195"/>
    </row>
    <row r="1098" spans="1:4" s="154" customFormat="1" x14ac:dyDescent="0.2">
      <c r="A1098" s="242"/>
      <c r="B1098" s="155"/>
      <c r="C1098" s="155"/>
      <c r="D1098" s="195"/>
    </row>
    <row r="1099" spans="1:4" s="154" customFormat="1" x14ac:dyDescent="0.2">
      <c r="A1099" s="242"/>
      <c r="B1099" s="155"/>
      <c r="C1099" s="155"/>
      <c r="D1099" s="195"/>
    </row>
    <row r="1100" spans="1:4" s="154" customFormat="1" x14ac:dyDescent="0.2">
      <c r="A1100" s="242"/>
      <c r="B1100" s="155"/>
      <c r="C1100" s="155"/>
      <c r="D1100" s="195"/>
    </row>
    <row r="1101" spans="1:4" s="154" customFormat="1" x14ac:dyDescent="0.2">
      <c r="A1101" s="242"/>
      <c r="B1101" s="155"/>
      <c r="C1101" s="155"/>
      <c r="D1101" s="195"/>
    </row>
    <row r="1102" spans="1:4" s="154" customFormat="1" x14ac:dyDescent="0.2">
      <c r="A1102" s="242"/>
      <c r="B1102" s="155"/>
      <c r="C1102" s="155"/>
      <c r="D1102" s="195"/>
    </row>
    <row r="1103" spans="1:4" s="154" customFormat="1" x14ac:dyDescent="0.2">
      <c r="A1103" s="242"/>
      <c r="B1103" s="155"/>
      <c r="C1103" s="155"/>
      <c r="D1103" s="195"/>
    </row>
    <row r="1104" spans="1:4" s="154" customFormat="1" x14ac:dyDescent="0.2">
      <c r="A1104" s="242"/>
      <c r="B1104" s="155"/>
      <c r="C1104" s="155"/>
      <c r="D1104" s="195"/>
    </row>
    <row r="1105" spans="1:4" s="154" customFormat="1" x14ac:dyDescent="0.2">
      <c r="A1105" s="242"/>
      <c r="B1105" s="155"/>
      <c r="C1105" s="155"/>
      <c r="D1105" s="195"/>
    </row>
    <row r="1106" spans="1:4" s="154" customFormat="1" x14ac:dyDescent="0.2">
      <c r="A1106" s="242"/>
      <c r="B1106" s="155"/>
      <c r="C1106" s="155"/>
      <c r="D1106" s="195"/>
    </row>
    <row r="1107" spans="1:4" s="154" customFormat="1" x14ac:dyDescent="0.2">
      <c r="A1107" s="242"/>
      <c r="B1107" s="155"/>
      <c r="C1107" s="155"/>
      <c r="D1107" s="195"/>
    </row>
    <row r="1108" spans="1:4" s="154" customFormat="1" x14ac:dyDescent="0.2">
      <c r="A1108" s="242"/>
      <c r="B1108" s="155"/>
      <c r="C1108" s="155"/>
      <c r="D1108" s="195"/>
    </row>
    <row r="1109" spans="1:4" s="154" customFormat="1" x14ac:dyDescent="0.2">
      <c r="A1109" s="242"/>
      <c r="B1109" s="155"/>
      <c r="C1109" s="155"/>
      <c r="D1109" s="195"/>
    </row>
    <row r="1110" spans="1:4" s="154" customFormat="1" x14ac:dyDescent="0.2">
      <c r="A1110" s="242"/>
      <c r="B1110" s="155"/>
      <c r="C1110" s="155"/>
      <c r="D1110" s="195"/>
    </row>
    <row r="1111" spans="1:4" s="154" customFormat="1" x14ac:dyDescent="0.2">
      <c r="A1111" s="242"/>
      <c r="B1111" s="155"/>
      <c r="C1111" s="155"/>
      <c r="D1111" s="195"/>
    </row>
    <row r="1112" spans="1:4" s="154" customFormat="1" x14ac:dyDescent="0.2">
      <c r="A1112" s="242"/>
      <c r="B1112" s="155"/>
      <c r="C1112" s="155"/>
      <c r="D1112" s="195"/>
    </row>
    <row r="1113" spans="1:4" s="154" customFormat="1" x14ac:dyDescent="0.2">
      <c r="A1113" s="242"/>
      <c r="B1113" s="155"/>
      <c r="C1113" s="155"/>
      <c r="D1113" s="195"/>
    </row>
    <row r="1114" spans="1:4" s="154" customFormat="1" x14ac:dyDescent="0.2">
      <c r="A1114" s="242"/>
      <c r="B1114" s="155"/>
      <c r="C1114" s="155"/>
      <c r="D1114" s="195"/>
    </row>
    <row r="1115" spans="1:4" s="154" customFormat="1" x14ac:dyDescent="0.2">
      <c r="A1115" s="242"/>
      <c r="B1115" s="155"/>
      <c r="C1115" s="155"/>
      <c r="D1115" s="195"/>
    </row>
    <row r="1116" spans="1:4" s="154" customFormat="1" x14ac:dyDescent="0.2">
      <c r="A1116" s="242"/>
      <c r="B1116" s="155"/>
      <c r="C1116" s="155"/>
      <c r="D1116" s="195"/>
    </row>
    <row r="1117" spans="1:4" s="154" customFormat="1" x14ac:dyDescent="0.2">
      <c r="A1117" s="242"/>
      <c r="B1117" s="155"/>
      <c r="C1117" s="155"/>
      <c r="D1117" s="195"/>
    </row>
    <row r="1118" spans="1:4" s="154" customFormat="1" x14ac:dyDescent="0.2">
      <c r="A1118" s="242"/>
      <c r="B1118" s="155"/>
      <c r="C1118" s="155"/>
      <c r="D1118" s="195"/>
    </row>
    <row r="1119" spans="1:4" s="154" customFormat="1" x14ac:dyDescent="0.2">
      <c r="A1119" s="242"/>
      <c r="B1119" s="155"/>
      <c r="C1119" s="155"/>
      <c r="D1119" s="195"/>
    </row>
    <row r="1120" spans="1:4" s="154" customFormat="1" x14ac:dyDescent="0.2">
      <c r="A1120" s="242"/>
      <c r="B1120" s="155"/>
      <c r="C1120" s="155"/>
      <c r="D1120" s="195"/>
    </row>
    <row r="1121" spans="1:4" s="154" customFormat="1" x14ac:dyDescent="0.2">
      <c r="A1121" s="242"/>
      <c r="B1121" s="155"/>
      <c r="C1121" s="155"/>
      <c r="D1121" s="195"/>
    </row>
    <row r="1122" spans="1:4" s="154" customFormat="1" x14ac:dyDescent="0.2">
      <c r="A1122" s="242"/>
      <c r="B1122" s="155"/>
      <c r="C1122" s="155"/>
      <c r="D1122" s="195"/>
    </row>
    <row r="1123" spans="1:4" s="154" customFormat="1" x14ac:dyDescent="0.2">
      <c r="A1123" s="242"/>
      <c r="B1123" s="155"/>
      <c r="C1123" s="155"/>
      <c r="D1123" s="195"/>
    </row>
    <row r="1124" spans="1:4" s="154" customFormat="1" x14ac:dyDescent="0.2">
      <c r="A1124" s="242"/>
      <c r="B1124" s="155"/>
      <c r="C1124" s="155"/>
      <c r="D1124" s="195"/>
    </row>
    <row r="1125" spans="1:4" s="154" customFormat="1" x14ac:dyDescent="0.2">
      <c r="A1125" s="242"/>
      <c r="B1125" s="155"/>
      <c r="C1125" s="155"/>
      <c r="D1125" s="195"/>
    </row>
    <row r="1126" spans="1:4" s="154" customFormat="1" x14ac:dyDescent="0.2">
      <c r="A1126" s="242"/>
      <c r="B1126" s="155"/>
      <c r="C1126" s="155"/>
      <c r="D1126" s="195"/>
    </row>
    <row r="1127" spans="1:4" s="154" customFormat="1" x14ac:dyDescent="0.2">
      <c r="A1127" s="242"/>
      <c r="B1127" s="155"/>
      <c r="C1127" s="155"/>
      <c r="D1127" s="195"/>
    </row>
    <row r="1128" spans="1:4" s="154" customFormat="1" x14ac:dyDescent="0.2">
      <c r="A1128" s="242"/>
      <c r="B1128" s="155"/>
      <c r="C1128" s="155"/>
      <c r="D1128" s="195"/>
    </row>
    <row r="1129" spans="1:4" s="154" customFormat="1" x14ac:dyDescent="0.2">
      <c r="A1129" s="242"/>
      <c r="B1129" s="155"/>
      <c r="C1129" s="155"/>
      <c r="D1129" s="195"/>
    </row>
    <row r="1130" spans="1:4" s="154" customFormat="1" x14ac:dyDescent="0.2">
      <c r="A1130" s="242"/>
      <c r="B1130" s="155"/>
      <c r="C1130" s="155"/>
      <c r="D1130" s="195"/>
    </row>
    <row r="1131" spans="1:4" s="154" customFormat="1" x14ac:dyDescent="0.2">
      <c r="A1131" s="242"/>
      <c r="B1131" s="155"/>
      <c r="C1131" s="155"/>
      <c r="D1131" s="195"/>
    </row>
    <row r="1132" spans="1:4" s="154" customFormat="1" x14ac:dyDescent="0.2">
      <c r="A1132" s="242"/>
      <c r="B1132" s="155"/>
      <c r="C1132" s="155"/>
      <c r="D1132" s="195"/>
    </row>
    <row r="1133" spans="1:4" s="154" customFormat="1" x14ac:dyDescent="0.2">
      <c r="A1133" s="242"/>
      <c r="B1133" s="155"/>
      <c r="C1133" s="155"/>
      <c r="D1133" s="195"/>
    </row>
    <row r="1134" spans="1:4" s="154" customFormat="1" x14ac:dyDescent="0.2">
      <c r="A1134" s="242"/>
      <c r="B1134" s="155"/>
      <c r="C1134" s="155"/>
      <c r="D1134" s="195"/>
    </row>
    <row r="1135" spans="1:4" s="154" customFormat="1" x14ac:dyDescent="0.2">
      <c r="A1135" s="242"/>
      <c r="B1135" s="155"/>
      <c r="C1135" s="155"/>
      <c r="D1135" s="195"/>
    </row>
    <row r="1136" spans="1:4" s="154" customFormat="1" x14ac:dyDescent="0.2">
      <c r="A1136" s="242"/>
      <c r="B1136" s="155"/>
      <c r="C1136" s="155"/>
      <c r="D1136" s="195"/>
    </row>
    <row r="1137" spans="1:4" s="154" customFormat="1" x14ac:dyDescent="0.2">
      <c r="A1137" s="242"/>
      <c r="B1137" s="155"/>
      <c r="C1137" s="155"/>
      <c r="D1137" s="195"/>
    </row>
    <row r="1138" spans="1:4" s="154" customFormat="1" x14ac:dyDescent="0.2">
      <c r="A1138" s="242"/>
      <c r="B1138" s="155"/>
      <c r="C1138" s="155"/>
      <c r="D1138" s="195"/>
    </row>
    <row r="1139" spans="1:4" s="154" customFormat="1" x14ac:dyDescent="0.2">
      <c r="A1139" s="242"/>
      <c r="B1139" s="155"/>
      <c r="C1139" s="155"/>
      <c r="D1139" s="195"/>
    </row>
    <row r="1140" spans="1:4" s="154" customFormat="1" x14ac:dyDescent="0.2">
      <c r="A1140" s="242"/>
      <c r="B1140" s="155"/>
      <c r="C1140" s="155"/>
      <c r="D1140" s="195"/>
    </row>
    <row r="1141" spans="1:4" s="154" customFormat="1" x14ac:dyDescent="0.2">
      <c r="A1141" s="242"/>
      <c r="B1141" s="155"/>
      <c r="C1141" s="155"/>
      <c r="D1141" s="195"/>
    </row>
    <row r="1142" spans="1:4" s="154" customFormat="1" x14ac:dyDescent="0.2">
      <c r="A1142" s="242"/>
      <c r="B1142" s="155"/>
      <c r="C1142" s="155"/>
      <c r="D1142" s="195"/>
    </row>
    <row r="1143" spans="1:4" s="154" customFormat="1" x14ac:dyDescent="0.2">
      <c r="A1143" s="242"/>
      <c r="B1143" s="155"/>
      <c r="C1143" s="155"/>
      <c r="D1143" s="195"/>
    </row>
    <row r="1144" spans="1:4" s="154" customFormat="1" x14ac:dyDescent="0.2">
      <c r="A1144" s="242"/>
      <c r="B1144" s="155"/>
      <c r="C1144" s="155"/>
      <c r="D1144" s="195"/>
    </row>
    <row r="1145" spans="1:4" s="154" customFormat="1" x14ac:dyDescent="0.2">
      <c r="A1145" s="242"/>
      <c r="B1145" s="155"/>
      <c r="C1145" s="155"/>
      <c r="D1145" s="195"/>
    </row>
    <row r="1146" spans="1:4" s="154" customFormat="1" x14ac:dyDescent="0.2">
      <c r="A1146" s="242"/>
      <c r="B1146" s="155"/>
      <c r="C1146" s="155"/>
      <c r="D1146" s="195"/>
    </row>
    <row r="1147" spans="1:4" s="154" customFormat="1" x14ac:dyDescent="0.2">
      <c r="A1147" s="242"/>
      <c r="B1147" s="155"/>
      <c r="C1147" s="155"/>
      <c r="D1147" s="195"/>
    </row>
    <row r="1148" spans="1:4" s="154" customFormat="1" x14ac:dyDescent="0.2">
      <c r="A1148" s="242"/>
      <c r="B1148" s="155"/>
      <c r="C1148" s="155"/>
      <c r="D1148" s="195"/>
    </row>
    <row r="1149" spans="1:4" s="154" customFormat="1" x14ac:dyDescent="0.2">
      <c r="A1149" s="242"/>
      <c r="B1149" s="155"/>
      <c r="C1149" s="155"/>
      <c r="D1149" s="195"/>
    </row>
    <row r="1150" spans="1:4" s="154" customFormat="1" x14ac:dyDescent="0.2">
      <c r="A1150" s="242"/>
      <c r="B1150" s="155"/>
      <c r="C1150" s="155"/>
      <c r="D1150" s="195"/>
    </row>
    <row r="1151" spans="1:4" s="154" customFormat="1" x14ac:dyDescent="0.2">
      <c r="A1151" s="242"/>
      <c r="B1151" s="155"/>
      <c r="C1151" s="155"/>
      <c r="D1151" s="195"/>
    </row>
    <row r="1152" spans="1:4" s="154" customFormat="1" x14ac:dyDescent="0.2">
      <c r="A1152" s="242"/>
      <c r="B1152" s="155"/>
      <c r="C1152" s="155"/>
      <c r="D1152" s="195"/>
    </row>
    <row r="1153" spans="1:4" s="154" customFormat="1" x14ac:dyDescent="0.2">
      <c r="A1153" s="242"/>
      <c r="B1153" s="155"/>
      <c r="C1153" s="155"/>
      <c r="D1153" s="195"/>
    </row>
    <row r="1154" spans="1:4" s="154" customFormat="1" x14ac:dyDescent="0.2">
      <c r="A1154" s="242"/>
      <c r="B1154" s="155"/>
      <c r="C1154" s="155"/>
      <c r="D1154" s="195"/>
    </row>
    <row r="1155" spans="1:4" s="154" customFormat="1" x14ac:dyDescent="0.2">
      <c r="A1155" s="242"/>
      <c r="B1155" s="155"/>
      <c r="C1155" s="155"/>
      <c r="D1155" s="195"/>
    </row>
    <row r="1156" spans="1:4" s="154" customFormat="1" x14ac:dyDescent="0.2">
      <c r="A1156" s="242"/>
      <c r="B1156" s="155"/>
      <c r="C1156" s="155"/>
      <c r="D1156" s="195"/>
    </row>
    <row r="1157" spans="1:4" s="154" customFormat="1" x14ac:dyDescent="0.2">
      <c r="A1157" s="242"/>
      <c r="B1157" s="155"/>
      <c r="C1157" s="155"/>
      <c r="D1157" s="195"/>
    </row>
    <row r="1158" spans="1:4" s="154" customFormat="1" x14ac:dyDescent="0.2">
      <c r="A1158" s="242"/>
      <c r="B1158" s="155"/>
      <c r="C1158" s="155"/>
      <c r="D1158" s="195"/>
    </row>
    <row r="1159" spans="1:4" s="154" customFormat="1" x14ac:dyDescent="0.2">
      <c r="A1159" s="242"/>
      <c r="B1159" s="155"/>
      <c r="C1159" s="155"/>
      <c r="D1159" s="195"/>
    </row>
    <row r="1160" spans="1:4" s="154" customFormat="1" x14ac:dyDescent="0.2">
      <c r="A1160" s="242"/>
      <c r="B1160" s="155"/>
      <c r="C1160" s="155"/>
      <c r="D1160" s="195"/>
    </row>
    <row r="1161" spans="1:4" s="154" customFormat="1" x14ac:dyDescent="0.2">
      <c r="A1161" s="242"/>
      <c r="B1161" s="155"/>
      <c r="C1161" s="155"/>
      <c r="D1161" s="195"/>
    </row>
    <row r="1162" spans="1:4" s="154" customFormat="1" x14ac:dyDescent="0.2">
      <c r="A1162" s="242"/>
      <c r="B1162" s="155"/>
      <c r="C1162" s="155"/>
      <c r="D1162" s="195"/>
    </row>
    <row r="1163" spans="1:4" s="154" customFormat="1" x14ac:dyDescent="0.2">
      <c r="A1163" s="242"/>
      <c r="B1163" s="155"/>
      <c r="C1163" s="155"/>
      <c r="D1163" s="195"/>
    </row>
    <row r="1164" spans="1:4" s="154" customFormat="1" x14ac:dyDescent="0.2">
      <c r="A1164" s="242"/>
      <c r="B1164" s="155"/>
      <c r="C1164" s="155"/>
      <c r="D1164" s="195"/>
    </row>
    <row r="1165" spans="1:4" s="154" customFormat="1" x14ac:dyDescent="0.2">
      <c r="A1165" s="242"/>
      <c r="B1165" s="155"/>
      <c r="C1165" s="155"/>
      <c r="D1165" s="195"/>
    </row>
    <row r="1166" spans="1:4" s="154" customFormat="1" x14ac:dyDescent="0.2">
      <c r="A1166" s="242"/>
      <c r="B1166" s="155"/>
      <c r="C1166" s="155"/>
      <c r="D1166" s="195"/>
    </row>
    <row r="1167" spans="1:4" s="154" customFormat="1" x14ac:dyDescent="0.2">
      <c r="A1167" s="242"/>
      <c r="B1167" s="155"/>
      <c r="C1167" s="155"/>
      <c r="D1167" s="195"/>
    </row>
    <row r="1168" spans="1:4" s="154" customFormat="1" x14ac:dyDescent="0.2">
      <c r="A1168" s="242"/>
      <c r="B1168" s="155"/>
      <c r="C1168" s="155"/>
      <c r="D1168" s="195"/>
    </row>
    <row r="1169" spans="1:4" s="154" customFormat="1" x14ac:dyDescent="0.2">
      <c r="A1169" s="242"/>
      <c r="B1169" s="155"/>
      <c r="C1169" s="155"/>
      <c r="D1169" s="195"/>
    </row>
    <row r="1170" spans="1:4" s="154" customFormat="1" x14ac:dyDescent="0.2">
      <c r="A1170" s="242"/>
      <c r="B1170" s="155"/>
      <c r="C1170" s="155"/>
      <c r="D1170" s="195"/>
    </row>
    <row r="1171" spans="1:4" s="154" customFormat="1" x14ac:dyDescent="0.2">
      <c r="A1171" s="242"/>
      <c r="B1171" s="155"/>
      <c r="C1171" s="155"/>
      <c r="D1171" s="195"/>
    </row>
    <row r="1172" spans="1:4" s="154" customFormat="1" x14ac:dyDescent="0.2">
      <c r="A1172" s="242"/>
      <c r="B1172" s="155"/>
      <c r="C1172" s="155"/>
      <c r="D1172" s="195"/>
    </row>
    <row r="1173" spans="1:4" s="154" customFormat="1" x14ac:dyDescent="0.2">
      <c r="A1173" s="242"/>
      <c r="B1173" s="155"/>
      <c r="C1173" s="155"/>
      <c r="D1173" s="195"/>
    </row>
    <row r="1174" spans="1:4" s="154" customFormat="1" x14ac:dyDescent="0.2">
      <c r="A1174" s="242"/>
      <c r="B1174" s="155"/>
      <c r="C1174" s="155"/>
      <c r="D1174" s="195"/>
    </row>
    <row r="1175" spans="1:4" s="154" customFormat="1" x14ac:dyDescent="0.2">
      <c r="A1175" s="242"/>
      <c r="B1175" s="155"/>
      <c r="C1175" s="155"/>
      <c r="D1175" s="195"/>
    </row>
    <row r="1176" spans="1:4" s="154" customFormat="1" x14ac:dyDescent="0.2">
      <c r="A1176" s="242"/>
      <c r="B1176" s="155"/>
      <c r="C1176" s="155"/>
      <c r="D1176" s="195"/>
    </row>
    <row r="1177" spans="1:4" s="154" customFormat="1" x14ac:dyDescent="0.2">
      <c r="A1177" s="242"/>
      <c r="B1177" s="155"/>
      <c r="C1177" s="155"/>
      <c r="D1177" s="195"/>
    </row>
    <row r="1178" spans="1:4" s="154" customFormat="1" x14ac:dyDescent="0.2">
      <c r="A1178" s="242"/>
      <c r="B1178" s="155"/>
      <c r="C1178" s="155"/>
      <c r="D1178" s="195"/>
    </row>
    <row r="1179" spans="1:4" s="154" customFormat="1" x14ac:dyDescent="0.2">
      <c r="A1179" s="242"/>
      <c r="B1179" s="155"/>
      <c r="C1179" s="155"/>
      <c r="D1179" s="195"/>
    </row>
    <row r="1180" spans="1:4" s="154" customFormat="1" x14ac:dyDescent="0.2">
      <c r="A1180" s="242"/>
      <c r="B1180" s="155"/>
      <c r="C1180" s="155"/>
      <c r="D1180" s="195"/>
    </row>
    <row r="1181" spans="1:4" s="154" customFormat="1" x14ac:dyDescent="0.2">
      <c r="A1181" s="242"/>
      <c r="B1181" s="155"/>
      <c r="C1181" s="155"/>
      <c r="D1181" s="195"/>
    </row>
    <row r="1182" spans="1:4" s="154" customFormat="1" x14ac:dyDescent="0.2">
      <c r="A1182" s="242"/>
      <c r="B1182" s="155"/>
      <c r="C1182" s="155"/>
      <c r="D1182" s="195"/>
    </row>
    <row r="1183" spans="1:4" s="154" customFormat="1" x14ac:dyDescent="0.2">
      <c r="A1183" s="242"/>
      <c r="B1183" s="155"/>
      <c r="C1183" s="155"/>
      <c r="D1183" s="195"/>
    </row>
    <row r="1184" spans="1:4" s="154" customFormat="1" x14ac:dyDescent="0.2">
      <c r="A1184" s="242"/>
      <c r="B1184" s="155"/>
      <c r="C1184" s="155"/>
      <c r="D1184" s="195"/>
    </row>
    <row r="1185" spans="1:4" s="154" customFormat="1" x14ac:dyDescent="0.2">
      <c r="A1185" s="242"/>
      <c r="B1185" s="155"/>
      <c r="C1185" s="155"/>
      <c r="D1185" s="195"/>
    </row>
    <row r="1186" spans="1:4" s="154" customFormat="1" x14ac:dyDescent="0.2">
      <c r="A1186" s="242"/>
      <c r="B1186" s="155"/>
      <c r="C1186" s="155"/>
      <c r="D1186" s="195"/>
    </row>
    <row r="1187" spans="1:4" s="154" customFormat="1" x14ac:dyDescent="0.2">
      <c r="A1187" s="242"/>
      <c r="B1187" s="155"/>
      <c r="C1187" s="155"/>
      <c r="D1187" s="195"/>
    </row>
    <row r="1188" spans="1:4" s="154" customFormat="1" x14ac:dyDescent="0.2">
      <c r="A1188" s="242"/>
      <c r="B1188" s="155"/>
      <c r="C1188" s="155"/>
      <c r="D1188" s="195"/>
    </row>
    <row r="1189" spans="1:4" s="154" customFormat="1" x14ac:dyDescent="0.2">
      <c r="A1189" s="242"/>
      <c r="B1189" s="155"/>
      <c r="C1189" s="155"/>
      <c r="D1189" s="195"/>
    </row>
    <row r="1190" spans="1:4" s="154" customFormat="1" x14ac:dyDescent="0.2">
      <c r="A1190" s="242"/>
      <c r="B1190" s="155"/>
      <c r="C1190" s="155"/>
      <c r="D1190" s="195"/>
    </row>
    <row r="1191" spans="1:4" s="154" customFormat="1" x14ac:dyDescent="0.2">
      <c r="A1191" s="242"/>
      <c r="B1191" s="155"/>
      <c r="C1191" s="155"/>
      <c r="D1191" s="195"/>
    </row>
    <row r="1192" spans="1:4" s="154" customFormat="1" x14ac:dyDescent="0.2">
      <c r="A1192" s="242"/>
      <c r="B1192" s="155"/>
      <c r="C1192" s="155"/>
      <c r="D1192" s="195"/>
    </row>
    <row r="1193" spans="1:4" s="154" customFormat="1" x14ac:dyDescent="0.2">
      <c r="A1193" s="242"/>
      <c r="B1193" s="155"/>
      <c r="C1193" s="155"/>
      <c r="D1193" s="195"/>
    </row>
    <row r="1194" spans="1:4" s="154" customFormat="1" x14ac:dyDescent="0.2">
      <c r="A1194" s="242"/>
      <c r="B1194" s="155"/>
      <c r="C1194" s="155"/>
      <c r="D1194" s="195"/>
    </row>
    <row r="1195" spans="1:4" s="154" customFormat="1" x14ac:dyDescent="0.2">
      <c r="A1195" s="242"/>
      <c r="B1195" s="155"/>
      <c r="C1195" s="155"/>
      <c r="D1195" s="195"/>
    </row>
    <row r="1196" spans="1:4" s="154" customFormat="1" x14ac:dyDescent="0.2">
      <c r="A1196" s="242"/>
      <c r="B1196" s="155"/>
      <c r="C1196" s="155"/>
      <c r="D1196" s="195"/>
    </row>
    <row r="1197" spans="1:4" s="154" customFormat="1" x14ac:dyDescent="0.2">
      <c r="A1197" s="242"/>
      <c r="B1197" s="155"/>
      <c r="C1197" s="155"/>
      <c r="D1197" s="195"/>
    </row>
    <row r="1198" spans="1:4" s="154" customFormat="1" x14ac:dyDescent="0.2">
      <c r="A1198" s="242"/>
      <c r="B1198" s="155"/>
      <c r="C1198" s="155"/>
      <c r="D1198" s="195"/>
    </row>
    <row r="1199" spans="1:4" s="154" customFormat="1" x14ac:dyDescent="0.2">
      <c r="A1199" s="242"/>
      <c r="B1199" s="155"/>
      <c r="C1199" s="155"/>
      <c r="D1199" s="195"/>
    </row>
    <row r="1200" spans="1:4" s="154" customFormat="1" x14ac:dyDescent="0.2">
      <c r="A1200" s="242"/>
      <c r="B1200" s="155"/>
      <c r="C1200" s="155"/>
      <c r="D1200" s="195"/>
    </row>
    <row r="1201" spans="1:4" s="154" customFormat="1" x14ac:dyDescent="0.2">
      <c r="A1201" s="242"/>
      <c r="B1201" s="155"/>
      <c r="C1201" s="155"/>
      <c r="D1201" s="195"/>
    </row>
    <row r="1202" spans="1:4" s="154" customFormat="1" x14ac:dyDescent="0.2">
      <c r="A1202" s="242"/>
      <c r="B1202" s="155"/>
      <c r="C1202" s="155"/>
      <c r="D1202" s="195"/>
    </row>
    <row r="1203" spans="1:4" s="154" customFormat="1" x14ac:dyDescent="0.2">
      <c r="A1203" s="242"/>
      <c r="B1203" s="155"/>
      <c r="C1203" s="155"/>
      <c r="D1203" s="195"/>
    </row>
    <row r="1204" spans="1:4" s="154" customFormat="1" x14ac:dyDescent="0.2">
      <c r="A1204" s="242"/>
      <c r="B1204" s="155"/>
      <c r="C1204" s="155"/>
      <c r="D1204" s="195"/>
    </row>
    <row r="1205" spans="1:4" s="154" customFormat="1" x14ac:dyDescent="0.2">
      <c r="A1205" s="242"/>
      <c r="B1205" s="155"/>
      <c r="C1205" s="155"/>
      <c r="D1205" s="195"/>
    </row>
    <row r="1206" spans="1:4" s="154" customFormat="1" x14ac:dyDescent="0.2">
      <c r="A1206" s="242"/>
      <c r="B1206" s="155"/>
      <c r="C1206" s="155"/>
      <c r="D1206" s="195"/>
    </row>
    <row r="1207" spans="1:4" s="154" customFormat="1" x14ac:dyDescent="0.2">
      <c r="A1207" s="242"/>
      <c r="B1207" s="155"/>
      <c r="C1207" s="155"/>
      <c r="D1207" s="195"/>
    </row>
    <row r="1208" spans="1:4" s="154" customFormat="1" x14ac:dyDescent="0.2">
      <c r="A1208" s="242"/>
      <c r="B1208" s="155"/>
      <c r="C1208" s="155"/>
      <c r="D1208" s="195"/>
    </row>
    <row r="1209" spans="1:4" s="154" customFormat="1" x14ac:dyDescent="0.2">
      <c r="A1209" s="242"/>
      <c r="B1209" s="155"/>
      <c r="C1209" s="155"/>
      <c r="D1209" s="195"/>
    </row>
    <row r="1210" spans="1:4" s="154" customFormat="1" x14ac:dyDescent="0.2">
      <c r="A1210" s="242"/>
      <c r="B1210" s="155"/>
      <c r="C1210" s="155"/>
      <c r="D1210" s="195"/>
    </row>
    <row r="1211" spans="1:4" s="154" customFormat="1" x14ac:dyDescent="0.2">
      <c r="A1211" s="242"/>
      <c r="B1211" s="155"/>
      <c r="C1211" s="155"/>
      <c r="D1211" s="195"/>
    </row>
    <row r="1212" spans="1:4" s="154" customFormat="1" x14ac:dyDescent="0.2">
      <c r="A1212" s="242"/>
      <c r="B1212" s="155"/>
      <c r="C1212" s="155"/>
      <c r="D1212" s="195"/>
    </row>
    <row r="1213" spans="1:4" s="154" customFormat="1" x14ac:dyDescent="0.2">
      <c r="A1213" s="242"/>
      <c r="B1213" s="155"/>
      <c r="C1213" s="155"/>
      <c r="D1213" s="195"/>
    </row>
    <row r="1214" spans="1:4" s="154" customFormat="1" x14ac:dyDescent="0.2">
      <c r="A1214" s="242"/>
      <c r="B1214" s="155"/>
      <c r="C1214" s="155"/>
      <c r="D1214" s="195"/>
    </row>
    <row r="1215" spans="1:4" s="154" customFormat="1" x14ac:dyDescent="0.2">
      <c r="A1215" s="242"/>
      <c r="B1215" s="155"/>
      <c r="C1215" s="155"/>
      <c r="D1215" s="195"/>
    </row>
    <row r="1216" spans="1:4" s="154" customFormat="1" x14ac:dyDescent="0.2">
      <c r="A1216" s="242"/>
      <c r="B1216" s="155"/>
      <c r="C1216" s="155"/>
      <c r="D1216" s="195"/>
    </row>
    <row r="1217" spans="1:4" s="154" customFormat="1" x14ac:dyDescent="0.2">
      <c r="A1217" s="242"/>
      <c r="B1217" s="155"/>
      <c r="C1217" s="155"/>
      <c r="D1217" s="195"/>
    </row>
    <row r="1218" spans="1:4" s="154" customFormat="1" x14ac:dyDescent="0.2">
      <c r="A1218" s="242"/>
      <c r="B1218" s="155"/>
      <c r="C1218" s="155"/>
      <c r="D1218" s="195"/>
    </row>
    <row r="1219" spans="1:4" s="154" customFormat="1" x14ac:dyDescent="0.2">
      <c r="A1219" s="242"/>
      <c r="B1219" s="155"/>
      <c r="C1219" s="155"/>
      <c r="D1219" s="195"/>
    </row>
    <row r="1220" spans="1:4" s="154" customFormat="1" x14ac:dyDescent="0.2">
      <c r="A1220" s="242"/>
      <c r="B1220" s="155"/>
      <c r="C1220" s="155"/>
      <c r="D1220" s="195"/>
    </row>
    <row r="1221" spans="1:4" s="154" customFormat="1" x14ac:dyDescent="0.2">
      <c r="A1221" s="242"/>
      <c r="B1221" s="155"/>
      <c r="C1221" s="155"/>
      <c r="D1221" s="195"/>
    </row>
    <row r="1222" spans="1:4" s="154" customFormat="1" x14ac:dyDescent="0.2">
      <c r="A1222" s="242"/>
      <c r="B1222" s="155"/>
      <c r="C1222" s="155"/>
      <c r="D1222" s="195"/>
    </row>
    <row r="1223" spans="1:4" s="154" customFormat="1" x14ac:dyDescent="0.2">
      <c r="A1223" s="242"/>
      <c r="B1223" s="155"/>
      <c r="C1223" s="155"/>
      <c r="D1223" s="195"/>
    </row>
    <row r="1224" spans="1:4" s="154" customFormat="1" x14ac:dyDescent="0.2">
      <c r="A1224" s="242"/>
      <c r="B1224" s="155"/>
      <c r="C1224" s="155"/>
      <c r="D1224" s="195"/>
    </row>
    <row r="1225" spans="1:4" s="154" customFormat="1" x14ac:dyDescent="0.2">
      <c r="A1225" s="242"/>
      <c r="B1225" s="155"/>
      <c r="C1225" s="155"/>
      <c r="D1225" s="195"/>
    </row>
    <row r="1226" spans="1:4" s="154" customFormat="1" x14ac:dyDescent="0.2">
      <c r="A1226" s="242"/>
      <c r="B1226" s="155"/>
      <c r="C1226" s="155"/>
      <c r="D1226" s="195"/>
    </row>
    <row r="1227" spans="1:4" s="154" customFormat="1" x14ac:dyDescent="0.2">
      <c r="A1227" s="242"/>
      <c r="B1227" s="155"/>
      <c r="C1227" s="155"/>
      <c r="D1227" s="195"/>
    </row>
    <row r="1228" spans="1:4" s="154" customFormat="1" x14ac:dyDescent="0.2">
      <c r="A1228" s="242"/>
      <c r="B1228" s="155"/>
      <c r="C1228" s="155"/>
      <c r="D1228" s="195"/>
    </row>
    <row r="1229" spans="1:4" s="154" customFormat="1" x14ac:dyDescent="0.2">
      <c r="A1229" s="242"/>
      <c r="B1229" s="155"/>
      <c r="C1229" s="155"/>
      <c r="D1229" s="195"/>
    </row>
    <row r="1230" spans="1:4" s="154" customFormat="1" x14ac:dyDescent="0.2">
      <c r="A1230" s="242"/>
      <c r="B1230" s="155"/>
      <c r="C1230" s="155"/>
      <c r="D1230" s="195"/>
    </row>
    <row r="1231" spans="1:4" s="154" customFormat="1" x14ac:dyDescent="0.2">
      <c r="A1231" s="242"/>
      <c r="B1231" s="155"/>
      <c r="C1231" s="155"/>
      <c r="D1231" s="195"/>
    </row>
    <row r="1232" spans="1:4" s="154" customFormat="1" x14ac:dyDescent="0.2">
      <c r="A1232" s="242"/>
      <c r="B1232" s="155"/>
      <c r="C1232" s="155"/>
      <c r="D1232" s="195"/>
    </row>
    <row r="1233" spans="1:4" s="154" customFormat="1" x14ac:dyDescent="0.2">
      <c r="A1233" s="242"/>
      <c r="B1233" s="155"/>
      <c r="C1233" s="155"/>
      <c r="D1233" s="195"/>
    </row>
    <row r="1234" spans="1:4" s="154" customFormat="1" x14ac:dyDescent="0.2">
      <c r="A1234" s="242"/>
      <c r="B1234" s="155"/>
      <c r="C1234" s="155"/>
      <c r="D1234" s="195"/>
    </row>
    <row r="1235" spans="1:4" s="154" customFormat="1" x14ac:dyDescent="0.2">
      <c r="A1235" s="242"/>
      <c r="B1235" s="155"/>
      <c r="C1235" s="155"/>
      <c r="D1235" s="195"/>
    </row>
    <row r="1236" spans="1:4" s="154" customFormat="1" x14ac:dyDescent="0.2">
      <c r="A1236" s="242"/>
      <c r="B1236" s="155"/>
      <c r="C1236" s="155"/>
      <c r="D1236" s="195"/>
    </row>
    <row r="1237" spans="1:4" s="154" customFormat="1" x14ac:dyDescent="0.2">
      <c r="A1237" s="242"/>
      <c r="B1237" s="155"/>
      <c r="C1237" s="155"/>
      <c r="D1237" s="195"/>
    </row>
    <row r="1238" spans="1:4" s="154" customFormat="1" x14ac:dyDescent="0.2">
      <c r="A1238" s="242"/>
      <c r="B1238" s="155"/>
      <c r="C1238" s="155"/>
      <c r="D1238" s="195"/>
    </row>
    <row r="1239" spans="1:4" s="154" customFormat="1" x14ac:dyDescent="0.2">
      <c r="A1239" s="242"/>
      <c r="B1239" s="155"/>
      <c r="C1239" s="155"/>
      <c r="D1239" s="195"/>
    </row>
    <row r="1240" spans="1:4" s="154" customFormat="1" x14ac:dyDescent="0.2">
      <c r="A1240" s="242"/>
      <c r="B1240" s="155"/>
      <c r="C1240" s="155"/>
      <c r="D1240" s="195"/>
    </row>
    <row r="1241" spans="1:4" s="154" customFormat="1" x14ac:dyDescent="0.2">
      <c r="A1241" s="242"/>
      <c r="B1241" s="155"/>
      <c r="C1241" s="155"/>
      <c r="D1241" s="195"/>
    </row>
    <row r="1242" spans="1:4" s="154" customFormat="1" x14ac:dyDescent="0.2">
      <c r="A1242" s="242"/>
      <c r="B1242" s="155"/>
      <c r="C1242" s="155"/>
      <c r="D1242" s="195"/>
    </row>
    <row r="1243" spans="1:4" s="154" customFormat="1" x14ac:dyDescent="0.2">
      <c r="A1243" s="242"/>
      <c r="B1243" s="155"/>
      <c r="C1243" s="155"/>
      <c r="D1243" s="195"/>
    </row>
    <row r="1244" spans="1:4" s="154" customFormat="1" x14ac:dyDescent="0.2">
      <c r="A1244" s="242"/>
      <c r="B1244" s="155"/>
      <c r="C1244" s="155"/>
      <c r="D1244" s="195"/>
    </row>
    <row r="1245" spans="1:4" s="154" customFormat="1" x14ac:dyDescent="0.2">
      <c r="A1245" s="242"/>
      <c r="B1245" s="155"/>
      <c r="C1245" s="155"/>
      <c r="D1245" s="195"/>
    </row>
    <row r="1246" spans="1:4" s="154" customFormat="1" x14ac:dyDescent="0.2">
      <c r="A1246" s="242"/>
      <c r="B1246" s="155"/>
      <c r="C1246" s="155"/>
      <c r="D1246" s="195"/>
    </row>
    <row r="1247" spans="1:4" s="154" customFormat="1" x14ac:dyDescent="0.2">
      <c r="A1247" s="242"/>
      <c r="B1247" s="155"/>
      <c r="C1247" s="155"/>
      <c r="D1247" s="195"/>
    </row>
    <row r="1248" spans="1:4" s="154" customFormat="1" x14ac:dyDescent="0.2">
      <c r="A1248" s="242"/>
      <c r="B1248" s="155"/>
      <c r="C1248" s="155"/>
      <c r="D1248" s="195"/>
    </row>
    <row r="1249" spans="1:4" s="154" customFormat="1" x14ac:dyDescent="0.2">
      <c r="A1249" s="242"/>
      <c r="B1249" s="155"/>
      <c r="C1249" s="155"/>
      <c r="D1249" s="195"/>
    </row>
    <row r="1250" spans="1:4" s="154" customFormat="1" x14ac:dyDescent="0.2">
      <c r="A1250" s="242"/>
      <c r="B1250" s="155"/>
      <c r="C1250" s="155"/>
      <c r="D1250" s="195"/>
    </row>
    <row r="1251" spans="1:4" s="154" customFormat="1" x14ac:dyDescent="0.2">
      <c r="A1251" s="242"/>
      <c r="B1251" s="155"/>
      <c r="C1251" s="155"/>
      <c r="D1251" s="195"/>
    </row>
    <row r="1252" spans="1:4" s="154" customFormat="1" x14ac:dyDescent="0.2">
      <c r="A1252" s="242"/>
      <c r="B1252" s="155"/>
      <c r="C1252" s="155"/>
      <c r="D1252" s="195"/>
    </row>
    <row r="1253" spans="1:4" s="154" customFormat="1" x14ac:dyDescent="0.2">
      <c r="A1253" s="242"/>
      <c r="B1253" s="155"/>
      <c r="C1253" s="155"/>
      <c r="D1253" s="195"/>
    </row>
    <row r="1254" spans="1:4" s="154" customFormat="1" x14ac:dyDescent="0.2">
      <c r="A1254" s="242"/>
      <c r="B1254" s="155"/>
      <c r="C1254" s="155"/>
      <c r="D1254" s="195"/>
    </row>
    <row r="1255" spans="1:4" s="154" customFormat="1" x14ac:dyDescent="0.2">
      <c r="A1255" s="242"/>
      <c r="B1255" s="155"/>
      <c r="C1255" s="155"/>
      <c r="D1255" s="195"/>
    </row>
    <row r="1256" spans="1:4" s="154" customFormat="1" x14ac:dyDescent="0.2">
      <c r="A1256" s="242"/>
      <c r="B1256" s="155"/>
      <c r="C1256" s="155"/>
      <c r="D1256" s="195"/>
    </row>
    <row r="1257" spans="1:4" s="154" customFormat="1" x14ac:dyDescent="0.2">
      <c r="A1257" s="242"/>
      <c r="B1257" s="155"/>
      <c r="C1257" s="155"/>
      <c r="D1257" s="195"/>
    </row>
    <row r="1258" spans="1:4" s="154" customFormat="1" x14ac:dyDescent="0.2">
      <c r="A1258" s="242"/>
      <c r="B1258" s="155"/>
      <c r="C1258" s="155"/>
      <c r="D1258" s="195"/>
    </row>
    <row r="1259" spans="1:4" s="154" customFormat="1" x14ac:dyDescent="0.2">
      <c r="A1259" s="242"/>
      <c r="B1259" s="155"/>
      <c r="C1259" s="155"/>
      <c r="D1259" s="195"/>
    </row>
    <row r="1260" spans="1:4" s="154" customFormat="1" x14ac:dyDescent="0.2">
      <c r="A1260" s="242"/>
      <c r="B1260" s="155"/>
      <c r="C1260" s="155"/>
      <c r="D1260" s="195"/>
    </row>
    <row r="1261" spans="1:4" s="154" customFormat="1" x14ac:dyDescent="0.2">
      <c r="A1261" s="242"/>
      <c r="B1261" s="155"/>
      <c r="C1261" s="155"/>
      <c r="D1261" s="195"/>
    </row>
    <row r="1262" spans="1:4" s="154" customFormat="1" x14ac:dyDescent="0.2">
      <c r="A1262" s="242"/>
      <c r="B1262" s="155"/>
      <c r="C1262" s="155"/>
      <c r="D1262" s="195"/>
    </row>
    <row r="1263" spans="1:4" s="154" customFormat="1" x14ac:dyDescent="0.2">
      <c r="A1263" s="242"/>
      <c r="B1263" s="155"/>
      <c r="C1263" s="155"/>
      <c r="D1263" s="195"/>
    </row>
    <row r="1264" spans="1:4" s="154" customFormat="1" x14ac:dyDescent="0.2">
      <c r="A1264" s="242"/>
      <c r="B1264" s="155"/>
      <c r="C1264" s="155"/>
      <c r="D1264" s="195"/>
    </row>
    <row r="1265" spans="1:4" s="154" customFormat="1" x14ac:dyDescent="0.2">
      <c r="A1265" s="242"/>
      <c r="B1265" s="155"/>
      <c r="C1265" s="155"/>
      <c r="D1265" s="195"/>
    </row>
    <row r="1266" spans="1:4" s="154" customFormat="1" x14ac:dyDescent="0.2">
      <c r="A1266" s="242"/>
      <c r="B1266" s="155"/>
      <c r="C1266" s="155"/>
      <c r="D1266" s="195"/>
    </row>
    <row r="1267" spans="1:4" s="154" customFormat="1" x14ac:dyDescent="0.2">
      <c r="A1267" s="242"/>
      <c r="B1267" s="155"/>
      <c r="C1267" s="155"/>
      <c r="D1267" s="195"/>
    </row>
    <row r="1268" spans="1:4" s="154" customFormat="1" x14ac:dyDescent="0.2">
      <c r="A1268" s="242"/>
      <c r="B1268" s="155"/>
      <c r="C1268" s="155"/>
      <c r="D1268" s="195"/>
    </row>
    <row r="1269" spans="1:4" s="154" customFormat="1" x14ac:dyDescent="0.2">
      <c r="A1269" s="242"/>
      <c r="B1269" s="155"/>
      <c r="C1269" s="155"/>
      <c r="D1269" s="195"/>
    </row>
    <row r="1270" spans="1:4" s="154" customFormat="1" x14ac:dyDescent="0.2">
      <c r="A1270" s="242"/>
      <c r="B1270" s="155"/>
      <c r="C1270" s="155"/>
      <c r="D1270" s="195"/>
    </row>
    <row r="1271" spans="1:4" s="154" customFormat="1" x14ac:dyDescent="0.2">
      <c r="A1271" s="242"/>
      <c r="B1271" s="155"/>
      <c r="C1271" s="155"/>
      <c r="D1271" s="195"/>
    </row>
    <row r="1272" spans="1:4" s="154" customFormat="1" x14ac:dyDescent="0.2">
      <c r="A1272" s="242"/>
      <c r="B1272" s="155"/>
      <c r="C1272" s="155"/>
      <c r="D1272" s="195"/>
    </row>
    <row r="1273" spans="1:4" s="154" customFormat="1" x14ac:dyDescent="0.2">
      <c r="A1273" s="242"/>
      <c r="B1273" s="155"/>
      <c r="C1273" s="155"/>
      <c r="D1273" s="195"/>
    </row>
    <row r="1274" spans="1:4" s="154" customFormat="1" x14ac:dyDescent="0.2">
      <c r="A1274" s="242"/>
      <c r="B1274" s="155"/>
      <c r="C1274" s="155"/>
      <c r="D1274" s="195"/>
    </row>
    <row r="1275" spans="1:4" s="154" customFormat="1" x14ac:dyDescent="0.2">
      <c r="A1275" s="242"/>
      <c r="B1275" s="155"/>
      <c r="C1275" s="155"/>
      <c r="D1275" s="195"/>
    </row>
    <row r="1276" spans="1:4" s="154" customFormat="1" x14ac:dyDescent="0.2">
      <c r="A1276" s="242"/>
      <c r="B1276" s="155"/>
      <c r="C1276" s="155"/>
      <c r="D1276" s="195"/>
    </row>
    <row r="1277" spans="1:4" s="154" customFormat="1" x14ac:dyDescent="0.2">
      <c r="A1277" s="242"/>
      <c r="B1277" s="155"/>
      <c r="C1277" s="155"/>
      <c r="D1277" s="195"/>
    </row>
    <row r="1278" spans="1:4" s="154" customFormat="1" x14ac:dyDescent="0.2">
      <c r="A1278" s="242"/>
      <c r="B1278" s="155"/>
      <c r="C1278" s="155"/>
      <c r="D1278" s="195"/>
    </row>
    <row r="1279" spans="1:4" s="154" customFormat="1" x14ac:dyDescent="0.2">
      <c r="A1279" s="242"/>
      <c r="B1279" s="155"/>
      <c r="C1279" s="155"/>
      <c r="D1279" s="195"/>
    </row>
    <row r="1280" spans="1:4" s="154" customFormat="1" x14ac:dyDescent="0.2">
      <c r="A1280" s="242"/>
      <c r="B1280" s="155"/>
      <c r="C1280" s="155"/>
      <c r="D1280" s="195"/>
    </row>
    <row r="1281" spans="1:4" s="154" customFormat="1" x14ac:dyDescent="0.2">
      <c r="A1281" s="242"/>
      <c r="B1281" s="155"/>
      <c r="C1281" s="155"/>
      <c r="D1281" s="195"/>
    </row>
    <row r="1282" spans="1:4" s="154" customFormat="1" x14ac:dyDescent="0.2">
      <c r="A1282" s="242"/>
      <c r="B1282" s="155"/>
      <c r="C1282" s="155"/>
      <c r="D1282" s="195"/>
    </row>
    <row r="1283" spans="1:4" s="154" customFormat="1" x14ac:dyDescent="0.2">
      <c r="A1283" s="242"/>
      <c r="B1283" s="155"/>
      <c r="C1283" s="155"/>
      <c r="D1283" s="195"/>
    </row>
    <row r="1284" spans="1:4" s="154" customFormat="1" x14ac:dyDescent="0.2">
      <c r="A1284" s="242"/>
      <c r="B1284" s="155"/>
      <c r="C1284" s="155"/>
      <c r="D1284" s="195"/>
    </row>
    <row r="1285" spans="1:4" s="154" customFormat="1" x14ac:dyDescent="0.2">
      <c r="A1285" s="242"/>
      <c r="B1285" s="155"/>
      <c r="C1285" s="155"/>
      <c r="D1285" s="195"/>
    </row>
    <row r="1286" spans="1:4" s="154" customFormat="1" x14ac:dyDescent="0.2">
      <c r="A1286" s="242"/>
      <c r="B1286" s="155"/>
      <c r="C1286" s="155"/>
      <c r="D1286" s="195"/>
    </row>
    <row r="1287" spans="1:4" s="154" customFormat="1" x14ac:dyDescent="0.2">
      <c r="A1287" s="242"/>
      <c r="B1287" s="155"/>
      <c r="C1287" s="155"/>
      <c r="D1287" s="195"/>
    </row>
    <row r="1288" spans="1:4" s="154" customFormat="1" x14ac:dyDescent="0.2">
      <c r="A1288" s="242"/>
      <c r="B1288" s="155"/>
      <c r="C1288" s="155"/>
      <c r="D1288" s="195"/>
    </row>
    <row r="1289" spans="1:4" s="154" customFormat="1" x14ac:dyDescent="0.2">
      <c r="A1289" s="242"/>
      <c r="B1289" s="155"/>
      <c r="C1289" s="155"/>
      <c r="D1289" s="195"/>
    </row>
    <row r="1290" spans="1:4" s="154" customFormat="1" x14ac:dyDescent="0.2">
      <c r="A1290" s="242"/>
      <c r="B1290" s="155"/>
      <c r="C1290" s="155"/>
      <c r="D1290" s="195"/>
    </row>
    <row r="1291" spans="1:4" s="154" customFormat="1" x14ac:dyDescent="0.2">
      <c r="A1291" s="242"/>
      <c r="B1291" s="155"/>
      <c r="C1291" s="155"/>
      <c r="D1291" s="195"/>
    </row>
    <row r="1292" spans="1:4" s="154" customFormat="1" x14ac:dyDescent="0.2">
      <c r="A1292" s="242"/>
      <c r="B1292" s="155"/>
      <c r="C1292" s="155"/>
      <c r="D1292" s="195"/>
    </row>
    <row r="1293" spans="1:4" s="154" customFormat="1" x14ac:dyDescent="0.2">
      <c r="A1293" s="242"/>
      <c r="B1293" s="155"/>
      <c r="C1293" s="155"/>
      <c r="D1293" s="195"/>
    </row>
    <row r="1294" spans="1:4" s="154" customFormat="1" x14ac:dyDescent="0.2">
      <c r="A1294" s="242"/>
      <c r="B1294" s="155"/>
      <c r="C1294" s="155"/>
      <c r="D1294" s="195"/>
    </row>
    <row r="1295" spans="1:4" s="154" customFormat="1" x14ac:dyDescent="0.2">
      <c r="A1295" s="242"/>
      <c r="B1295" s="155"/>
      <c r="C1295" s="155"/>
      <c r="D1295" s="195"/>
    </row>
    <row r="1296" spans="1:4" s="154" customFormat="1" x14ac:dyDescent="0.2">
      <c r="A1296" s="242"/>
      <c r="B1296" s="155"/>
      <c r="C1296" s="155"/>
      <c r="D1296" s="195"/>
    </row>
    <row r="1297" spans="1:4" s="154" customFormat="1" x14ac:dyDescent="0.2">
      <c r="A1297" s="242"/>
      <c r="B1297" s="155"/>
      <c r="C1297" s="155"/>
      <c r="D1297" s="195"/>
    </row>
    <row r="1298" spans="1:4" s="154" customFormat="1" x14ac:dyDescent="0.2">
      <c r="A1298" s="242"/>
      <c r="B1298" s="155"/>
      <c r="C1298" s="155"/>
      <c r="D1298" s="195"/>
    </row>
    <row r="1299" spans="1:4" s="154" customFormat="1" x14ac:dyDescent="0.2">
      <c r="A1299" s="242"/>
      <c r="B1299" s="155"/>
      <c r="C1299" s="155"/>
      <c r="D1299" s="195"/>
    </row>
    <row r="1300" spans="1:4" s="154" customFormat="1" x14ac:dyDescent="0.2">
      <c r="A1300" s="242"/>
      <c r="B1300" s="155"/>
      <c r="C1300" s="155"/>
      <c r="D1300" s="195"/>
    </row>
    <row r="1301" spans="1:4" s="154" customFormat="1" x14ac:dyDescent="0.2">
      <c r="A1301" s="242"/>
      <c r="B1301" s="155"/>
      <c r="C1301" s="155"/>
      <c r="D1301" s="195"/>
    </row>
    <row r="1302" spans="1:4" s="154" customFormat="1" x14ac:dyDescent="0.2">
      <c r="A1302" s="242"/>
      <c r="B1302" s="155"/>
      <c r="C1302" s="155"/>
      <c r="D1302" s="195"/>
    </row>
    <row r="1303" spans="1:4" s="154" customFormat="1" x14ac:dyDescent="0.2">
      <c r="A1303" s="242"/>
      <c r="B1303" s="155"/>
      <c r="C1303" s="155"/>
      <c r="D1303" s="195"/>
    </row>
    <row r="1304" spans="1:4" s="154" customFormat="1" x14ac:dyDescent="0.2">
      <c r="A1304" s="242"/>
      <c r="B1304" s="155"/>
      <c r="C1304" s="155"/>
      <c r="D1304" s="195"/>
    </row>
    <row r="1305" spans="1:4" s="154" customFormat="1" x14ac:dyDescent="0.2">
      <c r="A1305" s="242"/>
      <c r="B1305" s="155"/>
      <c r="C1305" s="155"/>
      <c r="D1305" s="195"/>
    </row>
    <row r="1306" spans="1:4" s="154" customFormat="1" x14ac:dyDescent="0.2">
      <c r="A1306" s="242"/>
      <c r="B1306" s="155"/>
      <c r="C1306" s="155"/>
      <c r="D1306" s="195"/>
    </row>
    <row r="1307" spans="1:4" s="154" customFormat="1" x14ac:dyDescent="0.2">
      <c r="A1307" s="242"/>
      <c r="B1307" s="155"/>
      <c r="C1307" s="155"/>
      <c r="D1307" s="195"/>
    </row>
    <row r="1308" spans="1:4" s="154" customFormat="1" x14ac:dyDescent="0.2">
      <c r="A1308" s="242"/>
      <c r="B1308" s="155"/>
      <c r="C1308" s="155"/>
      <c r="D1308" s="195"/>
    </row>
    <row r="1309" spans="1:4" s="154" customFormat="1" x14ac:dyDescent="0.2">
      <c r="A1309" s="242"/>
      <c r="B1309" s="155"/>
      <c r="C1309" s="155"/>
      <c r="D1309" s="195"/>
    </row>
    <row r="1310" spans="1:4" s="154" customFormat="1" x14ac:dyDescent="0.2">
      <c r="A1310" s="242"/>
      <c r="B1310" s="155"/>
      <c r="C1310" s="155"/>
      <c r="D1310" s="195"/>
    </row>
    <row r="1311" spans="1:4" s="154" customFormat="1" x14ac:dyDescent="0.2">
      <c r="A1311" s="242"/>
      <c r="B1311" s="155"/>
      <c r="C1311" s="155"/>
      <c r="D1311" s="195"/>
    </row>
    <row r="1312" spans="1:4" s="154" customFormat="1" x14ac:dyDescent="0.2">
      <c r="A1312" s="242"/>
      <c r="B1312" s="155"/>
      <c r="C1312" s="155"/>
      <c r="D1312" s="195"/>
    </row>
    <row r="1313" spans="1:4" s="154" customFormat="1" x14ac:dyDescent="0.2">
      <c r="A1313" s="242"/>
      <c r="B1313" s="155"/>
      <c r="C1313" s="155"/>
      <c r="D1313" s="195"/>
    </row>
    <row r="1314" spans="1:4" s="154" customFormat="1" x14ac:dyDescent="0.2">
      <c r="A1314" s="242"/>
      <c r="B1314" s="155"/>
      <c r="C1314" s="155"/>
      <c r="D1314" s="195"/>
    </row>
    <row r="1315" spans="1:4" s="154" customFormat="1" x14ac:dyDescent="0.2">
      <c r="A1315" s="242"/>
      <c r="B1315" s="155"/>
      <c r="C1315" s="155"/>
      <c r="D1315" s="195"/>
    </row>
    <row r="1316" spans="1:4" s="154" customFormat="1" x14ac:dyDescent="0.2">
      <c r="A1316" s="242"/>
      <c r="B1316" s="155"/>
      <c r="C1316" s="155"/>
      <c r="D1316" s="195"/>
    </row>
    <row r="1317" spans="1:4" s="154" customFormat="1" x14ac:dyDescent="0.2">
      <c r="A1317" s="242"/>
      <c r="B1317" s="155"/>
      <c r="C1317" s="155"/>
      <c r="D1317" s="195"/>
    </row>
    <row r="1318" spans="1:4" s="154" customFormat="1" x14ac:dyDescent="0.2">
      <c r="A1318" s="242"/>
      <c r="B1318" s="155"/>
      <c r="C1318" s="155"/>
      <c r="D1318" s="195"/>
    </row>
    <row r="1319" spans="1:4" s="154" customFormat="1" x14ac:dyDescent="0.2">
      <c r="A1319" s="242"/>
      <c r="B1319" s="155"/>
      <c r="C1319" s="155"/>
      <c r="D1319" s="195"/>
    </row>
    <row r="1320" spans="1:4" s="154" customFormat="1" x14ac:dyDescent="0.2">
      <c r="A1320" s="242"/>
      <c r="B1320" s="155"/>
      <c r="C1320" s="155"/>
      <c r="D1320" s="195"/>
    </row>
    <row r="1321" spans="1:4" s="154" customFormat="1" x14ac:dyDescent="0.2">
      <c r="A1321" s="242"/>
      <c r="B1321" s="155"/>
      <c r="C1321" s="155"/>
      <c r="D1321" s="195"/>
    </row>
    <row r="1322" spans="1:4" s="154" customFormat="1" x14ac:dyDescent="0.2">
      <c r="A1322" s="242"/>
      <c r="B1322" s="155"/>
      <c r="C1322" s="155"/>
      <c r="D1322" s="195"/>
    </row>
    <row r="1323" spans="1:4" s="154" customFormat="1" x14ac:dyDescent="0.2">
      <c r="A1323" s="242"/>
      <c r="B1323" s="155"/>
      <c r="C1323" s="155"/>
      <c r="D1323" s="195"/>
    </row>
    <row r="1324" spans="1:4" s="154" customFormat="1" x14ac:dyDescent="0.2">
      <c r="A1324" s="242"/>
      <c r="B1324" s="155"/>
      <c r="C1324" s="155"/>
      <c r="D1324" s="195"/>
    </row>
    <row r="1325" spans="1:4" s="154" customFormat="1" x14ac:dyDescent="0.2">
      <c r="A1325" s="242"/>
      <c r="B1325" s="155"/>
      <c r="C1325" s="155"/>
      <c r="D1325" s="195"/>
    </row>
    <row r="1326" spans="1:4" s="154" customFormat="1" x14ac:dyDescent="0.2">
      <c r="A1326" s="242"/>
      <c r="B1326" s="155"/>
      <c r="C1326" s="155"/>
      <c r="D1326" s="195"/>
    </row>
    <row r="1327" spans="1:4" s="154" customFormat="1" x14ac:dyDescent="0.2">
      <c r="A1327" s="242"/>
      <c r="B1327" s="155"/>
      <c r="C1327" s="155"/>
      <c r="D1327" s="195"/>
    </row>
    <row r="1328" spans="1:4" s="154" customFormat="1" x14ac:dyDescent="0.2">
      <c r="A1328" s="242"/>
      <c r="B1328" s="155"/>
      <c r="C1328" s="155"/>
      <c r="D1328" s="195"/>
    </row>
    <row r="1329" spans="1:4" s="154" customFormat="1" x14ac:dyDescent="0.2">
      <c r="A1329" s="242"/>
      <c r="B1329" s="155"/>
      <c r="C1329" s="155"/>
      <c r="D1329" s="195"/>
    </row>
    <row r="1330" spans="1:4" s="154" customFormat="1" x14ac:dyDescent="0.2">
      <c r="A1330" s="242"/>
      <c r="B1330" s="155"/>
      <c r="C1330" s="155"/>
      <c r="D1330" s="195"/>
    </row>
    <row r="1331" spans="1:4" s="154" customFormat="1" x14ac:dyDescent="0.2">
      <c r="A1331" s="242"/>
      <c r="B1331" s="155"/>
      <c r="C1331" s="155"/>
      <c r="D1331" s="195"/>
    </row>
    <row r="1332" spans="1:4" s="154" customFormat="1" x14ac:dyDescent="0.2">
      <c r="A1332" s="242"/>
      <c r="B1332" s="155"/>
      <c r="C1332" s="155"/>
      <c r="D1332" s="195"/>
    </row>
    <row r="1333" spans="1:4" s="154" customFormat="1" x14ac:dyDescent="0.2">
      <c r="A1333" s="242"/>
      <c r="B1333" s="155"/>
      <c r="C1333" s="155"/>
      <c r="D1333" s="195"/>
    </row>
    <row r="1334" spans="1:4" s="154" customFormat="1" x14ac:dyDescent="0.2">
      <c r="A1334" s="242"/>
      <c r="B1334" s="155"/>
      <c r="C1334" s="155"/>
      <c r="D1334" s="195"/>
    </row>
    <row r="1335" spans="1:4" s="154" customFormat="1" x14ac:dyDescent="0.2">
      <c r="A1335" s="242"/>
      <c r="B1335" s="155"/>
      <c r="C1335" s="155"/>
      <c r="D1335" s="195"/>
    </row>
    <row r="1336" spans="1:4" s="154" customFormat="1" x14ac:dyDescent="0.2">
      <c r="A1336" s="242"/>
      <c r="B1336" s="155"/>
      <c r="C1336" s="155"/>
      <c r="D1336" s="195"/>
    </row>
    <row r="1337" spans="1:4" s="154" customFormat="1" x14ac:dyDescent="0.2">
      <c r="A1337" s="242"/>
      <c r="B1337" s="155"/>
      <c r="C1337" s="155"/>
      <c r="D1337" s="195"/>
    </row>
    <row r="1338" spans="1:4" s="154" customFormat="1" x14ac:dyDescent="0.2">
      <c r="A1338" s="242"/>
      <c r="B1338" s="155"/>
      <c r="C1338" s="155"/>
      <c r="D1338" s="195"/>
    </row>
    <row r="1339" spans="1:4" s="154" customFormat="1" x14ac:dyDescent="0.2">
      <c r="A1339" s="242"/>
      <c r="B1339" s="155"/>
      <c r="C1339" s="155"/>
      <c r="D1339" s="195"/>
    </row>
    <row r="1340" spans="1:4" s="154" customFormat="1" x14ac:dyDescent="0.2">
      <c r="A1340" s="242"/>
      <c r="B1340" s="155"/>
      <c r="C1340" s="155"/>
      <c r="D1340" s="195"/>
    </row>
    <row r="1341" spans="1:4" s="154" customFormat="1" x14ac:dyDescent="0.2">
      <c r="A1341" s="242"/>
      <c r="B1341" s="155"/>
      <c r="C1341" s="155"/>
      <c r="D1341" s="195"/>
    </row>
    <row r="1342" spans="1:4" s="154" customFormat="1" x14ac:dyDescent="0.2">
      <c r="A1342" s="242"/>
      <c r="B1342" s="155"/>
      <c r="C1342" s="155"/>
      <c r="D1342" s="195"/>
    </row>
    <row r="1343" spans="1:4" s="154" customFormat="1" x14ac:dyDescent="0.2">
      <c r="A1343" s="242"/>
      <c r="B1343" s="155"/>
      <c r="C1343" s="155"/>
      <c r="D1343" s="195"/>
    </row>
    <row r="1344" spans="1:4" s="154" customFormat="1" x14ac:dyDescent="0.2">
      <c r="A1344" s="242"/>
      <c r="B1344" s="155"/>
      <c r="C1344" s="155"/>
      <c r="D1344" s="195"/>
    </row>
    <row r="1345" spans="1:4" s="154" customFormat="1" x14ac:dyDescent="0.2">
      <c r="A1345" s="242"/>
      <c r="B1345" s="155"/>
      <c r="C1345" s="155"/>
      <c r="D1345" s="195"/>
    </row>
    <row r="1346" spans="1:4" s="154" customFormat="1" x14ac:dyDescent="0.2">
      <c r="A1346" s="242"/>
      <c r="B1346" s="155"/>
      <c r="C1346" s="155"/>
      <c r="D1346" s="195"/>
    </row>
    <row r="1347" spans="1:4" s="154" customFormat="1" x14ac:dyDescent="0.2">
      <c r="A1347" s="242"/>
      <c r="B1347" s="155"/>
      <c r="C1347" s="155"/>
      <c r="D1347" s="195"/>
    </row>
    <row r="1348" spans="1:4" s="154" customFormat="1" x14ac:dyDescent="0.2">
      <c r="A1348" s="242"/>
      <c r="B1348" s="155"/>
      <c r="C1348" s="155"/>
      <c r="D1348" s="195"/>
    </row>
    <row r="1349" spans="1:4" s="154" customFormat="1" x14ac:dyDescent="0.2">
      <c r="A1349" s="242"/>
      <c r="B1349" s="155"/>
      <c r="C1349" s="155"/>
      <c r="D1349" s="195"/>
    </row>
    <row r="1350" spans="1:4" s="154" customFormat="1" x14ac:dyDescent="0.2">
      <c r="A1350" s="242"/>
      <c r="B1350" s="155"/>
      <c r="C1350" s="155"/>
      <c r="D1350" s="195"/>
    </row>
    <row r="1351" spans="1:4" s="154" customFormat="1" x14ac:dyDescent="0.2">
      <c r="A1351" s="242"/>
      <c r="B1351" s="155"/>
      <c r="C1351" s="155"/>
      <c r="D1351" s="195"/>
    </row>
    <row r="1352" spans="1:4" s="154" customFormat="1" x14ac:dyDescent="0.2">
      <c r="A1352" s="242"/>
      <c r="B1352" s="155"/>
      <c r="C1352" s="155"/>
      <c r="D1352" s="195"/>
    </row>
    <row r="1353" spans="1:4" s="154" customFormat="1" x14ac:dyDescent="0.2">
      <c r="A1353" s="242"/>
      <c r="B1353" s="155"/>
      <c r="C1353" s="155"/>
      <c r="D1353" s="195"/>
    </row>
    <row r="1354" spans="1:4" s="154" customFormat="1" x14ac:dyDescent="0.2">
      <c r="A1354" s="242"/>
      <c r="B1354" s="155"/>
      <c r="C1354" s="155"/>
      <c r="D1354" s="195"/>
    </row>
    <row r="1355" spans="1:4" s="154" customFormat="1" x14ac:dyDescent="0.2">
      <c r="A1355" s="242"/>
      <c r="B1355" s="155"/>
      <c r="C1355" s="155"/>
      <c r="D1355" s="195"/>
    </row>
    <row r="1356" spans="1:4" s="154" customFormat="1" x14ac:dyDescent="0.2">
      <c r="A1356" s="242"/>
      <c r="B1356" s="155"/>
      <c r="C1356" s="155"/>
      <c r="D1356" s="195"/>
    </row>
    <row r="1357" spans="1:4" s="154" customFormat="1" x14ac:dyDescent="0.2">
      <c r="A1357" s="242"/>
      <c r="B1357" s="155"/>
      <c r="C1357" s="155"/>
      <c r="D1357" s="195"/>
    </row>
    <row r="1358" spans="1:4" s="154" customFormat="1" x14ac:dyDescent="0.2">
      <c r="A1358" s="242"/>
      <c r="B1358" s="155"/>
      <c r="C1358" s="155"/>
      <c r="D1358" s="195"/>
    </row>
    <row r="1359" spans="1:4" s="154" customFormat="1" x14ac:dyDescent="0.2">
      <c r="A1359" s="242"/>
      <c r="B1359" s="155"/>
      <c r="C1359" s="155"/>
      <c r="D1359" s="195"/>
    </row>
    <row r="1360" spans="1:4" s="154" customFormat="1" x14ac:dyDescent="0.2">
      <c r="A1360" s="242"/>
      <c r="B1360" s="155"/>
      <c r="C1360" s="155"/>
      <c r="D1360" s="195"/>
    </row>
    <row r="1361" spans="1:4" s="154" customFormat="1" x14ac:dyDescent="0.2">
      <c r="A1361" s="242"/>
      <c r="B1361" s="155"/>
      <c r="C1361" s="155"/>
      <c r="D1361" s="195"/>
    </row>
    <row r="1362" spans="1:4" s="154" customFormat="1" x14ac:dyDescent="0.2">
      <c r="A1362" s="242"/>
      <c r="B1362" s="155"/>
      <c r="C1362" s="155"/>
      <c r="D1362" s="195"/>
    </row>
    <row r="1363" spans="1:4" s="154" customFormat="1" x14ac:dyDescent="0.2">
      <c r="A1363" s="242"/>
      <c r="B1363" s="155"/>
      <c r="C1363" s="155"/>
      <c r="D1363" s="195"/>
    </row>
    <row r="1364" spans="1:4" s="154" customFormat="1" x14ac:dyDescent="0.2">
      <c r="A1364" s="242"/>
      <c r="B1364" s="155"/>
      <c r="C1364" s="155"/>
      <c r="D1364" s="195"/>
    </row>
    <row r="1365" spans="1:4" s="154" customFormat="1" x14ac:dyDescent="0.2">
      <c r="A1365" s="242"/>
      <c r="B1365" s="155"/>
      <c r="C1365" s="155"/>
      <c r="D1365" s="195"/>
    </row>
    <row r="1366" spans="1:4" s="154" customFormat="1" x14ac:dyDescent="0.2">
      <c r="A1366" s="242"/>
      <c r="B1366" s="155"/>
      <c r="C1366" s="155"/>
      <c r="D1366" s="195"/>
    </row>
    <row r="1367" spans="1:4" s="154" customFormat="1" x14ac:dyDescent="0.2">
      <c r="A1367" s="242"/>
      <c r="B1367" s="155"/>
      <c r="C1367" s="155"/>
      <c r="D1367" s="195"/>
    </row>
    <row r="1368" spans="1:4" s="154" customFormat="1" x14ac:dyDescent="0.2">
      <c r="A1368" s="242"/>
      <c r="B1368" s="155"/>
      <c r="C1368" s="155"/>
      <c r="D1368" s="195"/>
    </row>
    <row r="1369" spans="1:4" s="154" customFormat="1" x14ac:dyDescent="0.2">
      <c r="A1369" s="242"/>
      <c r="B1369" s="155"/>
      <c r="C1369" s="155"/>
      <c r="D1369" s="195"/>
    </row>
    <row r="1370" spans="1:4" s="154" customFormat="1" x14ac:dyDescent="0.2">
      <c r="A1370" s="242"/>
      <c r="B1370" s="155"/>
      <c r="C1370" s="155"/>
      <c r="D1370" s="195"/>
    </row>
    <row r="1371" spans="1:4" s="154" customFormat="1" x14ac:dyDescent="0.2">
      <c r="A1371" s="242"/>
      <c r="B1371" s="155"/>
      <c r="C1371" s="155"/>
      <c r="D1371" s="195"/>
    </row>
    <row r="1372" spans="1:4" s="154" customFormat="1" x14ac:dyDescent="0.2">
      <c r="A1372" s="242"/>
      <c r="B1372" s="155"/>
      <c r="C1372" s="155"/>
      <c r="D1372" s="195"/>
    </row>
    <row r="1373" spans="1:4" s="154" customFormat="1" x14ac:dyDescent="0.2">
      <c r="A1373" s="242"/>
      <c r="B1373" s="155"/>
      <c r="C1373" s="155"/>
      <c r="D1373" s="195"/>
    </row>
    <row r="1374" spans="1:4" s="154" customFormat="1" x14ac:dyDescent="0.2">
      <c r="A1374" s="242"/>
      <c r="B1374" s="155"/>
      <c r="C1374" s="155"/>
      <c r="D1374" s="195"/>
    </row>
    <row r="1375" spans="1:4" s="154" customFormat="1" x14ac:dyDescent="0.2">
      <c r="A1375" s="242"/>
      <c r="B1375" s="155"/>
      <c r="C1375" s="155"/>
      <c r="D1375" s="195"/>
    </row>
    <row r="1376" spans="1:4" s="154" customFormat="1" x14ac:dyDescent="0.2">
      <c r="A1376" s="242"/>
      <c r="B1376" s="155"/>
      <c r="C1376" s="155"/>
      <c r="D1376" s="195"/>
    </row>
    <row r="1377" spans="1:4" s="154" customFormat="1" x14ac:dyDescent="0.2">
      <c r="A1377" s="242"/>
      <c r="B1377" s="155"/>
      <c r="C1377" s="155"/>
      <c r="D1377" s="195"/>
    </row>
    <row r="1378" spans="1:4" s="154" customFormat="1" x14ac:dyDescent="0.2">
      <c r="A1378" s="242"/>
      <c r="B1378" s="155"/>
      <c r="C1378" s="155"/>
      <c r="D1378" s="195"/>
    </row>
    <row r="1379" spans="1:4" s="154" customFormat="1" x14ac:dyDescent="0.2">
      <c r="A1379" s="242"/>
      <c r="B1379" s="155"/>
      <c r="C1379" s="155"/>
      <c r="D1379" s="195"/>
    </row>
    <row r="1380" spans="1:4" s="154" customFormat="1" x14ac:dyDescent="0.2">
      <c r="A1380" s="242"/>
      <c r="B1380" s="155"/>
      <c r="C1380" s="155"/>
      <c r="D1380" s="195"/>
    </row>
    <row r="1381" spans="1:4" s="154" customFormat="1" x14ac:dyDescent="0.2">
      <c r="A1381" s="242"/>
      <c r="B1381" s="155"/>
      <c r="C1381" s="155"/>
      <c r="D1381" s="195"/>
    </row>
    <row r="1382" spans="1:4" s="154" customFormat="1" x14ac:dyDescent="0.2">
      <c r="A1382" s="242"/>
      <c r="B1382" s="155"/>
      <c r="C1382" s="155"/>
      <c r="D1382" s="195"/>
    </row>
    <row r="1383" spans="1:4" s="154" customFormat="1" x14ac:dyDescent="0.2">
      <c r="A1383" s="242"/>
      <c r="B1383" s="155"/>
      <c r="C1383" s="155"/>
      <c r="D1383" s="195"/>
    </row>
    <row r="1384" spans="1:4" s="154" customFormat="1" x14ac:dyDescent="0.2">
      <c r="A1384" s="242"/>
      <c r="B1384" s="155"/>
      <c r="C1384" s="155"/>
      <c r="D1384" s="195"/>
    </row>
    <row r="1385" spans="1:4" s="154" customFormat="1" x14ac:dyDescent="0.2">
      <c r="A1385" s="242"/>
      <c r="B1385" s="155"/>
      <c r="C1385" s="155"/>
      <c r="D1385" s="195"/>
    </row>
    <row r="1386" spans="1:4" s="154" customFormat="1" x14ac:dyDescent="0.2">
      <c r="A1386" s="242"/>
      <c r="B1386" s="155"/>
      <c r="C1386" s="155"/>
      <c r="D1386" s="195"/>
    </row>
    <row r="1387" spans="1:4" s="154" customFormat="1" x14ac:dyDescent="0.2">
      <c r="A1387" s="242"/>
      <c r="B1387" s="155"/>
      <c r="C1387" s="155"/>
      <c r="D1387" s="195"/>
    </row>
    <row r="1388" spans="1:4" s="154" customFormat="1" x14ac:dyDescent="0.2">
      <c r="A1388" s="242"/>
      <c r="B1388" s="155"/>
      <c r="C1388" s="155"/>
      <c r="D1388" s="195"/>
    </row>
    <row r="1389" spans="1:4" s="154" customFormat="1" x14ac:dyDescent="0.2">
      <c r="A1389" s="242"/>
      <c r="B1389" s="155"/>
      <c r="C1389" s="155"/>
      <c r="D1389" s="195"/>
    </row>
    <row r="1390" spans="1:4" s="154" customFormat="1" x14ac:dyDescent="0.2">
      <c r="A1390" s="242"/>
      <c r="B1390" s="155"/>
      <c r="C1390" s="155"/>
      <c r="D1390" s="195"/>
    </row>
    <row r="1391" spans="1:4" s="154" customFormat="1" x14ac:dyDescent="0.2">
      <c r="A1391" s="242"/>
      <c r="B1391" s="155"/>
      <c r="C1391" s="155"/>
      <c r="D1391" s="195"/>
    </row>
    <row r="1392" spans="1:4" s="154" customFormat="1" x14ac:dyDescent="0.2">
      <c r="A1392" s="242"/>
      <c r="B1392" s="155"/>
      <c r="C1392" s="155"/>
      <c r="D1392" s="195"/>
    </row>
    <row r="1393" spans="1:4" s="154" customFormat="1" x14ac:dyDescent="0.2">
      <c r="A1393" s="242"/>
      <c r="B1393" s="155"/>
      <c r="C1393" s="155"/>
      <c r="D1393" s="195"/>
    </row>
    <row r="1394" spans="1:4" s="154" customFormat="1" x14ac:dyDescent="0.2">
      <c r="A1394" s="242"/>
      <c r="B1394" s="155"/>
      <c r="C1394" s="155"/>
      <c r="D1394" s="195"/>
    </row>
    <row r="1395" spans="1:4" s="154" customFormat="1" x14ac:dyDescent="0.2">
      <c r="A1395" s="242"/>
      <c r="B1395" s="155"/>
      <c r="C1395" s="155"/>
      <c r="D1395" s="195"/>
    </row>
    <row r="1396" spans="1:4" s="154" customFormat="1" x14ac:dyDescent="0.2">
      <c r="A1396" s="242"/>
      <c r="B1396" s="155"/>
      <c r="C1396" s="155"/>
      <c r="D1396" s="195"/>
    </row>
    <row r="1397" spans="1:4" s="154" customFormat="1" x14ac:dyDescent="0.2">
      <c r="A1397" s="242"/>
      <c r="B1397" s="155"/>
      <c r="C1397" s="155"/>
      <c r="D1397" s="195"/>
    </row>
    <row r="1398" spans="1:4" s="154" customFormat="1" x14ac:dyDescent="0.2">
      <c r="A1398" s="242"/>
      <c r="B1398" s="155"/>
      <c r="C1398" s="155"/>
      <c r="D1398" s="195"/>
    </row>
    <row r="1399" spans="1:4" s="154" customFormat="1" x14ac:dyDescent="0.2">
      <c r="A1399" s="242"/>
      <c r="B1399" s="155"/>
      <c r="C1399" s="155"/>
      <c r="D1399" s="195"/>
    </row>
    <row r="1400" spans="1:4" s="154" customFormat="1" x14ac:dyDescent="0.2">
      <c r="A1400" s="242"/>
      <c r="B1400" s="155"/>
      <c r="C1400" s="155"/>
      <c r="D1400" s="195"/>
    </row>
    <row r="1401" spans="1:4" s="154" customFormat="1" x14ac:dyDescent="0.2">
      <c r="A1401" s="242"/>
      <c r="B1401" s="155"/>
      <c r="C1401" s="155"/>
      <c r="D1401" s="195"/>
    </row>
    <row r="1402" spans="1:4" s="154" customFormat="1" x14ac:dyDescent="0.2">
      <c r="A1402" s="242"/>
      <c r="B1402" s="155"/>
      <c r="C1402" s="155"/>
      <c r="D1402" s="195"/>
    </row>
    <row r="1403" spans="1:4" s="154" customFormat="1" x14ac:dyDescent="0.2">
      <c r="A1403" s="242"/>
      <c r="B1403" s="155"/>
      <c r="C1403" s="155"/>
      <c r="D1403" s="195"/>
    </row>
    <row r="1404" spans="1:4" s="154" customFormat="1" x14ac:dyDescent="0.2">
      <c r="A1404" s="242"/>
      <c r="B1404" s="155"/>
      <c r="C1404" s="155"/>
      <c r="D1404" s="195"/>
    </row>
    <row r="1405" spans="1:4" s="154" customFormat="1" x14ac:dyDescent="0.2">
      <c r="A1405" s="242"/>
      <c r="B1405" s="155"/>
      <c r="C1405" s="155"/>
      <c r="D1405" s="195"/>
    </row>
    <row r="1406" spans="1:4" s="154" customFormat="1" x14ac:dyDescent="0.2">
      <c r="A1406" s="242"/>
      <c r="B1406" s="155"/>
      <c r="C1406" s="155"/>
      <c r="D1406" s="195"/>
    </row>
    <row r="1407" spans="1:4" s="154" customFormat="1" x14ac:dyDescent="0.2">
      <c r="A1407" s="242"/>
      <c r="B1407" s="155"/>
      <c r="C1407" s="155"/>
      <c r="D1407" s="195"/>
    </row>
    <row r="1408" spans="1:4" s="154" customFormat="1" x14ac:dyDescent="0.2">
      <c r="A1408" s="242"/>
      <c r="B1408" s="155"/>
      <c r="C1408" s="155"/>
      <c r="D1408" s="195"/>
    </row>
    <row r="1409" spans="1:4" s="154" customFormat="1" x14ac:dyDescent="0.2">
      <c r="A1409" s="242"/>
      <c r="B1409" s="155"/>
      <c r="C1409" s="155"/>
      <c r="D1409" s="195"/>
    </row>
    <row r="1410" spans="1:4" s="154" customFormat="1" x14ac:dyDescent="0.2">
      <c r="A1410" s="242"/>
      <c r="B1410" s="155"/>
      <c r="C1410" s="155"/>
      <c r="D1410" s="195"/>
    </row>
    <row r="1411" spans="1:4" s="154" customFormat="1" x14ac:dyDescent="0.2">
      <c r="A1411" s="242"/>
      <c r="B1411" s="155"/>
      <c r="C1411" s="155"/>
      <c r="D1411" s="195"/>
    </row>
    <row r="1412" spans="1:4" s="154" customFormat="1" x14ac:dyDescent="0.2">
      <c r="A1412" s="242"/>
      <c r="B1412" s="155"/>
      <c r="C1412" s="155"/>
      <c r="D1412" s="195"/>
    </row>
    <row r="1413" spans="1:4" s="154" customFormat="1" x14ac:dyDescent="0.2">
      <c r="A1413" s="242"/>
      <c r="B1413" s="155"/>
      <c r="C1413" s="155"/>
      <c r="D1413" s="195"/>
    </row>
    <row r="1414" spans="1:4" s="154" customFormat="1" x14ac:dyDescent="0.2">
      <c r="A1414" s="242"/>
      <c r="B1414" s="155"/>
      <c r="C1414" s="155"/>
      <c r="D1414" s="195"/>
    </row>
    <row r="1415" spans="1:4" s="154" customFormat="1" x14ac:dyDescent="0.2">
      <c r="A1415" s="242"/>
      <c r="B1415" s="155"/>
      <c r="C1415" s="155"/>
      <c r="D1415" s="195"/>
    </row>
    <row r="1416" spans="1:4" s="154" customFormat="1" x14ac:dyDescent="0.2">
      <c r="A1416" s="242"/>
      <c r="B1416" s="155"/>
      <c r="C1416" s="155"/>
      <c r="D1416" s="195"/>
    </row>
    <row r="1417" spans="1:4" s="154" customFormat="1" x14ac:dyDescent="0.2">
      <c r="A1417" s="242"/>
      <c r="B1417" s="155"/>
      <c r="C1417" s="155"/>
      <c r="D1417" s="195"/>
    </row>
    <row r="1418" spans="1:4" s="154" customFormat="1" x14ac:dyDescent="0.2">
      <c r="A1418" s="242"/>
      <c r="B1418" s="155"/>
      <c r="C1418" s="155"/>
      <c r="D1418" s="195"/>
    </row>
    <row r="1419" spans="1:4" s="154" customFormat="1" x14ac:dyDescent="0.2">
      <c r="A1419" s="242"/>
      <c r="B1419" s="155"/>
      <c r="C1419" s="155"/>
      <c r="D1419" s="195"/>
    </row>
    <row r="1420" spans="1:4" s="154" customFormat="1" x14ac:dyDescent="0.2">
      <c r="A1420" s="242"/>
      <c r="B1420" s="155"/>
      <c r="C1420" s="155"/>
      <c r="D1420" s="195"/>
    </row>
    <row r="1421" spans="1:4" s="154" customFormat="1" x14ac:dyDescent="0.2">
      <c r="A1421" s="242"/>
      <c r="B1421" s="155"/>
      <c r="C1421" s="155"/>
      <c r="D1421" s="195"/>
    </row>
    <row r="1422" spans="1:4" s="154" customFormat="1" x14ac:dyDescent="0.2">
      <c r="A1422" s="242"/>
      <c r="B1422" s="155"/>
      <c r="C1422" s="155"/>
      <c r="D1422" s="195"/>
    </row>
    <row r="1423" spans="1:4" s="154" customFormat="1" x14ac:dyDescent="0.2">
      <c r="A1423" s="242"/>
      <c r="B1423" s="155"/>
      <c r="C1423" s="155"/>
      <c r="D1423" s="195"/>
    </row>
    <row r="1424" spans="1:4" s="154" customFormat="1" x14ac:dyDescent="0.2">
      <c r="A1424" s="242"/>
      <c r="B1424" s="155"/>
      <c r="C1424" s="155"/>
      <c r="D1424" s="195"/>
    </row>
    <row r="1425" spans="1:4" s="154" customFormat="1" x14ac:dyDescent="0.2">
      <c r="A1425" s="242"/>
      <c r="B1425" s="155"/>
      <c r="C1425" s="155"/>
      <c r="D1425" s="195"/>
    </row>
    <row r="1426" spans="1:4" s="154" customFormat="1" x14ac:dyDescent="0.2">
      <c r="A1426" s="242"/>
      <c r="B1426" s="155"/>
      <c r="C1426" s="155"/>
      <c r="D1426" s="195"/>
    </row>
    <row r="1427" spans="1:4" s="154" customFormat="1" x14ac:dyDescent="0.2">
      <c r="A1427" s="242"/>
      <c r="B1427" s="155"/>
      <c r="C1427" s="155"/>
      <c r="D1427" s="195"/>
    </row>
    <row r="1428" spans="1:4" s="154" customFormat="1" x14ac:dyDescent="0.2">
      <c r="A1428" s="242"/>
      <c r="B1428" s="155"/>
      <c r="C1428" s="155"/>
      <c r="D1428" s="195"/>
    </row>
    <row r="1429" spans="1:4" s="154" customFormat="1" x14ac:dyDescent="0.2">
      <c r="A1429" s="242"/>
      <c r="B1429" s="155"/>
      <c r="C1429" s="155"/>
      <c r="D1429" s="195"/>
    </row>
    <row r="1430" spans="1:4" s="154" customFormat="1" x14ac:dyDescent="0.2">
      <c r="A1430" s="242"/>
      <c r="B1430" s="155"/>
      <c r="C1430" s="155"/>
      <c r="D1430" s="195"/>
    </row>
    <row r="1431" spans="1:4" s="154" customFormat="1" x14ac:dyDescent="0.2">
      <c r="A1431" s="242"/>
      <c r="B1431" s="155"/>
      <c r="C1431" s="155"/>
      <c r="D1431" s="195"/>
    </row>
    <row r="1432" spans="1:4" s="154" customFormat="1" x14ac:dyDescent="0.2">
      <c r="A1432" s="242"/>
      <c r="B1432" s="155"/>
      <c r="C1432" s="155"/>
      <c r="D1432" s="195"/>
    </row>
    <row r="1433" spans="1:4" s="154" customFormat="1" x14ac:dyDescent="0.2">
      <c r="A1433" s="242"/>
      <c r="B1433" s="155"/>
      <c r="C1433" s="155"/>
      <c r="D1433" s="195"/>
    </row>
    <row r="1434" spans="1:4" s="154" customFormat="1" x14ac:dyDescent="0.2">
      <c r="A1434" s="242"/>
      <c r="B1434" s="155"/>
      <c r="C1434" s="155"/>
      <c r="D1434" s="195"/>
    </row>
    <row r="1435" spans="1:4" s="154" customFormat="1" x14ac:dyDescent="0.2">
      <c r="A1435" s="242"/>
      <c r="B1435" s="155"/>
      <c r="C1435" s="155"/>
      <c r="D1435" s="195"/>
    </row>
    <row r="1436" spans="1:4" s="154" customFormat="1" x14ac:dyDescent="0.2">
      <c r="A1436" s="242"/>
      <c r="B1436" s="155"/>
      <c r="C1436" s="155"/>
      <c r="D1436" s="195"/>
    </row>
    <row r="1437" spans="1:4" s="154" customFormat="1" x14ac:dyDescent="0.2">
      <c r="A1437" s="242"/>
      <c r="B1437" s="155"/>
      <c r="C1437" s="155"/>
      <c r="D1437" s="195"/>
    </row>
    <row r="1438" spans="1:4" s="154" customFormat="1" x14ac:dyDescent="0.2">
      <c r="A1438" s="242"/>
      <c r="B1438" s="155"/>
      <c r="C1438" s="155"/>
      <c r="D1438" s="195"/>
    </row>
    <row r="1439" spans="1:4" s="154" customFormat="1" x14ac:dyDescent="0.2">
      <c r="A1439" s="242"/>
      <c r="B1439" s="155"/>
      <c r="C1439" s="155"/>
      <c r="D1439" s="195"/>
    </row>
    <row r="1440" spans="1:4" s="154" customFormat="1" x14ac:dyDescent="0.2">
      <c r="A1440" s="242"/>
      <c r="B1440" s="155"/>
      <c r="C1440" s="155"/>
      <c r="D1440" s="195"/>
    </row>
    <row r="1441" spans="1:4" s="154" customFormat="1" x14ac:dyDescent="0.2">
      <c r="A1441" s="242"/>
      <c r="B1441" s="155"/>
      <c r="C1441" s="155"/>
      <c r="D1441" s="195"/>
    </row>
    <row r="1442" spans="1:4" s="154" customFormat="1" x14ac:dyDescent="0.2">
      <c r="A1442" s="242"/>
      <c r="B1442" s="155"/>
      <c r="C1442" s="155"/>
      <c r="D1442" s="195"/>
    </row>
    <row r="1443" spans="1:4" s="154" customFormat="1" x14ac:dyDescent="0.2">
      <c r="A1443" s="242"/>
      <c r="B1443" s="155"/>
      <c r="C1443" s="155"/>
      <c r="D1443" s="195"/>
    </row>
    <row r="1444" spans="1:4" s="154" customFormat="1" x14ac:dyDescent="0.2">
      <c r="A1444" s="242"/>
      <c r="B1444" s="155"/>
      <c r="C1444" s="155"/>
      <c r="D1444" s="195"/>
    </row>
    <row r="1445" spans="1:4" s="154" customFormat="1" x14ac:dyDescent="0.2">
      <c r="A1445" s="242"/>
      <c r="B1445" s="155"/>
      <c r="C1445" s="155"/>
      <c r="D1445" s="195"/>
    </row>
    <row r="1446" spans="1:4" s="154" customFormat="1" x14ac:dyDescent="0.2">
      <c r="A1446" s="242"/>
      <c r="B1446" s="155"/>
      <c r="C1446" s="155"/>
      <c r="D1446" s="195"/>
    </row>
    <row r="1447" spans="1:4" s="154" customFormat="1" x14ac:dyDescent="0.2">
      <c r="A1447" s="242"/>
      <c r="B1447" s="155"/>
      <c r="C1447" s="155"/>
      <c r="D1447" s="195"/>
    </row>
    <row r="1448" spans="1:4" s="154" customFormat="1" x14ac:dyDescent="0.2">
      <c r="A1448" s="242"/>
      <c r="B1448" s="155"/>
      <c r="C1448" s="155"/>
      <c r="D1448" s="195"/>
    </row>
    <row r="1449" spans="1:4" s="154" customFormat="1" x14ac:dyDescent="0.2">
      <c r="A1449" s="242"/>
      <c r="B1449" s="155"/>
      <c r="C1449" s="155"/>
      <c r="D1449" s="195"/>
    </row>
    <row r="1450" spans="1:4" s="154" customFormat="1" x14ac:dyDescent="0.2">
      <c r="A1450" s="242"/>
      <c r="B1450" s="155"/>
      <c r="C1450" s="155"/>
      <c r="D1450" s="195"/>
    </row>
    <row r="1451" spans="1:4" s="154" customFormat="1" x14ac:dyDescent="0.2">
      <c r="A1451" s="242"/>
      <c r="B1451" s="155"/>
      <c r="C1451" s="155"/>
      <c r="D1451" s="195"/>
    </row>
    <row r="1452" spans="1:4" s="154" customFormat="1" x14ac:dyDescent="0.2">
      <c r="A1452" s="242"/>
      <c r="B1452" s="155"/>
      <c r="C1452" s="155"/>
      <c r="D1452" s="195"/>
    </row>
    <row r="1453" spans="1:4" s="154" customFormat="1" x14ac:dyDescent="0.2">
      <c r="A1453" s="242"/>
      <c r="B1453" s="155"/>
      <c r="C1453" s="155"/>
      <c r="D1453" s="195"/>
    </row>
    <row r="1454" spans="1:4" s="154" customFormat="1" x14ac:dyDescent="0.2">
      <c r="A1454" s="242"/>
      <c r="B1454" s="155"/>
      <c r="C1454" s="155"/>
      <c r="D1454" s="195"/>
    </row>
    <row r="1455" spans="1:4" s="154" customFormat="1" x14ac:dyDescent="0.2">
      <c r="A1455" s="242"/>
      <c r="B1455" s="155"/>
      <c r="C1455" s="155"/>
      <c r="D1455" s="195"/>
    </row>
    <row r="1456" spans="1:4" s="154" customFormat="1" x14ac:dyDescent="0.2">
      <c r="A1456" s="242"/>
      <c r="B1456" s="155"/>
      <c r="C1456" s="155"/>
      <c r="D1456" s="195"/>
    </row>
    <row r="1457" spans="1:4" s="154" customFormat="1" x14ac:dyDescent="0.2">
      <c r="A1457" s="242"/>
      <c r="B1457" s="155"/>
      <c r="C1457" s="155"/>
      <c r="D1457" s="195"/>
    </row>
    <row r="1458" spans="1:4" s="154" customFormat="1" x14ac:dyDescent="0.2">
      <c r="A1458" s="242"/>
      <c r="B1458" s="155"/>
      <c r="C1458" s="155"/>
      <c r="D1458" s="195"/>
    </row>
    <row r="1459" spans="1:4" s="154" customFormat="1" x14ac:dyDescent="0.2">
      <c r="A1459" s="242"/>
      <c r="B1459" s="155"/>
      <c r="C1459" s="155"/>
      <c r="D1459" s="195"/>
    </row>
    <row r="1460" spans="1:4" s="154" customFormat="1" x14ac:dyDescent="0.2">
      <c r="A1460" s="242"/>
      <c r="B1460" s="155"/>
      <c r="C1460" s="155"/>
      <c r="D1460" s="195"/>
    </row>
    <row r="1461" spans="1:4" s="154" customFormat="1" x14ac:dyDescent="0.2">
      <c r="A1461" s="242"/>
      <c r="B1461" s="155"/>
      <c r="C1461" s="155"/>
      <c r="D1461" s="195"/>
    </row>
    <row r="1462" spans="1:4" s="154" customFormat="1" x14ac:dyDescent="0.2">
      <c r="A1462" s="242"/>
      <c r="B1462" s="155"/>
      <c r="C1462" s="155"/>
      <c r="D1462" s="195"/>
    </row>
    <row r="1463" spans="1:4" s="154" customFormat="1" x14ac:dyDescent="0.2">
      <c r="A1463" s="242"/>
      <c r="B1463" s="155"/>
      <c r="C1463" s="155"/>
      <c r="D1463" s="195"/>
    </row>
    <row r="1464" spans="1:4" s="154" customFormat="1" x14ac:dyDescent="0.2">
      <c r="A1464" s="242"/>
      <c r="B1464" s="155"/>
      <c r="C1464" s="155"/>
      <c r="D1464" s="195"/>
    </row>
    <row r="1465" spans="1:4" s="154" customFormat="1" x14ac:dyDescent="0.2">
      <c r="A1465" s="242"/>
      <c r="B1465" s="155"/>
      <c r="C1465" s="155"/>
      <c r="D1465" s="195"/>
    </row>
    <row r="1466" spans="1:4" s="154" customFormat="1" x14ac:dyDescent="0.2">
      <c r="A1466" s="242"/>
      <c r="B1466" s="155"/>
      <c r="C1466" s="155"/>
      <c r="D1466" s="195"/>
    </row>
    <row r="1467" spans="1:4" s="154" customFormat="1" x14ac:dyDescent="0.2">
      <c r="A1467" s="242"/>
      <c r="B1467" s="155"/>
      <c r="C1467" s="155"/>
      <c r="D1467" s="195"/>
    </row>
    <row r="1468" spans="1:4" s="154" customFormat="1" x14ac:dyDescent="0.2">
      <c r="A1468" s="242"/>
      <c r="B1468" s="155"/>
      <c r="C1468" s="155"/>
      <c r="D1468" s="195"/>
    </row>
    <row r="1469" spans="1:4" s="154" customFormat="1" x14ac:dyDescent="0.2">
      <c r="A1469" s="242"/>
      <c r="B1469" s="155"/>
      <c r="C1469" s="155"/>
      <c r="D1469" s="195"/>
    </row>
    <row r="1470" spans="1:4" s="154" customFormat="1" x14ac:dyDescent="0.2">
      <c r="A1470" s="242"/>
      <c r="B1470" s="155"/>
      <c r="C1470" s="155"/>
      <c r="D1470" s="195"/>
    </row>
    <row r="1471" spans="1:4" s="154" customFormat="1" x14ac:dyDescent="0.2">
      <c r="A1471" s="242"/>
      <c r="B1471" s="155"/>
      <c r="C1471" s="155"/>
      <c r="D1471" s="195"/>
    </row>
    <row r="1472" spans="1:4" s="154" customFormat="1" x14ac:dyDescent="0.2">
      <c r="A1472" s="242"/>
      <c r="B1472" s="155"/>
      <c r="C1472" s="155"/>
      <c r="D1472" s="195"/>
    </row>
    <row r="1473" spans="1:4" s="154" customFormat="1" x14ac:dyDescent="0.2">
      <c r="A1473" s="242"/>
      <c r="B1473" s="155"/>
      <c r="C1473" s="155"/>
      <c r="D1473" s="195"/>
    </row>
    <row r="1474" spans="1:4" s="154" customFormat="1" x14ac:dyDescent="0.2">
      <c r="A1474" s="242"/>
      <c r="B1474" s="155"/>
      <c r="C1474" s="155"/>
      <c r="D1474" s="195"/>
    </row>
    <row r="1475" spans="1:4" s="154" customFormat="1" x14ac:dyDescent="0.2">
      <c r="A1475" s="242"/>
      <c r="B1475" s="155"/>
      <c r="C1475" s="155"/>
      <c r="D1475" s="195"/>
    </row>
    <row r="1476" spans="1:4" s="154" customFormat="1" x14ac:dyDescent="0.2">
      <c r="A1476" s="242"/>
      <c r="B1476" s="155"/>
      <c r="C1476" s="155"/>
      <c r="D1476" s="195"/>
    </row>
    <row r="1477" spans="1:4" s="154" customFormat="1" x14ac:dyDescent="0.2">
      <c r="A1477" s="242"/>
      <c r="B1477" s="155"/>
      <c r="C1477" s="155"/>
      <c r="D1477" s="195"/>
    </row>
    <row r="1478" spans="1:4" s="154" customFormat="1" x14ac:dyDescent="0.2">
      <c r="A1478" s="242"/>
      <c r="B1478" s="155"/>
      <c r="C1478" s="155"/>
      <c r="D1478" s="195"/>
    </row>
    <row r="1479" spans="1:4" s="154" customFormat="1" x14ac:dyDescent="0.2">
      <c r="A1479" s="242"/>
      <c r="B1479" s="155"/>
      <c r="C1479" s="155"/>
      <c r="D1479" s="195"/>
    </row>
    <row r="1480" spans="1:4" s="154" customFormat="1" x14ac:dyDescent="0.2">
      <c r="A1480" s="242"/>
      <c r="B1480" s="155"/>
      <c r="C1480" s="155"/>
      <c r="D1480" s="195"/>
    </row>
    <row r="1481" spans="1:4" s="154" customFormat="1" x14ac:dyDescent="0.2">
      <c r="A1481" s="242"/>
      <c r="B1481" s="155"/>
      <c r="C1481" s="155"/>
      <c r="D1481" s="195"/>
    </row>
    <row r="1482" spans="1:4" s="154" customFormat="1" x14ac:dyDescent="0.2">
      <c r="A1482" s="242"/>
      <c r="B1482" s="155"/>
      <c r="C1482" s="155"/>
      <c r="D1482" s="195"/>
    </row>
    <row r="1483" spans="1:4" s="154" customFormat="1" x14ac:dyDescent="0.2">
      <c r="A1483" s="242"/>
      <c r="B1483" s="155"/>
      <c r="C1483" s="155"/>
      <c r="D1483" s="195"/>
    </row>
    <row r="1484" spans="1:4" s="154" customFormat="1" x14ac:dyDescent="0.2">
      <c r="A1484" s="242"/>
      <c r="B1484" s="155"/>
      <c r="C1484" s="155"/>
      <c r="D1484" s="195"/>
    </row>
    <row r="1485" spans="1:4" s="154" customFormat="1" x14ac:dyDescent="0.2">
      <c r="A1485" s="242"/>
      <c r="B1485" s="155"/>
      <c r="C1485" s="155"/>
      <c r="D1485" s="195"/>
    </row>
    <row r="1486" spans="1:4" s="154" customFormat="1" x14ac:dyDescent="0.2">
      <c r="A1486" s="242"/>
      <c r="B1486" s="155"/>
      <c r="C1486" s="155"/>
      <c r="D1486" s="195"/>
    </row>
    <row r="1487" spans="1:4" s="154" customFormat="1" x14ac:dyDescent="0.2">
      <c r="A1487" s="242"/>
      <c r="B1487" s="155"/>
      <c r="C1487" s="155"/>
      <c r="D1487" s="195"/>
    </row>
    <row r="1488" spans="1:4" s="154" customFormat="1" x14ac:dyDescent="0.2">
      <c r="A1488" s="242"/>
      <c r="B1488" s="155"/>
      <c r="C1488" s="155"/>
      <c r="D1488" s="195"/>
    </row>
    <row r="1489" spans="1:4" s="154" customFormat="1" x14ac:dyDescent="0.2">
      <c r="A1489" s="242"/>
      <c r="B1489" s="155"/>
      <c r="C1489" s="155"/>
      <c r="D1489" s="195"/>
    </row>
    <row r="1490" spans="1:4" s="154" customFormat="1" x14ac:dyDescent="0.2">
      <c r="A1490" s="242"/>
      <c r="B1490" s="155"/>
      <c r="C1490" s="155"/>
      <c r="D1490" s="195"/>
    </row>
    <row r="1491" spans="1:4" s="154" customFormat="1" x14ac:dyDescent="0.2">
      <c r="A1491" s="242"/>
      <c r="B1491" s="155"/>
      <c r="C1491" s="155"/>
      <c r="D1491" s="195"/>
    </row>
    <row r="1492" spans="1:4" s="154" customFormat="1" x14ac:dyDescent="0.2">
      <c r="A1492" s="242"/>
      <c r="B1492" s="155"/>
      <c r="C1492" s="155"/>
      <c r="D1492" s="195"/>
    </row>
    <row r="1493" spans="1:4" s="154" customFormat="1" x14ac:dyDescent="0.2">
      <c r="A1493" s="242"/>
      <c r="B1493" s="155"/>
      <c r="C1493" s="155"/>
      <c r="D1493" s="195"/>
    </row>
    <row r="1494" spans="1:4" s="154" customFormat="1" x14ac:dyDescent="0.2">
      <c r="A1494" s="242"/>
      <c r="B1494" s="155"/>
      <c r="C1494" s="155"/>
      <c r="D1494" s="195"/>
    </row>
    <row r="1495" spans="1:4" s="154" customFormat="1" x14ac:dyDescent="0.2">
      <c r="A1495" s="242"/>
      <c r="B1495" s="155"/>
      <c r="C1495" s="155"/>
      <c r="D1495" s="195"/>
    </row>
    <row r="1496" spans="1:4" s="154" customFormat="1" x14ac:dyDescent="0.2">
      <c r="A1496" s="242"/>
      <c r="B1496" s="155"/>
      <c r="C1496" s="155"/>
      <c r="D1496" s="195"/>
    </row>
    <row r="1497" spans="1:4" s="154" customFormat="1" x14ac:dyDescent="0.2">
      <c r="A1497" s="242"/>
      <c r="B1497" s="155"/>
      <c r="C1497" s="155"/>
      <c r="D1497" s="195"/>
    </row>
    <row r="1498" spans="1:4" s="154" customFormat="1" x14ac:dyDescent="0.2">
      <c r="A1498" s="242"/>
      <c r="B1498" s="155"/>
      <c r="C1498" s="155"/>
      <c r="D1498" s="195"/>
    </row>
    <row r="1499" spans="1:4" s="154" customFormat="1" x14ac:dyDescent="0.2">
      <c r="A1499" s="242"/>
      <c r="B1499" s="155"/>
      <c r="C1499" s="155"/>
      <c r="D1499" s="195"/>
    </row>
    <row r="1500" spans="1:4" s="154" customFormat="1" x14ac:dyDescent="0.2">
      <c r="A1500" s="242"/>
      <c r="B1500" s="155"/>
      <c r="C1500" s="155"/>
      <c r="D1500" s="195"/>
    </row>
    <row r="1501" spans="1:4" s="154" customFormat="1" x14ac:dyDescent="0.2">
      <c r="A1501" s="242"/>
      <c r="B1501" s="155"/>
      <c r="C1501" s="155"/>
      <c r="D1501" s="195"/>
    </row>
    <row r="1502" spans="1:4" s="154" customFormat="1" x14ac:dyDescent="0.2">
      <c r="A1502" s="242"/>
      <c r="B1502" s="155"/>
      <c r="C1502" s="155"/>
      <c r="D1502" s="195"/>
    </row>
    <row r="1503" spans="1:4" s="154" customFormat="1" x14ac:dyDescent="0.2">
      <c r="A1503" s="242"/>
      <c r="B1503" s="155"/>
      <c r="C1503" s="155"/>
      <c r="D1503" s="195"/>
    </row>
    <row r="1504" spans="1:4" s="154" customFormat="1" x14ac:dyDescent="0.2">
      <c r="A1504" s="242"/>
      <c r="B1504" s="155"/>
      <c r="C1504" s="155"/>
      <c r="D1504" s="195"/>
    </row>
    <row r="1505" spans="1:4" s="154" customFormat="1" x14ac:dyDescent="0.2">
      <c r="A1505" s="242"/>
      <c r="B1505" s="155"/>
      <c r="C1505" s="155"/>
      <c r="D1505" s="195"/>
    </row>
    <row r="1506" spans="1:4" s="154" customFormat="1" x14ac:dyDescent="0.2">
      <c r="A1506" s="242"/>
      <c r="B1506" s="155"/>
      <c r="C1506" s="155"/>
      <c r="D1506" s="195"/>
    </row>
    <row r="1507" spans="1:4" s="154" customFormat="1" x14ac:dyDescent="0.2">
      <c r="A1507" s="242"/>
      <c r="B1507" s="155"/>
      <c r="C1507" s="155"/>
      <c r="D1507" s="195"/>
    </row>
    <row r="1508" spans="1:4" s="154" customFormat="1" x14ac:dyDescent="0.2">
      <c r="A1508" s="242"/>
      <c r="B1508" s="155"/>
      <c r="C1508" s="155"/>
      <c r="D1508" s="195"/>
    </row>
    <row r="1509" spans="1:4" s="154" customFormat="1" x14ac:dyDescent="0.2">
      <c r="A1509" s="242"/>
      <c r="B1509" s="155"/>
      <c r="C1509" s="155"/>
      <c r="D1509" s="195"/>
    </row>
    <row r="1510" spans="1:4" s="154" customFormat="1" x14ac:dyDescent="0.2">
      <c r="A1510" s="242"/>
      <c r="B1510" s="155"/>
      <c r="C1510" s="155"/>
      <c r="D1510" s="195"/>
    </row>
    <row r="1511" spans="1:4" s="154" customFormat="1" x14ac:dyDescent="0.2">
      <c r="A1511" s="242"/>
      <c r="B1511" s="155"/>
      <c r="C1511" s="155"/>
      <c r="D1511" s="195"/>
    </row>
    <row r="1512" spans="1:4" s="154" customFormat="1" x14ac:dyDescent="0.2">
      <c r="A1512" s="242"/>
      <c r="B1512" s="155"/>
      <c r="C1512" s="155"/>
      <c r="D1512" s="195"/>
    </row>
    <row r="1513" spans="1:4" s="154" customFormat="1" x14ac:dyDescent="0.2">
      <c r="A1513" s="242"/>
      <c r="B1513" s="155"/>
      <c r="C1513" s="155"/>
      <c r="D1513" s="195"/>
    </row>
    <row r="1514" spans="1:4" s="154" customFormat="1" x14ac:dyDescent="0.2">
      <c r="A1514" s="242"/>
      <c r="B1514" s="155"/>
      <c r="C1514" s="155"/>
      <c r="D1514" s="195"/>
    </row>
    <row r="1515" spans="1:4" s="154" customFormat="1" x14ac:dyDescent="0.2">
      <c r="A1515" s="242"/>
      <c r="B1515" s="155"/>
      <c r="C1515" s="155"/>
      <c r="D1515" s="195"/>
    </row>
    <row r="1516" spans="1:4" s="154" customFormat="1" x14ac:dyDescent="0.2">
      <c r="A1516" s="242"/>
      <c r="B1516" s="155"/>
      <c r="C1516" s="155"/>
      <c r="D1516" s="195"/>
    </row>
    <row r="1517" spans="1:4" s="154" customFormat="1" x14ac:dyDescent="0.2">
      <c r="A1517" s="242"/>
      <c r="B1517" s="155"/>
      <c r="C1517" s="155"/>
      <c r="D1517" s="195"/>
    </row>
    <row r="1518" spans="1:4" s="154" customFormat="1" x14ac:dyDescent="0.2">
      <c r="A1518" s="242"/>
      <c r="B1518" s="155"/>
      <c r="C1518" s="155"/>
      <c r="D1518" s="195"/>
    </row>
    <row r="1519" spans="1:4" s="154" customFormat="1" x14ac:dyDescent="0.2">
      <c r="A1519" s="242"/>
      <c r="B1519" s="155"/>
      <c r="C1519" s="155"/>
      <c r="D1519" s="195"/>
    </row>
    <row r="1520" spans="1:4" s="154" customFormat="1" x14ac:dyDescent="0.2">
      <c r="A1520" s="242"/>
      <c r="B1520" s="155"/>
      <c r="C1520" s="155"/>
      <c r="D1520" s="195"/>
    </row>
    <row r="1521" spans="1:4" s="154" customFormat="1" x14ac:dyDescent="0.2">
      <c r="A1521" s="242"/>
      <c r="B1521" s="155"/>
      <c r="C1521" s="155"/>
      <c r="D1521" s="195"/>
    </row>
    <row r="1522" spans="1:4" s="154" customFormat="1" x14ac:dyDescent="0.2">
      <c r="A1522" s="242"/>
      <c r="B1522" s="155"/>
      <c r="C1522" s="155"/>
      <c r="D1522" s="195"/>
    </row>
    <row r="1523" spans="1:4" s="154" customFormat="1" x14ac:dyDescent="0.2">
      <c r="A1523" s="242"/>
      <c r="B1523" s="155"/>
      <c r="C1523" s="155"/>
      <c r="D1523" s="195"/>
    </row>
    <row r="1524" spans="1:4" s="154" customFormat="1" x14ac:dyDescent="0.2">
      <c r="A1524" s="242"/>
      <c r="B1524" s="155"/>
      <c r="C1524" s="155"/>
      <c r="D1524" s="195"/>
    </row>
    <row r="1525" spans="1:4" s="154" customFormat="1" x14ac:dyDescent="0.2">
      <c r="A1525" s="242"/>
      <c r="B1525" s="155"/>
      <c r="C1525" s="155"/>
      <c r="D1525" s="195"/>
    </row>
    <row r="1526" spans="1:4" s="154" customFormat="1" x14ac:dyDescent="0.2">
      <c r="A1526" s="242"/>
      <c r="B1526" s="155"/>
      <c r="C1526" s="155"/>
      <c r="D1526" s="195"/>
    </row>
    <row r="1527" spans="1:4" s="154" customFormat="1" x14ac:dyDescent="0.2">
      <c r="A1527" s="242"/>
      <c r="B1527" s="155"/>
      <c r="C1527" s="155"/>
      <c r="D1527" s="195"/>
    </row>
    <row r="1528" spans="1:4" s="154" customFormat="1" x14ac:dyDescent="0.2">
      <c r="A1528" s="242"/>
      <c r="B1528" s="155"/>
      <c r="C1528" s="155"/>
      <c r="D1528" s="195"/>
    </row>
    <row r="1529" spans="1:4" s="154" customFormat="1" x14ac:dyDescent="0.2">
      <c r="A1529" s="242"/>
      <c r="B1529" s="155"/>
      <c r="C1529" s="155"/>
      <c r="D1529" s="195"/>
    </row>
    <row r="1530" spans="1:4" s="154" customFormat="1" x14ac:dyDescent="0.2">
      <c r="A1530" s="242"/>
      <c r="B1530" s="155"/>
      <c r="C1530" s="155"/>
      <c r="D1530" s="195"/>
    </row>
    <row r="1531" spans="1:4" s="154" customFormat="1" x14ac:dyDescent="0.2">
      <c r="A1531" s="242"/>
      <c r="B1531" s="155"/>
      <c r="C1531" s="155"/>
      <c r="D1531" s="195"/>
    </row>
    <row r="1532" spans="1:4" s="154" customFormat="1" x14ac:dyDescent="0.2">
      <c r="A1532" s="242"/>
      <c r="B1532" s="155"/>
      <c r="C1532" s="155"/>
      <c r="D1532" s="195"/>
    </row>
    <row r="1533" spans="1:4" s="154" customFormat="1" x14ac:dyDescent="0.2">
      <c r="A1533" s="242"/>
      <c r="B1533" s="155"/>
      <c r="C1533" s="155"/>
      <c r="D1533" s="195"/>
    </row>
    <row r="1534" spans="1:4" s="154" customFormat="1" x14ac:dyDescent="0.2">
      <c r="A1534" s="242"/>
      <c r="B1534" s="155"/>
      <c r="C1534" s="155"/>
      <c r="D1534" s="195"/>
    </row>
    <row r="1535" spans="1:4" s="154" customFormat="1" x14ac:dyDescent="0.2">
      <c r="A1535" s="242"/>
      <c r="B1535" s="155"/>
      <c r="C1535" s="155"/>
      <c r="D1535" s="195"/>
    </row>
    <row r="1536" spans="1:4" s="154" customFormat="1" x14ac:dyDescent="0.2">
      <c r="A1536" s="242"/>
      <c r="B1536" s="155"/>
      <c r="C1536" s="155"/>
      <c r="D1536" s="195"/>
    </row>
    <row r="1537" spans="1:4" s="154" customFormat="1" x14ac:dyDescent="0.2">
      <c r="A1537" s="242"/>
      <c r="B1537" s="155"/>
      <c r="C1537" s="155"/>
      <c r="D1537" s="195"/>
    </row>
    <row r="1538" spans="1:4" s="154" customFormat="1" x14ac:dyDescent="0.2">
      <c r="A1538" s="242"/>
      <c r="B1538" s="155"/>
      <c r="C1538" s="155"/>
      <c r="D1538" s="195"/>
    </row>
    <row r="1539" spans="1:4" s="154" customFormat="1" x14ac:dyDescent="0.2">
      <c r="A1539" s="242"/>
      <c r="B1539" s="155"/>
      <c r="C1539" s="155"/>
      <c r="D1539" s="195"/>
    </row>
    <row r="1540" spans="1:4" s="154" customFormat="1" x14ac:dyDescent="0.2">
      <c r="A1540" s="242"/>
      <c r="B1540" s="155"/>
      <c r="C1540" s="155"/>
      <c r="D1540" s="195"/>
    </row>
    <row r="1541" spans="1:4" s="154" customFormat="1" x14ac:dyDescent="0.2">
      <c r="A1541" s="242"/>
      <c r="B1541" s="155"/>
      <c r="C1541" s="155"/>
      <c r="D1541" s="195"/>
    </row>
    <row r="1542" spans="1:4" s="154" customFormat="1" x14ac:dyDescent="0.2">
      <c r="A1542" s="242"/>
      <c r="B1542" s="155"/>
      <c r="C1542" s="155"/>
      <c r="D1542" s="195"/>
    </row>
    <row r="1543" spans="1:4" s="154" customFormat="1" x14ac:dyDescent="0.2">
      <c r="A1543" s="242"/>
      <c r="B1543" s="155"/>
      <c r="C1543" s="155"/>
      <c r="D1543" s="195"/>
    </row>
    <row r="1544" spans="1:4" s="154" customFormat="1" x14ac:dyDescent="0.2">
      <c r="A1544" s="242"/>
      <c r="B1544" s="155"/>
      <c r="C1544" s="155"/>
      <c r="D1544" s="195"/>
    </row>
    <row r="1545" spans="1:4" s="154" customFormat="1" x14ac:dyDescent="0.2">
      <c r="A1545" s="242"/>
      <c r="B1545" s="155"/>
      <c r="C1545" s="155"/>
      <c r="D1545" s="195"/>
    </row>
    <row r="1546" spans="1:4" s="154" customFormat="1" x14ac:dyDescent="0.2">
      <c r="A1546" s="242"/>
      <c r="B1546" s="155"/>
      <c r="C1546" s="155"/>
      <c r="D1546" s="195"/>
    </row>
    <row r="1547" spans="1:4" s="154" customFormat="1" x14ac:dyDescent="0.2">
      <c r="A1547" s="242"/>
      <c r="B1547" s="155"/>
      <c r="C1547" s="155"/>
      <c r="D1547" s="195"/>
    </row>
    <row r="1548" spans="1:4" s="154" customFormat="1" x14ac:dyDescent="0.2">
      <c r="A1548" s="242"/>
      <c r="B1548" s="155"/>
      <c r="C1548" s="155"/>
      <c r="D1548" s="195"/>
    </row>
    <row r="1549" spans="1:4" s="154" customFormat="1" x14ac:dyDescent="0.2">
      <c r="A1549" s="242"/>
      <c r="B1549" s="155"/>
      <c r="C1549" s="155"/>
      <c r="D1549" s="195"/>
    </row>
    <row r="1550" spans="1:4" s="154" customFormat="1" x14ac:dyDescent="0.2">
      <c r="A1550" s="242"/>
      <c r="B1550" s="155"/>
      <c r="C1550" s="155"/>
      <c r="D1550" s="195"/>
    </row>
    <row r="1551" spans="1:4" s="154" customFormat="1" x14ac:dyDescent="0.2">
      <c r="A1551" s="242"/>
      <c r="B1551" s="155"/>
      <c r="C1551" s="155"/>
      <c r="D1551" s="195"/>
    </row>
    <row r="1552" spans="1:4" s="154" customFormat="1" x14ac:dyDescent="0.2">
      <c r="A1552" s="242"/>
      <c r="B1552" s="155"/>
      <c r="C1552" s="155"/>
      <c r="D1552" s="195"/>
    </row>
    <row r="1553" spans="1:4" s="154" customFormat="1" x14ac:dyDescent="0.2">
      <c r="A1553" s="242"/>
      <c r="B1553" s="155"/>
      <c r="C1553" s="155"/>
      <c r="D1553" s="195"/>
    </row>
    <row r="1554" spans="1:4" s="154" customFormat="1" x14ac:dyDescent="0.2">
      <c r="A1554" s="242"/>
      <c r="B1554" s="155"/>
      <c r="C1554" s="155"/>
      <c r="D1554" s="195"/>
    </row>
    <row r="1555" spans="1:4" s="154" customFormat="1" x14ac:dyDescent="0.2">
      <c r="A1555" s="242"/>
      <c r="B1555" s="155"/>
      <c r="C1555" s="155"/>
      <c r="D1555" s="195"/>
    </row>
    <row r="1556" spans="1:4" s="154" customFormat="1" x14ac:dyDescent="0.2">
      <c r="A1556" s="242"/>
      <c r="B1556" s="155"/>
      <c r="C1556" s="155"/>
      <c r="D1556" s="195"/>
    </row>
    <row r="1557" spans="1:4" s="154" customFormat="1" x14ac:dyDescent="0.2">
      <c r="A1557" s="242"/>
      <c r="B1557" s="155"/>
      <c r="C1557" s="155"/>
      <c r="D1557" s="195"/>
    </row>
    <row r="1558" spans="1:4" s="154" customFormat="1" x14ac:dyDescent="0.2">
      <c r="A1558" s="242"/>
      <c r="B1558" s="155"/>
      <c r="C1558" s="155"/>
      <c r="D1558" s="195"/>
    </row>
    <row r="1559" spans="1:4" s="154" customFormat="1" x14ac:dyDescent="0.2">
      <c r="A1559" s="242"/>
      <c r="B1559" s="155"/>
      <c r="C1559" s="155"/>
      <c r="D1559" s="195"/>
    </row>
    <row r="1560" spans="1:4" s="154" customFormat="1" x14ac:dyDescent="0.2">
      <c r="A1560" s="242"/>
      <c r="B1560" s="155"/>
      <c r="C1560" s="155"/>
      <c r="D1560" s="195"/>
    </row>
    <row r="1561" spans="1:4" s="154" customFormat="1" x14ac:dyDescent="0.2">
      <c r="A1561" s="242"/>
      <c r="B1561" s="155"/>
      <c r="C1561" s="155"/>
      <c r="D1561" s="195"/>
    </row>
    <row r="1562" spans="1:4" s="154" customFormat="1" x14ac:dyDescent="0.2">
      <c r="A1562" s="242"/>
      <c r="B1562" s="155"/>
      <c r="C1562" s="155"/>
      <c r="D1562" s="195"/>
    </row>
    <row r="1563" spans="1:4" s="154" customFormat="1" x14ac:dyDescent="0.2">
      <c r="A1563" s="242"/>
      <c r="B1563" s="155"/>
      <c r="C1563" s="155"/>
      <c r="D1563" s="195"/>
    </row>
    <row r="1564" spans="1:4" s="154" customFormat="1" x14ac:dyDescent="0.2">
      <c r="A1564" s="242"/>
      <c r="B1564" s="155"/>
      <c r="C1564" s="155"/>
      <c r="D1564" s="195"/>
    </row>
    <row r="1565" spans="1:4" s="154" customFormat="1" x14ac:dyDescent="0.2">
      <c r="A1565" s="242"/>
      <c r="B1565" s="155"/>
      <c r="C1565" s="155"/>
      <c r="D1565" s="195"/>
    </row>
    <row r="1566" spans="1:4" s="154" customFormat="1" x14ac:dyDescent="0.2">
      <c r="A1566" s="242"/>
      <c r="B1566" s="155"/>
      <c r="C1566" s="155"/>
      <c r="D1566" s="195"/>
    </row>
    <row r="1567" spans="1:4" s="154" customFormat="1" x14ac:dyDescent="0.2">
      <c r="A1567" s="242"/>
      <c r="B1567" s="155"/>
      <c r="C1567" s="155"/>
      <c r="D1567" s="195"/>
    </row>
    <row r="1568" spans="1:4" s="154" customFormat="1" x14ac:dyDescent="0.2">
      <c r="A1568" s="242"/>
      <c r="B1568" s="155"/>
      <c r="C1568" s="155"/>
      <c r="D1568" s="195"/>
    </row>
    <row r="1569" spans="1:4" s="154" customFormat="1" x14ac:dyDescent="0.2">
      <c r="A1569" s="242"/>
      <c r="B1569" s="155"/>
      <c r="C1569" s="155"/>
      <c r="D1569" s="195"/>
    </row>
    <row r="1570" spans="1:4" s="154" customFormat="1" x14ac:dyDescent="0.2">
      <c r="A1570" s="242"/>
      <c r="B1570" s="155"/>
      <c r="C1570" s="155"/>
      <c r="D1570" s="195"/>
    </row>
    <row r="1571" spans="1:4" s="154" customFormat="1" x14ac:dyDescent="0.2">
      <c r="A1571" s="242"/>
      <c r="B1571" s="155"/>
      <c r="C1571" s="155"/>
      <c r="D1571" s="195"/>
    </row>
    <row r="1572" spans="1:4" s="154" customFormat="1" x14ac:dyDescent="0.2">
      <c r="A1572" s="242"/>
      <c r="B1572" s="155"/>
      <c r="C1572" s="155"/>
      <c r="D1572" s="195"/>
    </row>
    <row r="1573" spans="1:4" s="154" customFormat="1" x14ac:dyDescent="0.2">
      <c r="A1573" s="242"/>
      <c r="B1573" s="155"/>
      <c r="C1573" s="155"/>
      <c r="D1573" s="195"/>
    </row>
    <row r="1574" spans="1:4" s="154" customFormat="1" x14ac:dyDescent="0.2">
      <c r="A1574" s="242"/>
      <c r="B1574" s="155"/>
      <c r="C1574" s="155"/>
      <c r="D1574" s="195"/>
    </row>
    <row r="1575" spans="1:4" s="154" customFormat="1" x14ac:dyDescent="0.2">
      <c r="A1575" s="242"/>
      <c r="B1575" s="155"/>
      <c r="C1575" s="155"/>
      <c r="D1575" s="195"/>
    </row>
    <row r="1576" spans="1:4" s="154" customFormat="1" x14ac:dyDescent="0.2">
      <c r="A1576" s="242"/>
      <c r="B1576" s="155"/>
      <c r="C1576" s="155"/>
      <c r="D1576" s="195"/>
    </row>
    <row r="1577" spans="1:4" s="154" customFormat="1" x14ac:dyDescent="0.2">
      <c r="A1577" s="242"/>
      <c r="B1577" s="155"/>
      <c r="C1577" s="155"/>
      <c r="D1577" s="195"/>
    </row>
    <row r="1578" spans="1:4" s="154" customFormat="1" x14ac:dyDescent="0.2">
      <c r="A1578" s="242"/>
      <c r="B1578" s="155"/>
      <c r="C1578" s="155"/>
      <c r="D1578" s="195"/>
    </row>
    <row r="1579" spans="1:4" s="154" customFormat="1" x14ac:dyDescent="0.2">
      <c r="A1579" s="242"/>
      <c r="B1579" s="155"/>
      <c r="C1579" s="155"/>
      <c r="D1579" s="195"/>
    </row>
    <row r="1580" spans="1:4" s="154" customFormat="1" x14ac:dyDescent="0.2">
      <c r="A1580" s="242"/>
      <c r="B1580" s="155"/>
      <c r="C1580" s="155"/>
      <c r="D1580" s="195"/>
    </row>
    <row r="1581" spans="1:4" s="154" customFormat="1" x14ac:dyDescent="0.2">
      <c r="A1581" s="242"/>
      <c r="B1581" s="155"/>
      <c r="C1581" s="155"/>
      <c r="D1581" s="195"/>
    </row>
    <row r="1582" spans="1:4" s="154" customFormat="1" x14ac:dyDescent="0.2">
      <c r="A1582" s="242"/>
      <c r="B1582" s="155"/>
      <c r="C1582" s="155"/>
      <c r="D1582" s="195"/>
    </row>
    <row r="1583" spans="1:4" s="154" customFormat="1" x14ac:dyDescent="0.2">
      <c r="A1583" s="242"/>
      <c r="B1583" s="155"/>
      <c r="C1583" s="155"/>
      <c r="D1583" s="195"/>
    </row>
    <row r="1584" spans="1:4" s="154" customFormat="1" x14ac:dyDescent="0.2">
      <c r="A1584" s="242"/>
      <c r="B1584" s="155"/>
      <c r="C1584" s="155"/>
      <c r="D1584" s="195"/>
    </row>
    <row r="1585" spans="1:4" s="154" customFormat="1" x14ac:dyDescent="0.2">
      <c r="A1585" s="242"/>
      <c r="B1585" s="155"/>
      <c r="C1585" s="155"/>
      <c r="D1585" s="195"/>
    </row>
    <row r="1586" spans="1:4" s="154" customFormat="1" x14ac:dyDescent="0.2">
      <c r="A1586" s="242"/>
      <c r="B1586" s="155"/>
      <c r="C1586" s="155"/>
      <c r="D1586" s="195"/>
    </row>
    <row r="1587" spans="1:4" s="154" customFormat="1" x14ac:dyDescent="0.2">
      <c r="A1587" s="242"/>
      <c r="B1587" s="155"/>
      <c r="C1587" s="155"/>
      <c r="D1587" s="195"/>
    </row>
    <row r="1588" spans="1:4" s="154" customFormat="1" x14ac:dyDescent="0.2">
      <c r="A1588" s="242"/>
      <c r="B1588" s="155"/>
      <c r="C1588" s="155"/>
      <c r="D1588" s="195"/>
    </row>
    <row r="1589" spans="1:4" s="154" customFormat="1" x14ac:dyDescent="0.2">
      <c r="A1589" s="242"/>
      <c r="B1589" s="155"/>
      <c r="C1589" s="155"/>
      <c r="D1589" s="195"/>
    </row>
    <row r="1590" spans="1:4" s="154" customFormat="1" x14ac:dyDescent="0.2">
      <c r="A1590" s="242"/>
      <c r="B1590" s="155"/>
      <c r="C1590" s="155"/>
      <c r="D1590" s="195"/>
    </row>
    <row r="1591" spans="1:4" s="154" customFormat="1" x14ac:dyDescent="0.2">
      <c r="A1591" s="242"/>
      <c r="B1591" s="155"/>
      <c r="C1591" s="155"/>
      <c r="D1591" s="195"/>
    </row>
    <row r="1592" spans="1:4" s="154" customFormat="1" x14ac:dyDescent="0.2">
      <c r="A1592" s="242"/>
      <c r="B1592" s="155"/>
      <c r="C1592" s="155"/>
      <c r="D1592" s="195"/>
    </row>
    <row r="1593" spans="1:4" s="154" customFormat="1" x14ac:dyDescent="0.2">
      <c r="A1593" s="242"/>
      <c r="B1593" s="155"/>
      <c r="C1593" s="155"/>
      <c r="D1593" s="195"/>
    </row>
    <row r="1594" spans="1:4" s="154" customFormat="1" x14ac:dyDescent="0.2">
      <c r="A1594" s="242"/>
      <c r="B1594" s="155"/>
      <c r="C1594" s="155"/>
      <c r="D1594" s="195"/>
    </row>
    <row r="1595" spans="1:4" s="154" customFormat="1" x14ac:dyDescent="0.2">
      <c r="A1595" s="242"/>
      <c r="B1595" s="155"/>
      <c r="C1595" s="155"/>
      <c r="D1595" s="195"/>
    </row>
    <row r="1596" spans="1:4" s="154" customFormat="1" x14ac:dyDescent="0.2">
      <c r="A1596" s="242"/>
      <c r="B1596" s="155"/>
      <c r="C1596" s="155"/>
      <c r="D1596" s="195"/>
    </row>
    <row r="1597" spans="1:4" s="154" customFormat="1" x14ac:dyDescent="0.2">
      <c r="A1597" s="242"/>
      <c r="B1597" s="155"/>
      <c r="C1597" s="155"/>
      <c r="D1597" s="195"/>
    </row>
    <row r="1598" spans="1:4" s="154" customFormat="1" x14ac:dyDescent="0.2">
      <c r="A1598" s="242"/>
      <c r="B1598" s="155"/>
      <c r="C1598" s="155"/>
      <c r="D1598" s="195"/>
    </row>
    <row r="1599" spans="1:4" s="154" customFormat="1" x14ac:dyDescent="0.2">
      <c r="A1599" s="242"/>
      <c r="B1599" s="155"/>
      <c r="C1599" s="155"/>
      <c r="D1599" s="195"/>
    </row>
    <row r="1600" spans="1:4" s="154" customFormat="1" x14ac:dyDescent="0.2">
      <c r="A1600" s="242"/>
      <c r="B1600" s="155"/>
      <c r="C1600" s="155"/>
      <c r="D1600" s="195"/>
    </row>
    <row r="1601" spans="1:4" s="154" customFormat="1" x14ac:dyDescent="0.2">
      <c r="A1601" s="242"/>
      <c r="B1601" s="155"/>
      <c r="C1601" s="155"/>
      <c r="D1601" s="195"/>
    </row>
    <row r="1602" spans="1:4" s="154" customFormat="1" x14ac:dyDescent="0.2">
      <c r="A1602" s="242"/>
      <c r="B1602" s="155"/>
      <c r="C1602" s="155"/>
      <c r="D1602" s="195"/>
    </row>
    <row r="1603" spans="1:4" s="154" customFormat="1" x14ac:dyDescent="0.2">
      <c r="A1603" s="242"/>
      <c r="B1603" s="155"/>
      <c r="C1603" s="155"/>
      <c r="D1603" s="195"/>
    </row>
    <row r="1604" spans="1:4" s="154" customFormat="1" x14ac:dyDescent="0.2">
      <c r="A1604" s="242"/>
      <c r="B1604" s="155"/>
      <c r="C1604" s="155"/>
      <c r="D1604" s="195"/>
    </row>
    <row r="1605" spans="1:4" s="154" customFormat="1" x14ac:dyDescent="0.2">
      <c r="A1605" s="242"/>
      <c r="B1605" s="155"/>
      <c r="C1605" s="155"/>
      <c r="D1605" s="195"/>
    </row>
    <row r="1606" spans="1:4" s="154" customFormat="1" x14ac:dyDescent="0.2">
      <c r="A1606" s="242"/>
      <c r="B1606" s="155"/>
      <c r="C1606" s="155"/>
      <c r="D1606" s="195"/>
    </row>
    <row r="1607" spans="1:4" s="154" customFormat="1" x14ac:dyDescent="0.2">
      <c r="A1607" s="242"/>
      <c r="B1607" s="155"/>
      <c r="C1607" s="155"/>
      <c r="D1607" s="195"/>
    </row>
    <row r="1608" spans="1:4" s="154" customFormat="1" x14ac:dyDescent="0.2">
      <c r="A1608" s="242"/>
      <c r="B1608" s="155"/>
      <c r="C1608" s="155"/>
      <c r="D1608" s="195"/>
    </row>
    <row r="1609" spans="1:4" s="154" customFormat="1" x14ac:dyDescent="0.2">
      <c r="A1609" s="242"/>
      <c r="B1609" s="155"/>
      <c r="C1609" s="155"/>
      <c r="D1609" s="195"/>
    </row>
    <row r="1610" spans="1:4" s="154" customFormat="1" x14ac:dyDescent="0.2">
      <c r="A1610" s="242"/>
      <c r="B1610" s="155"/>
      <c r="C1610" s="155"/>
      <c r="D1610" s="195"/>
    </row>
    <row r="1611" spans="1:4" s="154" customFormat="1" x14ac:dyDescent="0.2">
      <c r="A1611" s="242"/>
      <c r="B1611" s="155"/>
      <c r="C1611" s="155"/>
      <c r="D1611" s="195"/>
    </row>
    <row r="1612" spans="1:4" s="154" customFormat="1" x14ac:dyDescent="0.2">
      <c r="A1612" s="242"/>
      <c r="B1612" s="155"/>
      <c r="C1612" s="155"/>
      <c r="D1612" s="195"/>
    </row>
    <row r="1613" spans="1:4" s="154" customFormat="1" x14ac:dyDescent="0.2">
      <c r="A1613" s="242"/>
      <c r="B1613" s="155"/>
      <c r="C1613" s="155"/>
      <c r="D1613" s="195"/>
    </row>
    <row r="1614" spans="1:4" s="154" customFormat="1" x14ac:dyDescent="0.2">
      <c r="A1614" s="242"/>
      <c r="B1614" s="155"/>
      <c r="C1614" s="155"/>
      <c r="D1614" s="195"/>
    </row>
    <row r="1615" spans="1:4" s="154" customFormat="1" x14ac:dyDescent="0.2">
      <c r="A1615" s="242"/>
      <c r="B1615" s="155"/>
      <c r="C1615" s="155"/>
      <c r="D1615" s="195"/>
    </row>
    <row r="1616" spans="1:4" s="154" customFormat="1" x14ac:dyDescent="0.2">
      <c r="A1616" s="242"/>
      <c r="B1616" s="155"/>
      <c r="C1616" s="155"/>
      <c r="D1616" s="195"/>
    </row>
    <row r="1617" spans="1:4" s="154" customFormat="1" x14ac:dyDescent="0.2">
      <c r="A1617" s="242"/>
      <c r="B1617" s="155"/>
      <c r="C1617" s="155"/>
      <c r="D1617" s="195"/>
    </row>
    <row r="1618" spans="1:4" s="154" customFormat="1" x14ac:dyDescent="0.2">
      <c r="A1618" s="242"/>
      <c r="B1618" s="155"/>
      <c r="C1618" s="155"/>
      <c r="D1618" s="195"/>
    </row>
    <row r="1619" spans="1:4" s="154" customFormat="1" x14ac:dyDescent="0.2">
      <c r="A1619" s="242"/>
      <c r="B1619" s="155"/>
      <c r="C1619" s="155"/>
      <c r="D1619" s="195"/>
    </row>
    <row r="1620" spans="1:4" s="154" customFormat="1" x14ac:dyDescent="0.2">
      <c r="A1620" s="242"/>
      <c r="B1620" s="155"/>
      <c r="C1620" s="155"/>
      <c r="D1620" s="195"/>
    </row>
    <row r="1621" spans="1:4" s="154" customFormat="1" x14ac:dyDescent="0.2">
      <c r="A1621" s="242"/>
      <c r="B1621" s="155"/>
      <c r="C1621" s="155"/>
      <c r="D1621" s="195"/>
    </row>
    <row r="1622" spans="1:4" s="154" customFormat="1" x14ac:dyDescent="0.2">
      <c r="A1622" s="242"/>
      <c r="B1622" s="155"/>
      <c r="C1622" s="155"/>
      <c r="D1622" s="195"/>
    </row>
    <row r="1623" spans="1:4" s="154" customFormat="1" x14ac:dyDescent="0.2">
      <c r="A1623" s="242"/>
      <c r="B1623" s="155"/>
      <c r="C1623" s="155"/>
      <c r="D1623" s="195"/>
    </row>
    <row r="1624" spans="1:4" s="154" customFormat="1" x14ac:dyDescent="0.2">
      <c r="A1624" s="242"/>
      <c r="B1624" s="155"/>
      <c r="C1624" s="155"/>
      <c r="D1624" s="195"/>
    </row>
    <row r="1625" spans="1:4" s="154" customFormat="1" x14ac:dyDescent="0.2">
      <c r="A1625" s="242"/>
      <c r="B1625" s="155"/>
      <c r="C1625" s="155"/>
      <c r="D1625" s="195"/>
    </row>
    <row r="1626" spans="1:4" s="154" customFormat="1" x14ac:dyDescent="0.2">
      <c r="A1626" s="242"/>
      <c r="B1626" s="155"/>
      <c r="C1626" s="155"/>
      <c r="D1626" s="195"/>
    </row>
    <row r="1627" spans="1:4" s="154" customFormat="1" x14ac:dyDescent="0.2">
      <c r="A1627" s="242"/>
      <c r="B1627" s="155"/>
      <c r="C1627" s="155"/>
      <c r="D1627" s="195"/>
    </row>
    <row r="1628" spans="1:4" s="154" customFormat="1" x14ac:dyDescent="0.2">
      <c r="A1628" s="242"/>
      <c r="B1628" s="155"/>
      <c r="C1628" s="155"/>
      <c r="D1628" s="195"/>
    </row>
    <row r="1629" spans="1:4" s="154" customFormat="1" x14ac:dyDescent="0.2">
      <c r="A1629" s="242"/>
      <c r="B1629" s="155"/>
      <c r="C1629" s="155"/>
      <c r="D1629" s="195"/>
    </row>
    <row r="1630" spans="1:4" s="154" customFormat="1" x14ac:dyDescent="0.2">
      <c r="A1630" s="242"/>
      <c r="B1630" s="155"/>
      <c r="C1630" s="155"/>
      <c r="D1630" s="195"/>
    </row>
    <row r="1631" spans="1:4" s="154" customFormat="1" x14ac:dyDescent="0.2">
      <c r="A1631" s="242"/>
      <c r="B1631" s="155"/>
      <c r="C1631" s="155"/>
      <c r="D1631" s="195"/>
    </row>
    <row r="1632" spans="1:4" s="154" customFormat="1" x14ac:dyDescent="0.2">
      <c r="A1632" s="242"/>
      <c r="B1632" s="155"/>
      <c r="C1632" s="155"/>
      <c r="D1632" s="195"/>
    </row>
    <row r="1633" spans="1:4" s="154" customFormat="1" x14ac:dyDescent="0.2">
      <c r="A1633" s="242"/>
      <c r="B1633" s="155"/>
      <c r="C1633" s="155"/>
      <c r="D1633" s="195"/>
    </row>
    <row r="1634" spans="1:4" s="154" customFormat="1" x14ac:dyDescent="0.2">
      <c r="A1634" s="242"/>
      <c r="B1634" s="155"/>
      <c r="C1634" s="155"/>
      <c r="D1634" s="195"/>
    </row>
    <row r="1635" spans="1:4" s="154" customFormat="1" x14ac:dyDescent="0.2">
      <c r="A1635" s="242"/>
      <c r="B1635" s="155"/>
      <c r="C1635" s="155"/>
      <c r="D1635" s="195"/>
    </row>
    <row r="1636" spans="1:4" s="154" customFormat="1" x14ac:dyDescent="0.2">
      <c r="A1636" s="242"/>
      <c r="B1636" s="155"/>
      <c r="C1636" s="155"/>
      <c r="D1636" s="195"/>
    </row>
    <row r="1637" spans="1:4" s="154" customFormat="1" x14ac:dyDescent="0.2">
      <c r="A1637" s="242"/>
      <c r="B1637" s="155"/>
      <c r="C1637" s="155"/>
      <c r="D1637" s="195"/>
    </row>
    <row r="1638" spans="1:4" s="154" customFormat="1" x14ac:dyDescent="0.2">
      <c r="A1638" s="242"/>
      <c r="B1638" s="155"/>
      <c r="C1638" s="155"/>
      <c r="D1638" s="195"/>
    </row>
    <row r="1639" spans="1:4" s="154" customFormat="1" x14ac:dyDescent="0.2">
      <c r="A1639" s="242"/>
      <c r="B1639" s="155"/>
      <c r="C1639" s="155"/>
      <c r="D1639" s="195"/>
    </row>
    <row r="1640" spans="1:4" s="154" customFormat="1" x14ac:dyDescent="0.2">
      <c r="A1640" s="242"/>
      <c r="B1640" s="155"/>
      <c r="C1640" s="155"/>
      <c r="D1640" s="195"/>
    </row>
    <row r="1641" spans="1:4" s="154" customFormat="1" x14ac:dyDescent="0.2">
      <c r="A1641" s="242"/>
      <c r="B1641" s="155"/>
      <c r="C1641" s="155"/>
      <c r="D1641" s="195"/>
    </row>
    <row r="1642" spans="1:4" s="154" customFormat="1" x14ac:dyDescent="0.2">
      <c r="A1642" s="242"/>
      <c r="B1642" s="155"/>
      <c r="C1642" s="155"/>
      <c r="D1642" s="195"/>
    </row>
    <row r="1643" spans="1:4" s="154" customFormat="1" x14ac:dyDescent="0.2">
      <c r="A1643" s="242"/>
      <c r="B1643" s="155"/>
      <c r="C1643" s="155"/>
      <c r="D1643" s="195"/>
    </row>
    <row r="1644" spans="1:4" s="154" customFormat="1" x14ac:dyDescent="0.2">
      <c r="A1644" s="242"/>
      <c r="B1644" s="155"/>
      <c r="C1644" s="155"/>
      <c r="D1644" s="195"/>
    </row>
    <row r="1645" spans="1:4" s="154" customFormat="1" x14ac:dyDescent="0.2">
      <c r="A1645" s="242"/>
      <c r="B1645" s="155"/>
      <c r="C1645" s="155"/>
      <c r="D1645" s="195"/>
    </row>
    <row r="1646" spans="1:4" s="154" customFormat="1" x14ac:dyDescent="0.2">
      <c r="A1646" s="242"/>
      <c r="B1646" s="155"/>
      <c r="C1646" s="155"/>
      <c r="D1646" s="195"/>
    </row>
    <row r="1647" spans="1:4" s="154" customFormat="1" x14ac:dyDescent="0.2">
      <c r="A1647" s="242"/>
      <c r="B1647" s="155"/>
      <c r="C1647" s="155"/>
      <c r="D1647" s="195"/>
    </row>
    <row r="1648" spans="1:4" s="154" customFormat="1" x14ac:dyDescent="0.2">
      <c r="A1648" s="242"/>
      <c r="B1648" s="155"/>
      <c r="C1648" s="155"/>
      <c r="D1648" s="195"/>
    </row>
    <row r="1649" spans="1:4" s="154" customFormat="1" x14ac:dyDescent="0.2">
      <c r="A1649" s="242"/>
      <c r="B1649" s="155"/>
      <c r="C1649" s="155"/>
      <c r="D1649" s="195"/>
    </row>
    <row r="1650" spans="1:4" s="154" customFormat="1" x14ac:dyDescent="0.2">
      <c r="A1650" s="242"/>
      <c r="B1650" s="155"/>
      <c r="C1650" s="155"/>
      <c r="D1650" s="195"/>
    </row>
    <row r="1651" spans="1:4" s="154" customFormat="1" x14ac:dyDescent="0.2">
      <c r="A1651" s="242"/>
      <c r="B1651" s="155"/>
      <c r="C1651" s="155"/>
      <c r="D1651" s="195"/>
    </row>
    <row r="1652" spans="1:4" s="154" customFormat="1" x14ac:dyDescent="0.2">
      <c r="A1652" s="242"/>
      <c r="B1652" s="155"/>
      <c r="C1652" s="155"/>
      <c r="D1652" s="195"/>
    </row>
    <row r="1653" spans="1:4" s="154" customFormat="1" x14ac:dyDescent="0.2">
      <c r="A1653" s="242"/>
      <c r="B1653" s="155"/>
      <c r="C1653" s="155"/>
      <c r="D1653" s="195"/>
    </row>
    <row r="1654" spans="1:4" s="154" customFormat="1" x14ac:dyDescent="0.2">
      <c r="A1654" s="242"/>
      <c r="B1654" s="155"/>
      <c r="C1654" s="155"/>
      <c r="D1654" s="195"/>
    </row>
    <row r="1655" spans="1:4" s="154" customFormat="1" x14ac:dyDescent="0.2">
      <c r="A1655" s="242"/>
      <c r="B1655" s="155"/>
      <c r="C1655" s="155"/>
      <c r="D1655" s="195"/>
    </row>
    <row r="1656" spans="1:4" s="154" customFormat="1" x14ac:dyDescent="0.2">
      <c r="A1656" s="242"/>
      <c r="B1656" s="155"/>
      <c r="C1656" s="155"/>
      <c r="D1656" s="195"/>
    </row>
    <row r="1657" spans="1:4" s="154" customFormat="1" x14ac:dyDescent="0.2">
      <c r="A1657" s="242"/>
      <c r="B1657" s="155"/>
      <c r="C1657" s="155"/>
      <c r="D1657" s="195"/>
    </row>
    <row r="1658" spans="1:4" s="154" customFormat="1" x14ac:dyDescent="0.2">
      <c r="A1658" s="242"/>
      <c r="B1658" s="155"/>
      <c r="C1658" s="155"/>
      <c r="D1658" s="195"/>
    </row>
    <row r="1659" spans="1:4" s="154" customFormat="1" x14ac:dyDescent="0.2">
      <c r="A1659" s="242"/>
      <c r="B1659" s="155"/>
      <c r="C1659" s="155"/>
      <c r="D1659" s="195"/>
    </row>
    <row r="1660" spans="1:4" s="154" customFormat="1" x14ac:dyDescent="0.2">
      <c r="A1660" s="242"/>
      <c r="B1660" s="155"/>
      <c r="C1660" s="155"/>
      <c r="D1660" s="195"/>
    </row>
    <row r="1661" spans="1:4" s="154" customFormat="1" x14ac:dyDescent="0.2">
      <c r="A1661" s="242"/>
      <c r="B1661" s="155"/>
      <c r="C1661" s="155"/>
      <c r="D1661" s="195"/>
    </row>
    <row r="1662" spans="1:4" s="154" customFormat="1" x14ac:dyDescent="0.2">
      <c r="A1662" s="242"/>
      <c r="B1662" s="155"/>
      <c r="C1662" s="155"/>
      <c r="D1662" s="195"/>
    </row>
    <row r="1663" spans="1:4" s="154" customFormat="1" x14ac:dyDescent="0.2">
      <c r="A1663" s="242"/>
      <c r="B1663" s="155"/>
      <c r="C1663" s="155"/>
      <c r="D1663" s="195"/>
    </row>
    <row r="1664" spans="1:4" s="154" customFormat="1" x14ac:dyDescent="0.2">
      <c r="A1664" s="242"/>
      <c r="B1664" s="155"/>
      <c r="C1664" s="155"/>
      <c r="D1664" s="195"/>
    </row>
    <row r="1665" spans="1:4" s="154" customFormat="1" x14ac:dyDescent="0.2">
      <c r="A1665" s="242"/>
      <c r="B1665" s="155"/>
      <c r="C1665" s="155"/>
      <c r="D1665" s="195"/>
    </row>
    <row r="1666" spans="1:4" s="154" customFormat="1" x14ac:dyDescent="0.2">
      <c r="A1666" s="242"/>
      <c r="B1666" s="155"/>
      <c r="C1666" s="155"/>
      <c r="D1666" s="195"/>
    </row>
    <row r="1667" spans="1:4" s="154" customFormat="1" x14ac:dyDescent="0.2">
      <c r="A1667" s="242"/>
      <c r="B1667" s="155"/>
      <c r="C1667" s="155"/>
      <c r="D1667" s="195"/>
    </row>
    <row r="1668" spans="1:4" s="154" customFormat="1" x14ac:dyDescent="0.2">
      <c r="A1668" s="242"/>
      <c r="B1668" s="155"/>
      <c r="C1668" s="155"/>
      <c r="D1668" s="195"/>
    </row>
    <row r="1669" spans="1:4" s="154" customFormat="1" x14ac:dyDescent="0.2">
      <c r="A1669" s="242"/>
      <c r="B1669" s="155"/>
      <c r="C1669" s="155"/>
      <c r="D1669" s="195"/>
    </row>
    <row r="1670" spans="1:4" s="154" customFormat="1" x14ac:dyDescent="0.2">
      <c r="A1670" s="242"/>
      <c r="B1670" s="155"/>
      <c r="C1670" s="155"/>
      <c r="D1670" s="195"/>
    </row>
    <row r="1671" spans="1:4" s="154" customFormat="1" x14ac:dyDescent="0.2">
      <c r="A1671" s="242"/>
      <c r="B1671" s="155"/>
      <c r="C1671" s="155"/>
      <c r="D1671" s="195"/>
    </row>
    <row r="1672" spans="1:4" s="154" customFormat="1" x14ac:dyDescent="0.2">
      <c r="A1672" s="242"/>
      <c r="B1672" s="155"/>
      <c r="C1672" s="155"/>
      <c r="D1672" s="195"/>
    </row>
    <row r="1673" spans="1:4" s="154" customFormat="1" x14ac:dyDescent="0.2">
      <c r="A1673" s="242"/>
      <c r="B1673" s="155"/>
      <c r="C1673" s="155"/>
      <c r="D1673" s="195"/>
    </row>
    <row r="1674" spans="1:4" s="154" customFormat="1" x14ac:dyDescent="0.2">
      <c r="A1674" s="242"/>
      <c r="B1674" s="155"/>
      <c r="C1674" s="155"/>
      <c r="D1674" s="195"/>
    </row>
    <row r="1675" spans="1:4" s="154" customFormat="1" x14ac:dyDescent="0.2">
      <c r="A1675" s="242"/>
      <c r="B1675" s="155"/>
      <c r="C1675" s="155"/>
      <c r="D1675" s="195"/>
    </row>
    <row r="1676" spans="1:4" s="154" customFormat="1" x14ac:dyDescent="0.2">
      <c r="A1676" s="242"/>
      <c r="B1676" s="155"/>
      <c r="C1676" s="155"/>
      <c r="D1676" s="195"/>
    </row>
    <row r="1677" spans="1:4" s="154" customFormat="1" x14ac:dyDescent="0.2">
      <c r="A1677" s="242"/>
      <c r="B1677" s="155"/>
      <c r="C1677" s="155"/>
      <c r="D1677" s="195"/>
    </row>
    <row r="1678" spans="1:4" s="154" customFormat="1" x14ac:dyDescent="0.2">
      <c r="A1678" s="242"/>
      <c r="B1678" s="155"/>
      <c r="C1678" s="155"/>
      <c r="D1678" s="195"/>
    </row>
    <row r="1679" spans="1:4" s="154" customFormat="1" x14ac:dyDescent="0.2">
      <c r="A1679" s="242"/>
      <c r="B1679" s="155"/>
      <c r="C1679" s="155"/>
      <c r="D1679" s="195"/>
    </row>
    <row r="1680" spans="1:4" s="154" customFormat="1" x14ac:dyDescent="0.2">
      <c r="A1680" s="242"/>
      <c r="B1680" s="155"/>
      <c r="C1680" s="155"/>
      <c r="D1680" s="195"/>
    </row>
    <row r="1681" spans="1:4" s="154" customFormat="1" x14ac:dyDescent="0.2">
      <c r="A1681" s="242"/>
      <c r="B1681" s="155"/>
      <c r="C1681" s="155"/>
      <c r="D1681" s="195"/>
    </row>
    <row r="1682" spans="1:4" s="154" customFormat="1" x14ac:dyDescent="0.2">
      <c r="A1682" s="242"/>
      <c r="B1682" s="155"/>
      <c r="C1682" s="155"/>
      <c r="D1682" s="195"/>
    </row>
    <row r="1683" spans="1:4" s="154" customFormat="1" x14ac:dyDescent="0.2">
      <c r="A1683" s="242"/>
      <c r="B1683" s="155"/>
      <c r="C1683" s="155"/>
      <c r="D1683" s="195"/>
    </row>
    <row r="1684" spans="1:4" s="154" customFormat="1" x14ac:dyDescent="0.2">
      <c r="A1684" s="242"/>
      <c r="B1684" s="155"/>
      <c r="C1684" s="155"/>
      <c r="D1684" s="195"/>
    </row>
    <row r="1685" spans="1:4" s="154" customFormat="1" x14ac:dyDescent="0.2">
      <c r="A1685" s="242"/>
      <c r="B1685" s="155"/>
      <c r="C1685" s="155"/>
      <c r="D1685" s="195"/>
    </row>
    <row r="1686" spans="1:4" s="154" customFormat="1" x14ac:dyDescent="0.2">
      <c r="A1686" s="242"/>
      <c r="B1686" s="155"/>
      <c r="C1686" s="155"/>
      <c r="D1686" s="195"/>
    </row>
    <row r="1687" spans="1:4" s="154" customFormat="1" x14ac:dyDescent="0.2">
      <c r="A1687" s="242"/>
      <c r="B1687" s="155"/>
      <c r="C1687" s="155"/>
      <c r="D1687" s="195"/>
    </row>
    <row r="1688" spans="1:4" s="154" customFormat="1" x14ac:dyDescent="0.2">
      <c r="A1688" s="242"/>
      <c r="B1688" s="155"/>
      <c r="C1688" s="155"/>
      <c r="D1688" s="195"/>
    </row>
    <row r="1689" spans="1:4" s="154" customFormat="1" x14ac:dyDescent="0.2">
      <c r="A1689" s="242"/>
      <c r="B1689" s="155"/>
      <c r="C1689" s="155"/>
      <c r="D1689" s="195"/>
    </row>
    <row r="1690" spans="1:4" s="154" customFormat="1" x14ac:dyDescent="0.2">
      <c r="A1690" s="242"/>
      <c r="B1690" s="155"/>
      <c r="C1690" s="155"/>
      <c r="D1690" s="195"/>
    </row>
    <row r="1691" spans="1:4" s="154" customFormat="1" x14ac:dyDescent="0.2">
      <c r="A1691" s="242"/>
      <c r="B1691" s="155"/>
      <c r="C1691" s="155"/>
      <c r="D1691" s="195"/>
    </row>
    <row r="1692" spans="1:4" s="154" customFormat="1" x14ac:dyDescent="0.2">
      <c r="A1692" s="242"/>
      <c r="B1692" s="155"/>
      <c r="C1692" s="155"/>
      <c r="D1692" s="195"/>
    </row>
    <row r="1693" spans="1:4" s="154" customFormat="1" x14ac:dyDescent="0.2">
      <c r="A1693" s="242"/>
      <c r="B1693" s="155"/>
      <c r="C1693" s="155"/>
      <c r="D1693" s="195"/>
    </row>
    <row r="1694" spans="1:4" s="154" customFormat="1" x14ac:dyDescent="0.2">
      <c r="A1694" s="242"/>
      <c r="B1694" s="155"/>
      <c r="C1694" s="155"/>
      <c r="D1694" s="195"/>
    </row>
    <row r="1695" spans="1:4" s="154" customFormat="1" x14ac:dyDescent="0.2">
      <c r="A1695" s="242"/>
      <c r="B1695" s="155"/>
      <c r="C1695" s="155"/>
      <c r="D1695" s="195"/>
    </row>
    <row r="1696" spans="1:4" s="154" customFormat="1" x14ac:dyDescent="0.2">
      <c r="A1696" s="242"/>
      <c r="B1696" s="155"/>
      <c r="C1696" s="155"/>
      <c r="D1696" s="195"/>
    </row>
    <row r="1697" spans="1:4" s="154" customFormat="1" x14ac:dyDescent="0.2">
      <c r="A1697" s="242"/>
      <c r="B1697" s="155"/>
      <c r="C1697" s="155"/>
      <c r="D1697" s="195"/>
    </row>
    <row r="1698" spans="1:4" s="154" customFormat="1" x14ac:dyDescent="0.2">
      <c r="A1698" s="242"/>
      <c r="B1698" s="155"/>
      <c r="C1698" s="155"/>
      <c r="D1698" s="195"/>
    </row>
    <row r="1699" spans="1:4" s="154" customFormat="1" x14ac:dyDescent="0.2">
      <c r="A1699" s="242"/>
      <c r="B1699" s="155"/>
      <c r="C1699" s="155"/>
      <c r="D1699" s="195"/>
    </row>
    <row r="1700" spans="1:4" s="154" customFormat="1" x14ac:dyDescent="0.2">
      <c r="A1700" s="242"/>
      <c r="B1700" s="155"/>
      <c r="C1700" s="155"/>
      <c r="D1700" s="195"/>
    </row>
    <row r="1701" spans="1:4" s="154" customFormat="1" x14ac:dyDescent="0.2">
      <c r="A1701" s="242"/>
      <c r="B1701" s="155"/>
      <c r="C1701" s="155"/>
      <c r="D1701" s="195"/>
    </row>
    <row r="1702" spans="1:4" s="154" customFormat="1" x14ac:dyDescent="0.2">
      <c r="A1702" s="242"/>
      <c r="B1702" s="155"/>
      <c r="C1702" s="155"/>
      <c r="D1702" s="195"/>
    </row>
    <row r="1703" spans="1:4" s="154" customFormat="1" x14ac:dyDescent="0.2">
      <c r="A1703" s="242"/>
      <c r="B1703" s="155"/>
      <c r="C1703" s="155"/>
      <c r="D1703" s="195"/>
    </row>
    <row r="1704" spans="1:4" s="154" customFormat="1" x14ac:dyDescent="0.2">
      <c r="A1704" s="242"/>
      <c r="B1704" s="155"/>
      <c r="C1704" s="155"/>
      <c r="D1704" s="195"/>
    </row>
    <row r="1705" spans="1:4" s="154" customFormat="1" x14ac:dyDescent="0.2">
      <c r="A1705" s="242"/>
      <c r="B1705" s="155"/>
      <c r="C1705" s="155"/>
      <c r="D1705" s="195"/>
    </row>
    <row r="1706" spans="1:4" s="154" customFormat="1" x14ac:dyDescent="0.2">
      <c r="A1706" s="242"/>
      <c r="B1706" s="155"/>
      <c r="C1706" s="155"/>
      <c r="D1706" s="195"/>
    </row>
    <row r="1707" spans="1:4" s="154" customFormat="1" x14ac:dyDescent="0.2">
      <c r="A1707" s="242"/>
      <c r="B1707" s="155"/>
      <c r="C1707" s="155"/>
      <c r="D1707" s="195"/>
    </row>
    <row r="1708" spans="1:4" s="154" customFormat="1" x14ac:dyDescent="0.2">
      <c r="A1708" s="242"/>
      <c r="B1708" s="155"/>
      <c r="C1708" s="155"/>
      <c r="D1708" s="195"/>
    </row>
    <row r="1709" spans="1:4" s="154" customFormat="1" x14ac:dyDescent="0.2">
      <c r="A1709" s="242"/>
      <c r="B1709" s="155"/>
      <c r="C1709" s="155"/>
      <c r="D1709" s="195"/>
    </row>
    <row r="1710" spans="1:4" s="154" customFormat="1" x14ac:dyDescent="0.2">
      <c r="A1710" s="242"/>
      <c r="B1710" s="155"/>
      <c r="C1710" s="155"/>
      <c r="D1710" s="195"/>
    </row>
    <row r="1711" spans="1:4" s="154" customFormat="1" x14ac:dyDescent="0.2">
      <c r="A1711" s="242"/>
      <c r="B1711" s="155"/>
      <c r="C1711" s="155"/>
      <c r="D1711" s="195"/>
    </row>
    <row r="1712" spans="1:4" s="154" customFormat="1" x14ac:dyDescent="0.2">
      <c r="A1712" s="242"/>
      <c r="B1712" s="155"/>
      <c r="C1712" s="155"/>
      <c r="D1712" s="195"/>
    </row>
    <row r="1713" spans="1:4" s="154" customFormat="1" x14ac:dyDescent="0.2">
      <c r="A1713" s="242"/>
      <c r="B1713" s="155"/>
      <c r="C1713" s="155"/>
      <c r="D1713" s="195"/>
    </row>
    <row r="1714" spans="1:4" s="154" customFormat="1" x14ac:dyDescent="0.2">
      <c r="A1714" s="242"/>
      <c r="B1714" s="155"/>
      <c r="C1714" s="155"/>
      <c r="D1714" s="195"/>
    </row>
    <row r="1715" spans="1:4" s="154" customFormat="1" x14ac:dyDescent="0.2">
      <c r="A1715" s="242"/>
      <c r="B1715" s="155"/>
      <c r="C1715" s="155"/>
      <c r="D1715" s="195"/>
    </row>
    <row r="1716" spans="1:4" s="154" customFormat="1" x14ac:dyDescent="0.2">
      <c r="A1716" s="242"/>
      <c r="B1716" s="155"/>
      <c r="C1716" s="155"/>
      <c r="D1716" s="195"/>
    </row>
    <row r="1717" spans="1:4" s="154" customFormat="1" x14ac:dyDescent="0.2">
      <c r="A1717" s="242"/>
      <c r="B1717" s="155"/>
      <c r="C1717" s="155"/>
      <c r="D1717" s="195"/>
    </row>
    <row r="1718" spans="1:4" s="154" customFormat="1" x14ac:dyDescent="0.2">
      <c r="A1718" s="242"/>
      <c r="B1718" s="155"/>
      <c r="C1718" s="155"/>
      <c r="D1718" s="195"/>
    </row>
    <row r="1719" spans="1:4" s="154" customFormat="1" x14ac:dyDescent="0.2">
      <c r="A1719" s="242"/>
      <c r="B1719" s="155"/>
      <c r="C1719" s="155"/>
      <c r="D1719" s="195"/>
    </row>
    <row r="1720" spans="1:4" s="154" customFormat="1" x14ac:dyDescent="0.2">
      <c r="A1720" s="242"/>
      <c r="B1720" s="155"/>
      <c r="C1720" s="155"/>
      <c r="D1720" s="195"/>
    </row>
    <row r="1721" spans="1:4" s="154" customFormat="1" x14ac:dyDescent="0.2">
      <c r="A1721" s="242"/>
      <c r="B1721" s="155"/>
      <c r="C1721" s="155"/>
      <c r="D1721" s="195"/>
    </row>
    <row r="1722" spans="1:4" s="154" customFormat="1" x14ac:dyDescent="0.2">
      <c r="A1722" s="242"/>
      <c r="B1722" s="155"/>
      <c r="C1722" s="155"/>
      <c r="D1722" s="195"/>
    </row>
    <row r="1723" spans="1:4" s="154" customFormat="1" x14ac:dyDescent="0.2">
      <c r="A1723" s="242"/>
      <c r="B1723" s="155"/>
      <c r="C1723" s="155"/>
      <c r="D1723" s="195"/>
    </row>
    <row r="1724" spans="1:4" s="154" customFormat="1" x14ac:dyDescent="0.2">
      <c r="A1724" s="242"/>
      <c r="B1724" s="155"/>
      <c r="C1724" s="155"/>
      <c r="D1724" s="195"/>
    </row>
    <row r="1725" spans="1:4" s="154" customFormat="1" x14ac:dyDescent="0.2">
      <c r="A1725" s="242"/>
      <c r="B1725" s="155"/>
      <c r="C1725" s="155"/>
      <c r="D1725" s="195"/>
    </row>
    <row r="1726" spans="1:4" s="154" customFormat="1" x14ac:dyDescent="0.2">
      <c r="A1726" s="242"/>
      <c r="B1726" s="155"/>
      <c r="C1726" s="155"/>
      <c r="D1726" s="195"/>
    </row>
    <row r="1727" spans="1:4" s="154" customFormat="1" x14ac:dyDescent="0.2">
      <c r="A1727" s="242"/>
      <c r="B1727" s="155"/>
      <c r="C1727" s="155"/>
      <c r="D1727" s="195"/>
    </row>
    <row r="1728" spans="1:4" s="154" customFormat="1" x14ac:dyDescent="0.2">
      <c r="A1728" s="242"/>
      <c r="B1728" s="155"/>
      <c r="C1728" s="155"/>
      <c r="D1728" s="195"/>
    </row>
    <row r="1729" spans="1:4" s="154" customFormat="1" x14ac:dyDescent="0.2">
      <c r="A1729" s="242"/>
      <c r="B1729" s="155"/>
      <c r="C1729" s="155"/>
      <c r="D1729" s="195"/>
    </row>
    <row r="1730" spans="1:4" s="154" customFormat="1" x14ac:dyDescent="0.2">
      <c r="A1730" s="242"/>
      <c r="B1730" s="155"/>
      <c r="C1730" s="155"/>
      <c r="D1730" s="195"/>
    </row>
    <row r="1731" spans="1:4" s="154" customFormat="1" x14ac:dyDescent="0.2">
      <c r="A1731" s="242"/>
      <c r="B1731" s="155"/>
      <c r="C1731" s="155"/>
      <c r="D1731" s="195"/>
    </row>
    <row r="1732" spans="1:4" s="154" customFormat="1" x14ac:dyDescent="0.2">
      <c r="A1732" s="242"/>
      <c r="B1732" s="155"/>
      <c r="C1732" s="155"/>
      <c r="D1732" s="195"/>
    </row>
    <row r="1733" spans="1:4" s="154" customFormat="1" x14ac:dyDescent="0.2">
      <c r="A1733" s="242"/>
      <c r="B1733" s="155"/>
      <c r="C1733" s="155"/>
      <c r="D1733" s="195"/>
    </row>
    <row r="1734" spans="1:4" s="154" customFormat="1" x14ac:dyDescent="0.2">
      <c r="A1734" s="242"/>
      <c r="B1734" s="155"/>
      <c r="C1734" s="155"/>
      <c r="D1734" s="195"/>
    </row>
    <row r="1735" spans="1:4" s="154" customFormat="1" x14ac:dyDescent="0.2">
      <c r="A1735" s="242"/>
      <c r="B1735" s="155"/>
      <c r="C1735" s="155"/>
      <c r="D1735" s="195"/>
    </row>
    <row r="1736" spans="1:4" s="154" customFormat="1" x14ac:dyDescent="0.2">
      <c r="A1736" s="242"/>
      <c r="B1736" s="155"/>
      <c r="C1736" s="155"/>
      <c r="D1736" s="195"/>
    </row>
    <row r="1737" spans="1:4" s="154" customFormat="1" x14ac:dyDescent="0.2">
      <c r="A1737" s="242"/>
      <c r="B1737" s="155"/>
      <c r="C1737" s="155"/>
      <c r="D1737" s="195"/>
    </row>
    <row r="1738" spans="1:4" s="154" customFormat="1" x14ac:dyDescent="0.2">
      <c r="A1738" s="242"/>
      <c r="B1738" s="155"/>
      <c r="C1738" s="155"/>
      <c r="D1738" s="195"/>
    </row>
    <row r="1739" spans="1:4" s="154" customFormat="1" x14ac:dyDescent="0.2">
      <c r="A1739" s="242"/>
      <c r="B1739" s="155"/>
      <c r="C1739" s="155"/>
      <c r="D1739" s="195"/>
    </row>
    <row r="1740" spans="1:4" s="154" customFormat="1" x14ac:dyDescent="0.2">
      <c r="A1740" s="242"/>
      <c r="B1740" s="155"/>
      <c r="C1740" s="155"/>
      <c r="D1740" s="195"/>
    </row>
    <row r="1741" spans="1:4" s="154" customFormat="1" x14ac:dyDescent="0.2">
      <c r="A1741" s="242"/>
      <c r="B1741" s="155"/>
      <c r="C1741" s="155"/>
      <c r="D1741" s="195"/>
    </row>
    <row r="1742" spans="1:4" s="154" customFormat="1" x14ac:dyDescent="0.2">
      <c r="A1742" s="242"/>
      <c r="B1742" s="155"/>
      <c r="C1742" s="155"/>
      <c r="D1742" s="195"/>
    </row>
    <row r="1743" spans="1:4" s="154" customFormat="1" x14ac:dyDescent="0.2">
      <c r="A1743" s="242"/>
      <c r="B1743" s="155"/>
      <c r="C1743" s="155"/>
      <c r="D1743" s="195"/>
    </row>
    <row r="1744" spans="1:4" s="154" customFormat="1" x14ac:dyDescent="0.2">
      <c r="A1744" s="242"/>
      <c r="B1744" s="155"/>
      <c r="C1744" s="155"/>
      <c r="D1744" s="195"/>
    </row>
    <row r="1745" spans="1:4" s="154" customFormat="1" x14ac:dyDescent="0.2">
      <c r="A1745" s="242"/>
      <c r="B1745" s="155"/>
      <c r="C1745" s="155"/>
      <c r="D1745" s="195"/>
    </row>
    <row r="1746" spans="1:4" s="154" customFormat="1" x14ac:dyDescent="0.2">
      <c r="A1746" s="242"/>
      <c r="B1746" s="155"/>
      <c r="C1746" s="155"/>
      <c r="D1746" s="195"/>
    </row>
    <row r="1747" spans="1:4" s="154" customFormat="1" x14ac:dyDescent="0.2">
      <c r="A1747" s="242"/>
      <c r="B1747" s="155"/>
      <c r="C1747" s="155"/>
      <c r="D1747" s="195"/>
    </row>
    <row r="1748" spans="1:4" s="154" customFormat="1" x14ac:dyDescent="0.2">
      <c r="A1748" s="242"/>
      <c r="B1748" s="155"/>
      <c r="C1748" s="155"/>
      <c r="D1748" s="195"/>
    </row>
    <row r="1749" spans="1:4" s="154" customFormat="1" x14ac:dyDescent="0.2">
      <c r="A1749" s="242"/>
      <c r="B1749" s="155"/>
      <c r="C1749" s="155"/>
      <c r="D1749" s="195"/>
    </row>
    <row r="1750" spans="1:4" s="154" customFormat="1" x14ac:dyDescent="0.2">
      <c r="A1750" s="242"/>
      <c r="B1750" s="155"/>
      <c r="C1750" s="155"/>
      <c r="D1750" s="195"/>
    </row>
    <row r="1751" spans="1:4" s="154" customFormat="1" x14ac:dyDescent="0.2">
      <c r="A1751" s="242"/>
      <c r="B1751" s="155"/>
      <c r="C1751" s="155"/>
      <c r="D1751" s="195"/>
    </row>
    <row r="1752" spans="1:4" s="154" customFormat="1" x14ac:dyDescent="0.2">
      <c r="A1752" s="242"/>
      <c r="B1752" s="155"/>
      <c r="C1752" s="155"/>
      <c r="D1752" s="195"/>
    </row>
    <row r="1753" spans="1:4" s="154" customFormat="1" x14ac:dyDescent="0.2">
      <c r="A1753" s="242"/>
      <c r="B1753" s="155"/>
      <c r="C1753" s="155"/>
      <c r="D1753" s="195"/>
    </row>
    <row r="1754" spans="1:4" s="154" customFormat="1" x14ac:dyDescent="0.2">
      <c r="A1754" s="242"/>
      <c r="B1754" s="155"/>
      <c r="C1754" s="155"/>
      <c r="D1754" s="195"/>
    </row>
    <row r="1755" spans="1:4" s="154" customFormat="1" x14ac:dyDescent="0.2">
      <c r="A1755" s="242"/>
      <c r="B1755" s="155"/>
      <c r="C1755" s="155"/>
      <c r="D1755" s="195"/>
    </row>
    <row r="1756" spans="1:4" s="154" customFormat="1" x14ac:dyDescent="0.2">
      <c r="A1756" s="242"/>
      <c r="B1756" s="155"/>
      <c r="C1756" s="155"/>
      <c r="D1756" s="195"/>
    </row>
    <row r="1757" spans="1:4" s="154" customFormat="1" x14ac:dyDescent="0.2">
      <c r="A1757" s="242"/>
      <c r="B1757" s="155"/>
      <c r="C1757" s="155"/>
      <c r="D1757" s="195"/>
    </row>
    <row r="1758" spans="1:4" s="154" customFormat="1" x14ac:dyDescent="0.2">
      <c r="A1758" s="242"/>
      <c r="B1758" s="155"/>
      <c r="C1758" s="155"/>
      <c r="D1758" s="195"/>
    </row>
    <row r="1759" spans="1:4" s="154" customFormat="1" x14ac:dyDescent="0.2">
      <c r="A1759" s="242"/>
      <c r="B1759" s="155"/>
      <c r="C1759" s="155"/>
      <c r="D1759" s="195"/>
    </row>
    <row r="1760" spans="1:4" s="154" customFormat="1" x14ac:dyDescent="0.2">
      <c r="A1760" s="242"/>
      <c r="B1760" s="155"/>
      <c r="C1760" s="155"/>
      <c r="D1760" s="195"/>
    </row>
    <row r="1761" spans="1:4" s="154" customFormat="1" x14ac:dyDescent="0.2">
      <c r="A1761" s="242"/>
      <c r="B1761" s="155"/>
      <c r="C1761" s="155"/>
      <c r="D1761" s="195"/>
    </row>
    <row r="1762" spans="1:4" s="154" customFormat="1" x14ac:dyDescent="0.2">
      <c r="A1762" s="242"/>
      <c r="B1762" s="155"/>
      <c r="C1762" s="155"/>
      <c r="D1762" s="195"/>
    </row>
    <row r="1763" spans="1:4" s="154" customFormat="1" x14ac:dyDescent="0.2">
      <c r="A1763" s="242"/>
      <c r="B1763" s="155"/>
      <c r="C1763" s="155"/>
      <c r="D1763" s="195"/>
    </row>
    <row r="1764" spans="1:4" s="154" customFormat="1" x14ac:dyDescent="0.2">
      <c r="A1764" s="242"/>
      <c r="B1764" s="155"/>
      <c r="C1764" s="155"/>
      <c r="D1764" s="195"/>
    </row>
    <row r="1765" spans="1:4" s="154" customFormat="1" x14ac:dyDescent="0.2">
      <c r="A1765" s="242"/>
      <c r="B1765" s="155"/>
      <c r="C1765" s="155"/>
      <c r="D1765" s="195"/>
    </row>
    <row r="1766" spans="1:4" s="154" customFormat="1" x14ac:dyDescent="0.2">
      <c r="A1766" s="242"/>
      <c r="B1766" s="155"/>
      <c r="C1766" s="155"/>
      <c r="D1766" s="195"/>
    </row>
    <row r="1767" spans="1:4" s="154" customFormat="1" x14ac:dyDescent="0.2">
      <c r="A1767" s="242"/>
      <c r="B1767" s="155"/>
      <c r="C1767" s="155"/>
      <c r="D1767" s="195"/>
    </row>
    <row r="1768" spans="1:4" s="154" customFormat="1" x14ac:dyDescent="0.2">
      <c r="A1768" s="242"/>
      <c r="B1768" s="155"/>
      <c r="C1768" s="155"/>
      <c r="D1768" s="195"/>
    </row>
    <row r="1769" spans="1:4" s="154" customFormat="1" x14ac:dyDescent="0.2">
      <c r="A1769" s="242"/>
      <c r="B1769" s="155"/>
      <c r="C1769" s="155"/>
      <c r="D1769" s="195"/>
    </row>
    <row r="1770" spans="1:4" s="154" customFormat="1" x14ac:dyDescent="0.2">
      <c r="A1770" s="242"/>
      <c r="B1770" s="155"/>
      <c r="C1770" s="155"/>
      <c r="D1770" s="195"/>
    </row>
    <row r="1771" spans="1:4" s="154" customFormat="1" x14ac:dyDescent="0.2">
      <c r="A1771" s="242"/>
      <c r="B1771" s="155"/>
      <c r="C1771" s="155"/>
      <c r="D1771" s="195"/>
    </row>
    <row r="1772" spans="1:4" s="154" customFormat="1" x14ac:dyDescent="0.2">
      <c r="A1772" s="242"/>
      <c r="B1772" s="155"/>
      <c r="C1772" s="155"/>
      <c r="D1772" s="195"/>
    </row>
    <row r="1773" spans="1:4" s="154" customFormat="1" x14ac:dyDescent="0.2">
      <c r="A1773" s="242"/>
      <c r="B1773" s="155"/>
      <c r="C1773" s="155"/>
      <c r="D1773" s="195"/>
    </row>
    <row r="1774" spans="1:4" s="154" customFormat="1" x14ac:dyDescent="0.2">
      <c r="A1774" s="242"/>
      <c r="B1774" s="155"/>
      <c r="C1774" s="155"/>
      <c r="D1774" s="195"/>
    </row>
    <row r="1775" spans="1:4" s="154" customFormat="1" x14ac:dyDescent="0.2">
      <c r="A1775" s="242"/>
      <c r="B1775" s="155"/>
      <c r="C1775" s="155"/>
      <c r="D1775" s="195"/>
    </row>
    <row r="1776" spans="1:4" s="154" customFormat="1" x14ac:dyDescent="0.2">
      <c r="A1776" s="242"/>
      <c r="B1776" s="155"/>
      <c r="C1776" s="155"/>
      <c r="D1776" s="195"/>
    </row>
    <row r="1777" spans="1:4" s="154" customFormat="1" x14ac:dyDescent="0.2">
      <c r="A1777" s="242"/>
      <c r="B1777" s="155"/>
      <c r="C1777" s="155"/>
      <c r="D1777" s="195"/>
    </row>
    <row r="1778" spans="1:4" s="154" customFormat="1" x14ac:dyDescent="0.2">
      <c r="A1778" s="242"/>
      <c r="B1778" s="155"/>
      <c r="C1778" s="155"/>
      <c r="D1778" s="195"/>
    </row>
    <row r="1779" spans="1:4" s="154" customFormat="1" x14ac:dyDescent="0.2">
      <c r="A1779" s="242"/>
      <c r="B1779" s="155"/>
      <c r="C1779" s="155"/>
      <c r="D1779" s="195"/>
    </row>
    <row r="1780" spans="1:4" s="154" customFormat="1" x14ac:dyDescent="0.2">
      <c r="A1780" s="242"/>
      <c r="B1780" s="155"/>
      <c r="C1780" s="155"/>
      <c r="D1780" s="195"/>
    </row>
    <row r="1781" spans="1:4" s="154" customFormat="1" x14ac:dyDescent="0.2">
      <c r="A1781" s="242"/>
      <c r="B1781" s="155"/>
      <c r="C1781" s="155"/>
      <c r="D1781" s="195"/>
    </row>
    <row r="1782" spans="1:4" s="154" customFormat="1" x14ac:dyDescent="0.2">
      <c r="A1782" s="242"/>
      <c r="B1782" s="155"/>
      <c r="C1782" s="155"/>
      <c r="D1782" s="195"/>
    </row>
    <row r="1783" spans="1:4" s="154" customFormat="1" x14ac:dyDescent="0.2">
      <c r="A1783" s="242"/>
      <c r="B1783" s="155"/>
      <c r="C1783" s="155"/>
      <c r="D1783" s="195"/>
    </row>
    <row r="1784" spans="1:4" s="154" customFormat="1" x14ac:dyDescent="0.2">
      <c r="A1784" s="242"/>
      <c r="B1784" s="155"/>
      <c r="C1784" s="155"/>
      <c r="D1784" s="195"/>
    </row>
    <row r="1785" spans="1:4" s="154" customFormat="1" x14ac:dyDescent="0.2">
      <c r="A1785" s="242"/>
      <c r="B1785" s="155"/>
      <c r="C1785" s="155"/>
      <c r="D1785" s="195"/>
    </row>
    <row r="1786" spans="1:4" s="154" customFormat="1" x14ac:dyDescent="0.2">
      <c r="A1786" s="242"/>
      <c r="B1786" s="155"/>
      <c r="C1786" s="155"/>
      <c r="D1786" s="195"/>
    </row>
    <row r="1787" spans="1:4" s="154" customFormat="1" x14ac:dyDescent="0.2">
      <c r="A1787" s="242"/>
      <c r="B1787" s="155"/>
      <c r="C1787" s="155"/>
      <c r="D1787" s="195"/>
    </row>
    <row r="1788" spans="1:4" s="154" customFormat="1" x14ac:dyDescent="0.2">
      <c r="A1788" s="242"/>
      <c r="B1788" s="155"/>
      <c r="C1788" s="155"/>
      <c r="D1788" s="195"/>
    </row>
    <row r="1789" spans="1:4" s="154" customFormat="1" x14ac:dyDescent="0.2">
      <c r="A1789" s="242"/>
      <c r="B1789" s="155"/>
      <c r="C1789" s="155"/>
      <c r="D1789" s="195"/>
    </row>
    <row r="1790" spans="1:4" s="154" customFormat="1" x14ac:dyDescent="0.2">
      <c r="A1790" s="242"/>
      <c r="B1790" s="155"/>
      <c r="C1790" s="155"/>
      <c r="D1790" s="195"/>
    </row>
    <row r="1791" spans="1:4" s="154" customFormat="1" x14ac:dyDescent="0.2">
      <c r="A1791" s="242"/>
      <c r="B1791" s="155"/>
      <c r="C1791" s="155"/>
      <c r="D1791" s="195"/>
    </row>
    <row r="1792" spans="1:4" s="154" customFormat="1" x14ac:dyDescent="0.2">
      <c r="A1792" s="242"/>
      <c r="B1792" s="155"/>
      <c r="C1792" s="155"/>
      <c r="D1792" s="195"/>
    </row>
    <row r="1793" spans="1:4" s="154" customFormat="1" x14ac:dyDescent="0.2">
      <c r="A1793" s="242"/>
      <c r="B1793" s="155"/>
      <c r="C1793" s="155"/>
      <c r="D1793" s="195"/>
    </row>
    <row r="1794" spans="1:4" s="154" customFormat="1" x14ac:dyDescent="0.2">
      <c r="A1794" s="242"/>
      <c r="B1794" s="155"/>
      <c r="C1794" s="155"/>
      <c r="D1794" s="195"/>
    </row>
    <row r="1795" spans="1:4" s="154" customFormat="1" x14ac:dyDescent="0.2">
      <c r="A1795" s="242"/>
      <c r="B1795" s="155"/>
      <c r="C1795" s="155"/>
      <c r="D1795" s="195"/>
    </row>
    <row r="1796" spans="1:4" s="154" customFormat="1" x14ac:dyDescent="0.2">
      <c r="A1796" s="242"/>
      <c r="B1796" s="155"/>
      <c r="C1796" s="155"/>
      <c r="D1796" s="195"/>
    </row>
    <row r="1797" spans="1:4" s="154" customFormat="1" x14ac:dyDescent="0.2">
      <c r="A1797" s="242"/>
      <c r="B1797" s="155"/>
      <c r="C1797" s="155"/>
      <c r="D1797" s="195"/>
    </row>
    <row r="1798" spans="1:4" s="154" customFormat="1" x14ac:dyDescent="0.2">
      <c r="A1798" s="242"/>
      <c r="B1798" s="155"/>
      <c r="C1798" s="155"/>
      <c r="D1798" s="195"/>
    </row>
    <row r="1799" spans="1:4" s="154" customFormat="1" x14ac:dyDescent="0.2">
      <c r="A1799" s="242"/>
      <c r="B1799" s="155"/>
      <c r="C1799" s="155"/>
      <c r="D1799" s="195"/>
    </row>
    <row r="1800" spans="1:4" s="154" customFormat="1" x14ac:dyDescent="0.2">
      <c r="A1800" s="242"/>
      <c r="B1800" s="155"/>
      <c r="C1800" s="155"/>
      <c r="D1800" s="195"/>
    </row>
    <row r="1801" spans="1:4" s="154" customFormat="1" x14ac:dyDescent="0.2">
      <c r="A1801" s="242"/>
      <c r="B1801" s="155"/>
      <c r="C1801" s="155"/>
      <c r="D1801" s="195"/>
    </row>
    <row r="1802" spans="1:4" s="154" customFormat="1" x14ac:dyDescent="0.2">
      <c r="A1802" s="242"/>
      <c r="B1802" s="155"/>
      <c r="C1802" s="155"/>
      <c r="D1802" s="195"/>
    </row>
    <row r="1803" spans="1:4" s="154" customFormat="1" x14ac:dyDescent="0.2">
      <c r="A1803" s="242"/>
      <c r="B1803" s="155"/>
      <c r="C1803" s="155"/>
      <c r="D1803" s="195"/>
    </row>
    <row r="1804" spans="1:4" s="154" customFormat="1" x14ac:dyDescent="0.2">
      <c r="A1804" s="242"/>
      <c r="B1804" s="155"/>
      <c r="C1804" s="155"/>
      <c r="D1804" s="195"/>
    </row>
    <row r="1805" spans="1:4" s="154" customFormat="1" x14ac:dyDescent="0.2">
      <c r="A1805" s="242"/>
      <c r="B1805" s="155"/>
      <c r="C1805" s="155"/>
      <c r="D1805" s="195"/>
    </row>
    <row r="1806" spans="1:4" s="154" customFormat="1" x14ac:dyDescent="0.2">
      <c r="A1806" s="242"/>
      <c r="B1806" s="155"/>
      <c r="C1806" s="155"/>
      <c r="D1806" s="195"/>
    </row>
    <row r="1807" spans="1:4" s="154" customFormat="1" x14ac:dyDescent="0.2">
      <c r="A1807" s="242"/>
      <c r="B1807" s="155"/>
      <c r="C1807" s="155"/>
      <c r="D1807" s="195"/>
    </row>
    <row r="1808" spans="1:4" s="154" customFormat="1" x14ac:dyDescent="0.2">
      <c r="A1808" s="242"/>
      <c r="B1808" s="155"/>
      <c r="C1808" s="155"/>
      <c r="D1808" s="195"/>
    </row>
    <row r="1809" spans="1:4" s="154" customFormat="1" x14ac:dyDescent="0.2">
      <c r="A1809" s="242"/>
      <c r="B1809" s="155"/>
      <c r="C1809" s="155"/>
      <c r="D1809" s="195"/>
    </row>
    <row r="1810" spans="1:4" s="154" customFormat="1" x14ac:dyDescent="0.2">
      <c r="A1810" s="242"/>
      <c r="B1810" s="155"/>
      <c r="C1810" s="155"/>
      <c r="D1810" s="195"/>
    </row>
    <row r="1811" spans="1:4" s="154" customFormat="1" x14ac:dyDescent="0.2">
      <c r="A1811" s="242"/>
      <c r="B1811" s="155"/>
      <c r="C1811" s="155"/>
      <c r="D1811" s="195"/>
    </row>
    <row r="1812" spans="1:4" s="154" customFormat="1" x14ac:dyDescent="0.2">
      <c r="A1812" s="242"/>
      <c r="B1812" s="155"/>
      <c r="C1812" s="155"/>
      <c r="D1812" s="195"/>
    </row>
    <row r="1813" spans="1:4" s="154" customFormat="1" x14ac:dyDescent="0.2">
      <c r="A1813" s="242"/>
      <c r="B1813" s="155"/>
      <c r="C1813" s="155"/>
      <c r="D1813" s="195"/>
    </row>
    <row r="1814" spans="1:4" s="154" customFormat="1" x14ac:dyDescent="0.2">
      <c r="A1814" s="242"/>
      <c r="B1814" s="155"/>
      <c r="C1814" s="155"/>
      <c r="D1814" s="195"/>
    </row>
    <row r="1815" spans="1:4" s="154" customFormat="1" x14ac:dyDescent="0.2">
      <c r="A1815" s="242"/>
      <c r="B1815" s="155"/>
      <c r="C1815" s="155"/>
      <c r="D1815" s="195"/>
    </row>
    <row r="1816" spans="1:4" s="154" customFormat="1" x14ac:dyDescent="0.2">
      <c r="A1816" s="242"/>
      <c r="B1816" s="155"/>
      <c r="C1816" s="155"/>
      <c r="D1816" s="195"/>
    </row>
    <row r="1817" spans="1:4" s="154" customFormat="1" x14ac:dyDescent="0.2">
      <c r="A1817" s="242"/>
      <c r="B1817" s="155"/>
      <c r="C1817" s="155"/>
      <c r="D1817" s="195"/>
    </row>
    <row r="1818" spans="1:4" s="154" customFormat="1" x14ac:dyDescent="0.2">
      <c r="A1818" s="242"/>
      <c r="B1818" s="155"/>
      <c r="C1818" s="155"/>
      <c r="D1818" s="195"/>
    </row>
    <row r="1819" spans="1:4" s="154" customFormat="1" x14ac:dyDescent="0.2">
      <c r="A1819" s="242"/>
      <c r="B1819" s="155"/>
      <c r="C1819" s="155"/>
      <c r="D1819" s="195"/>
    </row>
    <row r="1820" spans="1:4" s="154" customFormat="1" x14ac:dyDescent="0.2">
      <c r="A1820" s="242"/>
      <c r="B1820" s="155"/>
      <c r="C1820" s="155"/>
      <c r="D1820" s="195"/>
    </row>
    <row r="1821" spans="1:4" s="154" customFormat="1" x14ac:dyDescent="0.2">
      <c r="A1821" s="242"/>
      <c r="B1821" s="155"/>
      <c r="C1821" s="155"/>
      <c r="D1821" s="195"/>
    </row>
    <row r="1822" spans="1:4" s="154" customFormat="1" x14ac:dyDescent="0.2">
      <c r="A1822" s="242"/>
      <c r="B1822" s="155"/>
      <c r="C1822" s="155"/>
      <c r="D1822" s="195"/>
    </row>
    <row r="1823" spans="1:4" s="154" customFormat="1" x14ac:dyDescent="0.2">
      <c r="A1823" s="242"/>
      <c r="B1823" s="155"/>
      <c r="C1823" s="155"/>
      <c r="D1823" s="195"/>
    </row>
    <row r="1824" spans="1:4" s="154" customFormat="1" x14ac:dyDescent="0.2">
      <c r="A1824" s="242"/>
      <c r="B1824" s="155"/>
      <c r="C1824" s="155"/>
      <c r="D1824" s="195"/>
    </row>
    <row r="1825" spans="1:4" s="154" customFormat="1" x14ac:dyDescent="0.2">
      <c r="A1825" s="242"/>
      <c r="B1825" s="155"/>
      <c r="C1825" s="155"/>
      <c r="D1825" s="195"/>
    </row>
    <row r="1826" spans="1:4" s="154" customFormat="1" x14ac:dyDescent="0.2">
      <c r="A1826" s="242"/>
      <c r="B1826" s="155"/>
      <c r="C1826" s="155"/>
      <c r="D1826" s="195"/>
    </row>
    <row r="1827" spans="1:4" s="154" customFormat="1" x14ac:dyDescent="0.2">
      <c r="A1827" s="242"/>
      <c r="B1827" s="155"/>
      <c r="C1827" s="155"/>
      <c r="D1827" s="195"/>
    </row>
    <row r="1828" spans="1:4" s="154" customFormat="1" x14ac:dyDescent="0.2">
      <c r="A1828" s="242"/>
      <c r="B1828" s="155"/>
      <c r="C1828" s="155"/>
      <c r="D1828" s="195"/>
    </row>
    <row r="1829" spans="1:4" s="154" customFormat="1" x14ac:dyDescent="0.2">
      <c r="A1829" s="242"/>
      <c r="B1829" s="155"/>
      <c r="C1829" s="155"/>
      <c r="D1829" s="195"/>
    </row>
    <row r="1830" spans="1:4" s="154" customFormat="1" x14ac:dyDescent="0.2">
      <c r="A1830" s="242"/>
      <c r="B1830" s="155"/>
      <c r="C1830" s="155"/>
      <c r="D1830" s="195"/>
    </row>
    <row r="1831" spans="1:4" s="154" customFormat="1" x14ac:dyDescent="0.2">
      <c r="A1831" s="242"/>
      <c r="B1831" s="155"/>
      <c r="C1831" s="155"/>
      <c r="D1831" s="195"/>
    </row>
    <row r="1832" spans="1:4" s="154" customFormat="1" x14ac:dyDescent="0.2">
      <c r="A1832" s="242"/>
      <c r="B1832" s="155"/>
      <c r="C1832" s="155"/>
      <c r="D1832" s="195"/>
    </row>
    <row r="1833" spans="1:4" s="154" customFormat="1" x14ac:dyDescent="0.2">
      <c r="A1833" s="242"/>
      <c r="B1833" s="155"/>
      <c r="C1833" s="155"/>
      <c r="D1833" s="195"/>
    </row>
    <row r="1834" spans="1:4" s="154" customFormat="1" x14ac:dyDescent="0.2">
      <c r="A1834" s="242"/>
      <c r="B1834" s="155"/>
      <c r="C1834" s="155"/>
      <c r="D1834" s="195"/>
    </row>
    <row r="1835" spans="1:4" s="154" customFormat="1" x14ac:dyDescent="0.2">
      <c r="A1835" s="242"/>
      <c r="B1835" s="155"/>
      <c r="C1835" s="155"/>
      <c r="D1835" s="195"/>
    </row>
    <row r="1836" spans="1:4" s="154" customFormat="1" x14ac:dyDescent="0.2">
      <c r="A1836" s="242"/>
      <c r="B1836" s="155"/>
      <c r="C1836" s="155"/>
      <c r="D1836" s="195"/>
    </row>
    <row r="1837" spans="1:4" s="154" customFormat="1" x14ac:dyDescent="0.2">
      <c r="A1837" s="242"/>
      <c r="B1837" s="155"/>
      <c r="C1837" s="155"/>
      <c r="D1837" s="195"/>
    </row>
    <row r="1838" spans="1:4" s="154" customFormat="1" x14ac:dyDescent="0.2">
      <c r="A1838" s="242"/>
      <c r="B1838" s="155"/>
      <c r="C1838" s="155"/>
      <c r="D1838" s="195"/>
    </row>
    <row r="1839" spans="1:4" s="154" customFormat="1" x14ac:dyDescent="0.2">
      <c r="A1839" s="242"/>
      <c r="B1839" s="155"/>
      <c r="C1839" s="155"/>
      <c r="D1839" s="195"/>
    </row>
    <row r="1840" spans="1:4" s="154" customFormat="1" x14ac:dyDescent="0.2">
      <c r="A1840" s="242"/>
      <c r="B1840" s="155"/>
      <c r="C1840" s="155"/>
      <c r="D1840" s="195"/>
    </row>
    <row r="1841" spans="1:4" s="154" customFormat="1" x14ac:dyDescent="0.2">
      <c r="A1841" s="242"/>
      <c r="B1841" s="155"/>
      <c r="C1841" s="155"/>
      <c r="D1841" s="195"/>
    </row>
    <row r="1842" spans="1:4" s="154" customFormat="1" x14ac:dyDescent="0.2">
      <c r="A1842" s="242"/>
      <c r="B1842" s="155"/>
      <c r="C1842" s="155"/>
      <c r="D1842" s="195"/>
    </row>
    <row r="1843" spans="1:4" s="154" customFormat="1" x14ac:dyDescent="0.2">
      <c r="A1843" s="242"/>
      <c r="B1843" s="155"/>
      <c r="C1843" s="155"/>
      <c r="D1843" s="195"/>
    </row>
    <row r="1844" spans="1:4" s="154" customFormat="1" x14ac:dyDescent="0.2">
      <c r="A1844" s="242"/>
      <c r="B1844" s="155"/>
      <c r="C1844" s="155"/>
      <c r="D1844" s="195"/>
    </row>
    <row r="1845" spans="1:4" s="154" customFormat="1" x14ac:dyDescent="0.2">
      <c r="A1845" s="242"/>
      <c r="B1845" s="155"/>
      <c r="C1845" s="155"/>
      <c r="D1845" s="195"/>
    </row>
    <row r="1846" spans="1:4" s="154" customFormat="1" x14ac:dyDescent="0.2">
      <c r="A1846" s="242"/>
      <c r="B1846" s="155"/>
      <c r="C1846" s="155"/>
      <c r="D1846" s="195"/>
    </row>
    <row r="1847" spans="1:4" s="154" customFormat="1" x14ac:dyDescent="0.2">
      <c r="A1847" s="242"/>
      <c r="B1847" s="155"/>
      <c r="C1847" s="155"/>
      <c r="D1847" s="195"/>
    </row>
    <row r="1848" spans="1:4" s="154" customFormat="1" x14ac:dyDescent="0.2">
      <c r="A1848" s="242"/>
      <c r="B1848" s="155"/>
      <c r="C1848" s="155"/>
      <c r="D1848" s="195"/>
    </row>
    <row r="1849" spans="1:4" s="154" customFormat="1" x14ac:dyDescent="0.2">
      <c r="A1849" s="242"/>
      <c r="B1849" s="155"/>
      <c r="C1849" s="155"/>
      <c r="D1849" s="195"/>
    </row>
    <row r="1850" spans="1:4" s="154" customFormat="1" x14ac:dyDescent="0.2">
      <c r="A1850" s="242"/>
      <c r="B1850" s="155"/>
      <c r="C1850" s="155"/>
      <c r="D1850" s="195"/>
    </row>
    <row r="1851" spans="1:4" s="154" customFormat="1" x14ac:dyDescent="0.2">
      <c r="A1851" s="242"/>
      <c r="B1851" s="155"/>
      <c r="C1851" s="155"/>
      <c r="D1851" s="195"/>
    </row>
    <row r="1852" spans="1:4" s="154" customFormat="1" x14ac:dyDescent="0.2">
      <c r="A1852" s="242"/>
      <c r="B1852" s="155"/>
      <c r="C1852" s="155"/>
      <c r="D1852" s="195"/>
    </row>
    <row r="1853" spans="1:4" s="154" customFormat="1" x14ac:dyDescent="0.2">
      <c r="A1853" s="242"/>
      <c r="B1853" s="155"/>
      <c r="C1853" s="155"/>
      <c r="D1853" s="195"/>
    </row>
    <row r="1854" spans="1:4" s="154" customFormat="1" x14ac:dyDescent="0.2">
      <c r="A1854" s="242"/>
      <c r="B1854" s="155"/>
      <c r="C1854" s="155"/>
      <c r="D1854" s="195"/>
    </row>
    <row r="1855" spans="1:4" s="154" customFormat="1" x14ac:dyDescent="0.2">
      <c r="A1855" s="242"/>
      <c r="B1855" s="155"/>
      <c r="C1855" s="155"/>
      <c r="D1855" s="195"/>
    </row>
    <row r="1856" spans="1:4" s="154" customFormat="1" x14ac:dyDescent="0.2">
      <c r="A1856" s="242"/>
      <c r="B1856" s="155"/>
      <c r="C1856" s="155"/>
      <c r="D1856" s="195"/>
    </row>
    <row r="1857" spans="1:4" s="154" customFormat="1" x14ac:dyDescent="0.2">
      <c r="A1857" s="242"/>
      <c r="B1857" s="155"/>
      <c r="C1857" s="155"/>
      <c r="D1857" s="195"/>
    </row>
    <row r="1858" spans="1:4" s="154" customFormat="1" x14ac:dyDescent="0.2">
      <c r="A1858" s="242"/>
      <c r="B1858" s="155"/>
      <c r="C1858" s="155"/>
      <c r="D1858" s="195"/>
    </row>
    <row r="1859" spans="1:4" s="154" customFormat="1" x14ac:dyDescent="0.2">
      <c r="A1859" s="242"/>
      <c r="B1859" s="155"/>
      <c r="C1859" s="155"/>
      <c r="D1859" s="195"/>
    </row>
    <row r="1860" spans="1:4" s="154" customFormat="1" x14ac:dyDescent="0.2">
      <c r="A1860" s="242"/>
      <c r="B1860" s="155"/>
      <c r="C1860" s="155"/>
      <c r="D1860" s="195"/>
    </row>
    <row r="1861" spans="1:4" s="154" customFormat="1" x14ac:dyDescent="0.2">
      <c r="A1861" s="242"/>
      <c r="B1861" s="155"/>
      <c r="C1861" s="155"/>
      <c r="D1861" s="195"/>
    </row>
    <row r="1862" spans="1:4" s="154" customFormat="1" x14ac:dyDescent="0.2">
      <c r="A1862" s="242"/>
      <c r="B1862" s="155"/>
      <c r="C1862" s="155"/>
      <c r="D1862" s="195"/>
    </row>
    <row r="1863" spans="1:4" s="154" customFormat="1" x14ac:dyDescent="0.2">
      <c r="A1863" s="242"/>
      <c r="B1863" s="155"/>
      <c r="C1863" s="155"/>
      <c r="D1863" s="195"/>
    </row>
    <row r="1864" spans="1:4" s="154" customFormat="1" x14ac:dyDescent="0.2">
      <c r="A1864" s="242"/>
      <c r="B1864" s="155"/>
      <c r="C1864" s="155"/>
      <c r="D1864" s="195"/>
    </row>
    <row r="1865" spans="1:4" s="154" customFormat="1" x14ac:dyDescent="0.2">
      <c r="A1865" s="242"/>
      <c r="B1865" s="155"/>
      <c r="C1865" s="155"/>
      <c r="D1865" s="195"/>
    </row>
    <row r="1866" spans="1:4" s="154" customFormat="1" x14ac:dyDescent="0.2">
      <c r="A1866" s="242"/>
      <c r="B1866" s="155"/>
      <c r="C1866" s="155"/>
      <c r="D1866" s="195"/>
    </row>
    <row r="1867" spans="1:4" s="154" customFormat="1" x14ac:dyDescent="0.2">
      <c r="A1867" s="242"/>
      <c r="B1867" s="155"/>
      <c r="C1867" s="155"/>
      <c r="D1867" s="195"/>
    </row>
    <row r="1868" spans="1:4" s="154" customFormat="1" x14ac:dyDescent="0.2">
      <c r="A1868" s="242"/>
      <c r="B1868" s="155"/>
      <c r="C1868" s="155"/>
      <c r="D1868" s="195"/>
    </row>
    <row r="1869" spans="1:4" s="154" customFormat="1" x14ac:dyDescent="0.2">
      <c r="A1869" s="242"/>
      <c r="B1869" s="155"/>
      <c r="C1869" s="155"/>
      <c r="D1869" s="195"/>
    </row>
    <row r="1870" spans="1:4" s="154" customFormat="1" x14ac:dyDescent="0.2">
      <c r="A1870" s="242"/>
      <c r="B1870" s="155"/>
      <c r="C1870" s="155"/>
      <c r="D1870" s="195"/>
    </row>
    <row r="1871" spans="1:4" s="154" customFormat="1" x14ac:dyDescent="0.2">
      <c r="A1871" s="242"/>
      <c r="B1871" s="155"/>
      <c r="C1871" s="155"/>
      <c r="D1871" s="195"/>
    </row>
    <row r="1872" spans="1:4" s="154" customFormat="1" x14ac:dyDescent="0.2">
      <c r="A1872" s="242"/>
      <c r="B1872" s="155"/>
      <c r="C1872" s="155"/>
      <c r="D1872" s="195"/>
    </row>
    <row r="1873" spans="1:4" s="154" customFormat="1" x14ac:dyDescent="0.2">
      <c r="A1873" s="242"/>
      <c r="B1873" s="155"/>
      <c r="C1873" s="155"/>
      <c r="D1873" s="195"/>
    </row>
    <row r="1874" spans="1:4" s="154" customFormat="1" x14ac:dyDescent="0.2">
      <c r="A1874" s="242"/>
      <c r="B1874" s="155"/>
      <c r="C1874" s="155"/>
      <c r="D1874" s="195"/>
    </row>
    <row r="1875" spans="1:4" s="154" customFormat="1" x14ac:dyDescent="0.2">
      <c r="A1875" s="242"/>
      <c r="B1875" s="155"/>
      <c r="C1875" s="155"/>
      <c r="D1875" s="195"/>
    </row>
    <row r="1876" spans="1:4" s="154" customFormat="1" x14ac:dyDescent="0.2">
      <c r="A1876" s="242"/>
      <c r="B1876" s="155"/>
      <c r="C1876" s="155"/>
      <c r="D1876" s="195"/>
    </row>
    <row r="1877" spans="1:4" s="154" customFormat="1" x14ac:dyDescent="0.2">
      <c r="A1877" s="242"/>
      <c r="B1877" s="155"/>
      <c r="C1877" s="155"/>
      <c r="D1877" s="195"/>
    </row>
    <row r="1878" spans="1:4" s="154" customFormat="1" x14ac:dyDescent="0.2">
      <c r="A1878" s="242"/>
      <c r="B1878" s="155"/>
      <c r="C1878" s="155"/>
      <c r="D1878" s="195"/>
    </row>
    <row r="1879" spans="1:4" s="154" customFormat="1" x14ac:dyDescent="0.2">
      <c r="A1879" s="242"/>
      <c r="B1879" s="155"/>
      <c r="C1879" s="155"/>
      <c r="D1879" s="195"/>
    </row>
    <row r="1880" spans="1:4" s="154" customFormat="1" x14ac:dyDescent="0.2">
      <c r="A1880" s="242"/>
      <c r="B1880" s="155"/>
      <c r="C1880" s="155"/>
      <c r="D1880" s="195"/>
    </row>
    <row r="1881" spans="1:4" s="154" customFormat="1" x14ac:dyDescent="0.2">
      <c r="A1881" s="242"/>
      <c r="B1881" s="155"/>
      <c r="C1881" s="155"/>
      <c r="D1881" s="195"/>
    </row>
    <row r="1882" spans="1:4" s="154" customFormat="1" x14ac:dyDescent="0.2">
      <c r="A1882" s="242"/>
      <c r="B1882" s="155"/>
      <c r="C1882" s="155"/>
      <c r="D1882" s="195"/>
    </row>
    <row r="1883" spans="1:4" s="154" customFormat="1" x14ac:dyDescent="0.2">
      <c r="A1883" s="242"/>
      <c r="B1883" s="155"/>
      <c r="C1883" s="155"/>
      <c r="D1883" s="195"/>
    </row>
    <row r="1884" spans="1:4" s="154" customFormat="1" x14ac:dyDescent="0.2">
      <c r="A1884" s="242"/>
      <c r="B1884" s="155"/>
      <c r="C1884" s="155"/>
      <c r="D1884" s="195"/>
    </row>
    <row r="1885" spans="1:4" s="154" customFormat="1" x14ac:dyDescent="0.2">
      <c r="A1885" s="242"/>
      <c r="B1885" s="155"/>
      <c r="C1885" s="155"/>
      <c r="D1885" s="195"/>
    </row>
    <row r="1886" spans="1:4" s="154" customFormat="1" x14ac:dyDescent="0.2">
      <c r="A1886" s="242"/>
      <c r="B1886" s="155"/>
      <c r="C1886" s="155"/>
      <c r="D1886" s="195"/>
    </row>
    <row r="1887" spans="1:4" s="154" customFormat="1" x14ac:dyDescent="0.2">
      <c r="A1887" s="242"/>
      <c r="B1887" s="155"/>
      <c r="C1887" s="155"/>
      <c r="D1887" s="195"/>
    </row>
    <row r="1888" spans="1:4" s="154" customFormat="1" x14ac:dyDescent="0.2">
      <c r="A1888" s="242"/>
      <c r="B1888" s="155"/>
      <c r="C1888" s="155"/>
      <c r="D1888" s="195"/>
    </row>
    <row r="1889" spans="1:4" s="154" customFormat="1" x14ac:dyDescent="0.2">
      <c r="A1889" s="242"/>
      <c r="B1889" s="155"/>
      <c r="C1889" s="155"/>
      <c r="D1889" s="195"/>
    </row>
    <row r="1890" spans="1:4" s="154" customFormat="1" x14ac:dyDescent="0.2">
      <c r="A1890" s="242"/>
      <c r="B1890" s="155"/>
      <c r="C1890" s="155"/>
      <c r="D1890" s="195"/>
    </row>
    <row r="1891" spans="1:4" s="154" customFormat="1" x14ac:dyDescent="0.2">
      <c r="A1891" s="242"/>
      <c r="B1891" s="155"/>
      <c r="C1891" s="155"/>
      <c r="D1891" s="195"/>
    </row>
    <row r="1892" spans="1:4" s="154" customFormat="1" x14ac:dyDescent="0.2">
      <c r="A1892" s="242"/>
      <c r="B1892" s="155"/>
      <c r="C1892" s="155"/>
      <c r="D1892" s="195"/>
    </row>
    <row r="1893" spans="1:4" s="154" customFormat="1" x14ac:dyDescent="0.2">
      <c r="A1893" s="242"/>
      <c r="B1893" s="155"/>
      <c r="C1893" s="155"/>
      <c r="D1893" s="195"/>
    </row>
    <row r="1894" spans="1:4" s="154" customFormat="1" x14ac:dyDescent="0.2">
      <c r="A1894" s="242"/>
      <c r="B1894" s="155"/>
      <c r="C1894" s="155"/>
      <c r="D1894" s="195"/>
    </row>
    <row r="1895" spans="1:4" s="154" customFormat="1" x14ac:dyDescent="0.2">
      <c r="A1895" s="242"/>
      <c r="B1895" s="155"/>
      <c r="C1895" s="155"/>
      <c r="D1895" s="195"/>
    </row>
    <row r="1896" spans="1:4" s="154" customFormat="1" x14ac:dyDescent="0.2">
      <c r="A1896" s="242"/>
      <c r="B1896" s="155"/>
      <c r="C1896" s="155"/>
      <c r="D1896" s="195"/>
    </row>
    <row r="1897" spans="1:4" s="154" customFormat="1" x14ac:dyDescent="0.2">
      <c r="A1897" s="242"/>
      <c r="B1897" s="155"/>
      <c r="C1897" s="155"/>
      <c r="D1897" s="195"/>
    </row>
    <row r="1898" spans="1:4" s="154" customFormat="1" x14ac:dyDescent="0.2">
      <c r="A1898" s="242"/>
      <c r="B1898" s="155"/>
      <c r="C1898" s="155"/>
      <c r="D1898" s="195"/>
    </row>
    <row r="1899" spans="1:4" s="154" customFormat="1" x14ac:dyDescent="0.2">
      <c r="A1899" s="242"/>
      <c r="B1899" s="155"/>
      <c r="C1899" s="155"/>
      <c r="D1899" s="195"/>
    </row>
    <row r="1900" spans="1:4" s="154" customFormat="1" x14ac:dyDescent="0.2">
      <c r="A1900" s="242"/>
      <c r="B1900" s="155"/>
      <c r="C1900" s="155"/>
      <c r="D1900" s="195"/>
    </row>
    <row r="1901" spans="1:4" s="154" customFormat="1" x14ac:dyDescent="0.2">
      <c r="A1901" s="242"/>
      <c r="B1901" s="155"/>
      <c r="C1901" s="155"/>
      <c r="D1901" s="195"/>
    </row>
    <row r="1902" spans="1:4" s="154" customFormat="1" x14ac:dyDescent="0.2">
      <c r="A1902" s="242"/>
      <c r="B1902" s="155"/>
      <c r="C1902" s="155"/>
      <c r="D1902" s="195"/>
    </row>
    <row r="1903" spans="1:4" s="154" customFormat="1" x14ac:dyDescent="0.2">
      <c r="A1903" s="242"/>
      <c r="B1903" s="155"/>
      <c r="C1903" s="155"/>
      <c r="D1903" s="195"/>
    </row>
    <row r="1904" spans="1:4" s="154" customFormat="1" x14ac:dyDescent="0.2">
      <c r="A1904" s="242"/>
      <c r="B1904" s="155"/>
      <c r="C1904" s="155"/>
      <c r="D1904" s="195"/>
    </row>
    <row r="1905" spans="1:4" s="154" customFormat="1" x14ac:dyDescent="0.2">
      <c r="A1905" s="242"/>
      <c r="B1905" s="155"/>
      <c r="C1905" s="155"/>
      <c r="D1905" s="195"/>
    </row>
    <row r="1906" spans="1:4" s="154" customFormat="1" x14ac:dyDescent="0.2">
      <c r="A1906" s="242"/>
      <c r="B1906" s="155"/>
      <c r="C1906" s="155"/>
      <c r="D1906" s="195"/>
    </row>
    <row r="1907" spans="1:4" s="154" customFormat="1" x14ac:dyDescent="0.2">
      <c r="A1907" s="242"/>
      <c r="B1907" s="155"/>
      <c r="C1907" s="155"/>
      <c r="D1907" s="195"/>
    </row>
    <row r="1908" spans="1:4" s="154" customFormat="1" x14ac:dyDescent="0.2">
      <c r="A1908" s="242"/>
      <c r="B1908" s="155"/>
      <c r="C1908" s="155"/>
      <c r="D1908" s="195"/>
    </row>
    <row r="1909" spans="1:4" s="154" customFormat="1" x14ac:dyDescent="0.2">
      <c r="A1909" s="242"/>
      <c r="B1909" s="155"/>
      <c r="C1909" s="155"/>
      <c r="D1909" s="195"/>
    </row>
    <row r="1910" spans="1:4" s="154" customFormat="1" x14ac:dyDescent="0.2">
      <c r="A1910" s="242"/>
      <c r="B1910" s="155"/>
      <c r="C1910" s="155"/>
      <c r="D1910" s="195"/>
    </row>
    <row r="1911" spans="1:4" s="154" customFormat="1" x14ac:dyDescent="0.2">
      <c r="A1911" s="242"/>
      <c r="B1911" s="155"/>
      <c r="C1911" s="155"/>
      <c r="D1911" s="195"/>
    </row>
    <row r="1912" spans="1:4" s="154" customFormat="1" x14ac:dyDescent="0.2">
      <c r="A1912" s="242"/>
      <c r="B1912" s="155"/>
      <c r="C1912" s="155"/>
      <c r="D1912" s="195"/>
    </row>
    <row r="1913" spans="1:4" s="154" customFormat="1" x14ac:dyDescent="0.2">
      <c r="A1913" s="242"/>
      <c r="B1913" s="155"/>
      <c r="C1913" s="155"/>
      <c r="D1913" s="195"/>
    </row>
    <row r="1914" spans="1:4" s="154" customFormat="1" x14ac:dyDescent="0.2">
      <c r="A1914" s="242"/>
      <c r="B1914" s="155"/>
      <c r="C1914" s="155"/>
      <c r="D1914" s="195"/>
    </row>
    <row r="1915" spans="1:4" s="154" customFormat="1" x14ac:dyDescent="0.2">
      <c r="A1915" s="242"/>
      <c r="B1915" s="155"/>
      <c r="C1915" s="155"/>
      <c r="D1915" s="195"/>
    </row>
    <row r="1916" spans="1:4" s="154" customFormat="1" x14ac:dyDescent="0.2">
      <c r="A1916" s="242"/>
      <c r="B1916" s="155"/>
      <c r="C1916" s="155"/>
      <c r="D1916" s="195"/>
    </row>
    <row r="1917" spans="1:4" s="154" customFormat="1" x14ac:dyDescent="0.2">
      <c r="A1917" s="242"/>
      <c r="B1917" s="155"/>
      <c r="C1917" s="155"/>
      <c r="D1917" s="195"/>
    </row>
    <row r="1918" spans="1:4" s="154" customFormat="1" x14ac:dyDescent="0.2">
      <c r="A1918" s="242"/>
      <c r="B1918" s="155"/>
      <c r="C1918" s="155"/>
      <c r="D1918" s="195"/>
    </row>
    <row r="1919" spans="1:4" s="154" customFormat="1" x14ac:dyDescent="0.2">
      <c r="A1919" s="242"/>
      <c r="B1919" s="155"/>
      <c r="C1919" s="155"/>
      <c r="D1919" s="195"/>
    </row>
    <row r="1920" spans="1:4" s="154" customFormat="1" x14ac:dyDescent="0.2">
      <c r="A1920" s="242"/>
      <c r="B1920" s="155"/>
      <c r="C1920" s="155"/>
      <c r="D1920" s="195"/>
    </row>
    <row r="1921" spans="1:4" s="154" customFormat="1" x14ac:dyDescent="0.2">
      <c r="A1921" s="242"/>
      <c r="B1921" s="155"/>
      <c r="C1921" s="155"/>
      <c r="D1921" s="195"/>
    </row>
    <row r="1922" spans="1:4" s="154" customFormat="1" x14ac:dyDescent="0.2">
      <c r="A1922" s="242"/>
      <c r="B1922" s="155"/>
      <c r="C1922" s="155"/>
      <c r="D1922" s="195"/>
    </row>
    <row r="1923" spans="1:4" s="154" customFormat="1" x14ac:dyDescent="0.2">
      <c r="A1923" s="242"/>
      <c r="B1923" s="155"/>
      <c r="C1923" s="155"/>
      <c r="D1923" s="195"/>
    </row>
    <row r="1924" spans="1:4" s="154" customFormat="1" x14ac:dyDescent="0.2">
      <c r="A1924" s="242"/>
      <c r="B1924" s="155"/>
      <c r="C1924" s="155"/>
      <c r="D1924" s="195"/>
    </row>
    <row r="1925" spans="1:4" s="154" customFormat="1" x14ac:dyDescent="0.2">
      <c r="A1925" s="242"/>
      <c r="B1925" s="155"/>
      <c r="C1925" s="155"/>
      <c r="D1925" s="195"/>
    </row>
    <row r="1926" spans="1:4" s="154" customFormat="1" x14ac:dyDescent="0.2">
      <c r="A1926" s="242"/>
      <c r="B1926" s="155"/>
      <c r="C1926" s="155"/>
      <c r="D1926" s="195"/>
    </row>
    <row r="1927" spans="1:4" s="154" customFormat="1" x14ac:dyDescent="0.2">
      <c r="A1927" s="242"/>
      <c r="B1927" s="155"/>
      <c r="C1927" s="155"/>
      <c r="D1927" s="195"/>
    </row>
    <row r="1928" spans="1:4" s="154" customFormat="1" x14ac:dyDescent="0.2">
      <c r="A1928" s="242"/>
      <c r="B1928" s="155"/>
      <c r="C1928" s="155"/>
      <c r="D1928" s="195"/>
    </row>
    <row r="1929" spans="1:4" s="154" customFormat="1" x14ac:dyDescent="0.2">
      <c r="A1929" s="242"/>
      <c r="B1929" s="155"/>
      <c r="C1929" s="155"/>
      <c r="D1929" s="195"/>
    </row>
    <row r="1930" spans="1:4" s="154" customFormat="1" x14ac:dyDescent="0.2">
      <c r="A1930" s="242"/>
      <c r="B1930" s="155"/>
      <c r="C1930" s="155"/>
      <c r="D1930" s="195"/>
    </row>
    <row r="1931" spans="1:4" s="154" customFormat="1" x14ac:dyDescent="0.2">
      <c r="A1931" s="242"/>
      <c r="B1931" s="155"/>
      <c r="C1931" s="155"/>
      <c r="D1931" s="195"/>
    </row>
    <row r="1932" spans="1:4" s="154" customFormat="1" x14ac:dyDescent="0.2">
      <c r="A1932" s="242"/>
      <c r="B1932" s="155"/>
      <c r="C1932" s="155"/>
      <c r="D1932" s="195"/>
    </row>
    <row r="1933" spans="1:4" s="154" customFormat="1" x14ac:dyDescent="0.2">
      <c r="A1933" s="242"/>
      <c r="B1933" s="155"/>
      <c r="C1933" s="155"/>
      <c r="D1933" s="195"/>
    </row>
    <row r="1934" spans="1:4" s="154" customFormat="1" x14ac:dyDescent="0.2">
      <c r="A1934" s="242"/>
      <c r="B1934" s="155"/>
      <c r="C1934" s="155"/>
      <c r="D1934" s="195"/>
    </row>
    <row r="1935" spans="1:4" s="154" customFormat="1" x14ac:dyDescent="0.2">
      <c r="A1935" s="242"/>
      <c r="B1935" s="155"/>
      <c r="C1935" s="155"/>
      <c r="D1935" s="195"/>
    </row>
    <row r="1936" spans="1:4" s="154" customFormat="1" x14ac:dyDescent="0.2">
      <c r="A1936" s="242"/>
      <c r="B1936" s="155"/>
      <c r="C1936" s="155"/>
      <c r="D1936" s="195"/>
    </row>
    <row r="1937" spans="1:4" s="154" customFormat="1" x14ac:dyDescent="0.2">
      <c r="A1937" s="242"/>
      <c r="B1937" s="155"/>
      <c r="C1937" s="155"/>
      <c r="D1937" s="195"/>
    </row>
    <row r="1938" spans="1:4" s="154" customFormat="1" x14ac:dyDescent="0.2">
      <c r="A1938" s="242"/>
      <c r="B1938" s="155"/>
      <c r="C1938" s="155"/>
      <c r="D1938" s="195"/>
    </row>
    <row r="1939" spans="1:4" s="154" customFormat="1" x14ac:dyDescent="0.2">
      <c r="A1939" s="242"/>
      <c r="B1939" s="155"/>
      <c r="C1939" s="155"/>
      <c r="D1939" s="195"/>
    </row>
    <row r="1940" spans="1:4" s="154" customFormat="1" x14ac:dyDescent="0.2">
      <c r="A1940" s="242"/>
      <c r="B1940" s="155"/>
      <c r="C1940" s="155"/>
      <c r="D1940" s="195"/>
    </row>
    <row r="1941" spans="1:4" s="154" customFormat="1" x14ac:dyDescent="0.2">
      <c r="A1941" s="242"/>
      <c r="B1941" s="155"/>
      <c r="C1941" s="155"/>
      <c r="D1941" s="195"/>
    </row>
    <row r="1942" spans="1:4" s="154" customFormat="1" x14ac:dyDescent="0.2">
      <c r="A1942" s="242"/>
      <c r="B1942" s="155"/>
      <c r="C1942" s="155"/>
      <c r="D1942" s="195"/>
    </row>
    <row r="1943" spans="1:4" s="154" customFormat="1" x14ac:dyDescent="0.2">
      <c r="A1943" s="242"/>
      <c r="B1943" s="155"/>
      <c r="C1943" s="155"/>
      <c r="D1943" s="195"/>
    </row>
    <row r="1944" spans="1:4" s="154" customFormat="1" x14ac:dyDescent="0.2">
      <c r="A1944" s="242"/>
      <c r="B1944" s="155"/>
      <c r="C1944" s="155"/>
      <c r="D1944" s="195"/>
    </row>
    <row r="1945" spans="1:4" s="154" customFormat="1" x14ac:dyDescent="0.2">
      <c r="A1945" s="242"/>
      <c r="B1945" s="155"/>
      <c r="C1945" s="155"/>
      <c r="D1945" s="195"/>
    </row>
    <row r="1946" spans="1:4" s="154" customFormat="1" x14ac:dyDescent="0.2">
      <c r="A1946" s="242"/>
      <c r="B1946" s="155"/>
      <c r="C1946" s="155"/>
      <c r="D1946" s="195"/>
    </row>
    <row r="1947" spans="1:4" s="154" customFormat="1" x14ac:dyDescent="0.2">
      <c r="A1947" s="242"/>
      <c r="B1947" s="155"/>
      <c r="C1947" s="155"/>
      <c r="D1947" s="195"/>
    </row>
    <row r="1948" spans="1:4" s="154" customFormat="1" x14ac:dyDescent="0.2">
      <c r="A1948" s="242"/>
      <c r="B1948" s="155"/>
      <c r="C1948" s="155"/>
      <c r="D1948" s="195"/>
    </row>
    <row r="1949" spans="1:4" s="154" customFormat="1" x14ac:dyDescent="0.2">
      <c r="A1949" s="242"/>
      <c r="B1949" s="155"/>
      <c r="C1949" s="155"/>
      <c r="D1949" s="195"/>
    </row>
    <row r="1950" spans="1:4" s="154" customFormat="1" x14ac:dyDescent="0.2">
      <c r="A1950" s="242"/>
      <c r="B1950" s="155"/>
      <c r="C1950" s="155"/>
      <c r="D1950" s="195"/>
    </row>
    <row r="1951" spans="1:4" s="154" customFormat="1" x14ac:dyDescent="0.2">
      <c r="A1951" s="242"/>
      <c r="B1951" s="155"/>
      <c r="C1951" s="155"/>
      <c r="D1951" s="195"/>
    </row>
    <row r="1952" spans="1:4" s="154" customFormat="1" x14ac:dyDescent="0.2">
      <c r="A1952" s="242"/>
      <c r="B1952" s="155"/>
      <c r="C1952" s="155"/>
      <c r="D1952" s="195"/>
    </row>
    <row r="1953" spans="1:4" s="154" customFormat="1" x14ac:dyDescent="0.2">
      <c r="A1953" s="242"/>
      <c r="B1953" s="155"/>
      <c r="C1953" s="155"/>
      <c r="D1953" s="195"/>
    </row>
    <row r="1954" spans="1:4" s="154" customFormat="1" x14ac:dyDescent="0.2">
      <c r="A1954" s="242"/>
      <c r="B1954" s="155"/>
      <c r="C1954" s="155"/>
      <c r="D1954" s="195"/>
    </row>
    <row r="1955" spans="1:4" s="154" customFormat="1" x14ac:dyDescent="0.2">
      <c r="A1955" s="242"/>
      <c r="B1955" s="155"/>
      <c r="C1955" s="155"/>
      <c r="D1955" s="195"/>
    </row>
    <row r="1956" spans="1:4" s="154" customFormat="1" x14ac:dyDescent="0.2">
      <c r="A1956" s="242"/>
      <c r="B1956" s="155"/>
      <c r="C1956" s="155"/>
      <c r="D1956" s="195"/>
    </row>
    <row r="1957" spans="1:4" s="154" customFormat="1" x14ac:dyDescent="0.2">
      <c r="A1957" s="242"/>
      <c r="B1957" s="155"/>
      <c r="C1957" s="155"/>
      <c r="D1957" s="195"/>
    </row>
    <row r="1958" spans="1:4" s="154" customFormat="1" x14ac:dyDescent="0.2">
      <c r="A1958" s="242"/>
      <c r="B1958" s="155"/>
      <c r="C1958" s="155"/>
      <c r="D1958" s="195"/>
    </row>
    <row r="1959" spans="1:4" s="154" customFormat="1" x14ac:dyDescent="0.2">
      <c r="A1959" s="242"/>
      <c r="B1959" s="155"/>
      <c r="C1959" s="155"/>
      <c r="D1959" s="195"/>
    </row>
    <row r="1960" spans="1:4" s="154" customFormat="1" x14ac:dyDescent="0.2">
      <c r="A1960" s="242"/>
      <c r="B1960" s="155"/>
      <c r="C1960" s="155"/>
      <c r="D1960" s="195"/>
    </row>
    <row r="1961" spans="1:4" s="154" customFormat="1" x14ac:dyDescent="0.2">
      <c r="A1961" s="242"/>
      <c r="B1961" s="155"/>
      <c r="C1961" s="155"/>
      <c r="D1961" s="195"/>
    </row>
    <row r="1962" spans="1:4" s="154" customFormat="1" x14ac:dyDescent="0.2">
      <c r="A1962" s="242"/>
      <c r="B1962" s="155"/>
      <c r="C1962" s="155"/>
      <c r="D1962" s="195"/>
    </row>
    <row r="1963" spans="1:4" s="154" customFormat="1" x14ac:dyDescent="0.2">
      <c r="A1963" s="242"/>
      <c r="B1963" s="155"/>
      <c r="C1963" s="155"/>
      <c r="D1963" s="195"/>
    </row>
    <row r="1964" spans="1:4" s="154" customFormat="1" x14ac:dyDescent="0.2">
      <c r="A1964" s="242"/>
      <c r="B1964" s="155"/>
      <c r="C1964" s="155"/>
      <c r="D1964" s="195"/>
    </row>
    <row r="1965" spans="1:4" s="154" customFormat="1" x14ac:dyDescent="0.2">
      <c r="A1965" s="242"/>
      <c r="B1965" s="155"/>
      <c r="C1965" s="155"/>
      <c r="D1965" s="195"/>
    </row>
    <row r="1966" spans="1:4" s="154" customFormat="1" x14ac:dyDescent="0.2">
      <c r="A1966" s="242"/>
      <c r="B1966" s="155"/>
      <c r="C1966" s="155"/>
      <c r="D1966" s="195"/>
    </row>
    <row r="1967" spans="1:4" s="154" customFormat="1" x14ac:dyDescent="0.2">
      <c r="A1967" s="242"/>
      <c r="B1967" s="155"/>
      <c r="C1967" s="155"/>
      <c r="D1967" s="195"/>
    </row>
    <row r="1968" spans="1:4" s="154" customFormat="1" x14ac:dyDescent="0.2">
      <c r="A1968" s="242"/>
      <c r="B1968" s="155"/>
      <c r="C1968" s="155"/>
      <c r="D1968" s="195"/>
    </row>
    <row r="1969" spans="1:4" s="154" customFormat="1" x14ac:dyDescent="0.2">
      <c r="A1969" s="242"/>
      <c r="B1969" s="155"/>
      <c r="C1969" s="155"/>
      <c r="D1969" s="195"/>
    </row>
    <row r="1970" spans="1:4" s="154" customFormat="1" x14ac:dyDescent="0.2">
      <c r="A1970" s="242"/>
      <c r="B1970" s="155"/>
      <c r="C1970" s="155"/>
      <c r="D1970" s="195"/>
    </row>
    <row r="1971" spans="1:4" s="154" customFormat="1" x14ac:dyDescent="0.2">
      <c r="A1971" s="242"/>
      <c r="B1971" s="155"/>
      <c r="C1971" s="155"/>
      <c r="D1971" s="195"/>
    </row>
    <row r="1972" spans="1:4" s="154" customFormat="1" x14ac:dyDescent="0.2">
      <c r="A1972" s="242"/>
      <c r="B1972" s="155"/>
      <c r="C1972" s="155"/>
      <c r="D1972" s="195"/>
    </row>
    <row r="1973" spans="1:4" s="154" customFormat="1" x14ac:dyDescent="0.2">
      <c r="A1973" s="242"/>
      <c r="B1973" s="155"/>
      <c r="C1973" s="155"/>
      <c r="D1973" s="195"/>
    </row>
    <row r="1974" spans="1:4" s="154" customFormat="1" x14ac:dyDescent="0.2">
      <c r="A1974" s="242"/>
      <c r="B1974" s="155"/>
      <c r="C1974" s="155"/>
      <c r="D1974" s="195"/>
    </row>
    <row r="1975" spans="1:4" s="154" customFormat="1" x14ac:dyDescent="0.2">
      <c r="A1975" s="242"/>
      <c r="B1975" s="155"/>
      <c r="C1975" s="155"/>
      <c r="D1975" s="195"/>
    </row>
    <row r="1976" spans="1:4" s="154" customFormat="1" x14ac:dyDescent="0.2">
      <c r="A1976" s="242"/>
      <c r="B1976" s="155"/>
      <c r="C1976" s="155"/>
      <c r="D1976" s="195"/>
    </row>
    <row r="1977" spans="1:4" s="154" customFormat="1" x14ac:dyDescent="0.2">
      <c r="A1977" s="242"/>
      <c r="B1977" s="155"/>
      <c r="C1977" s="155"/>
      <c r="D1977" s="195"/>
    </row>
    <row r="1978" spans="1:4" s="154" customFormat="1" x14ac:dyDescent="0.2">
      <c r="A1978" s="242"/>
      <c r="B1978" s="155"/>
      <c r="C1978" s="155"/>
      <c r="D1978" s="195"/>
    </row>
    <row r="1979" spans="1:4" s="154" customFormat="1" x14ac:dyDescent="0.2">
      <c r="A1979" s="242"/>
      <c r="B1979" s="155"/>
      <c r="C1979" s="155"/>
      <c r="D1979" s="195"/>
    </row>
    <row r="1980" spans="1:4" s="154" customFormat="1" x14ac:dyDescent="0.2">
      <c r="A1980" s="242"/>
      <c r="B1980" s="155"/>
      <c r="C1980" s="155"/>
      <c r="D1980" s="195"/>
    </row>
    <row r="1981" spans="1:4" s="154" customFormat="1" x14ac:dyDescent="0.2">
      <c r="A1981" s="242"/>
      <c r="B1981" s="155"/>
      <c r="C1981" s="155"/>
      <c r="D1981" s="195"/>
    </row>
    <row r="1982" spans="1:4" s="154" customFormat="1" x14ac:dyDescent="0.2">
      <c r="A1982" s="242"/>
      <c r="B1982" s="155"/>
      <c r="C1982" s="155"/>
      <c r="D1982" s="195"/>
    </row>
    <row r="1983" spans="1:4" s="154" customFormat="1" x14ac:dyDescent="0.2">
      <c r="A1983" s="242"/>
      <c r="B1983" s="155"/>
      <c r="C1983" s="155"/>
      <c r="D1983" s="195"/>
    </row>
    <row r="1984" spans="1:4" s="154" customFormat="1" x14ac:dyDescent="0.2">
      <c r="A1984" s="242"/>
      <c r="B1984" s="155"/>
      <c r="C1984" s="155"/>
      <c r="D1984" s="195"/>
    </row>
    <row r="1985" spans="1:4" s="154" customFormat="1" x14ac:dyDescent="0.2">
      <c r="A1985" s="242"/>
      <c r="B1985" s="155"/>
      <c r="C1985" s="155"/>
      <c r="D1985" s="195"/>
    </row>
    <row r="1986" spans="1:4" s="154" customFormat="1" x14ac:dyDescent="0.2">
      <c r="A1986" s="242"/>
      <c r="B1986" s="155"/>
      <c r="C1986" s="155"/>
      <c r="D1986" s="195"/>
    </row>
    <row r="1987" spans="1:4" s="154" customFormat="1" x14ac:dyDescent="0.2">
      <c r="A1987" s="242"/>
      <c r="B1987" s="155"/>
      <c r="C1987" s="155"/>
      <c r="D1987" s="195"/>
    </row>
    <row r="1988" spans="1:4" s="154" customFormat="1" x14ac:dyDescent="0.2">
      <c r="A1988" s="242"/>
      <c r="B1988" s="155"/>
      <c r="C1988" s="155"/>
      <c r="D1988" s="195"/>
    </row>
    <row r="1989" spans="1:4" s="154" customFormat="1" x14ac:dyDescent="0.2">
      <c r="A1989" s="242"/>
      <c r="B1989" s="155"/>
      <c r="C1989" s="155"/>
      <c r="D1989" s="195"/>
    </row>
    <row r="1990" spans="1:4" s="154" customFormat="1" x14ac:dyDescent="0.2">
      <c r="A1990" s="242"/>
      <c r="B1990" s="155"/>
      <c r="C1990" s="155"/>
      <c r="D1990" s="195"/>
    </row>
    <row r="1991" spans="1:4" s="154" customFormat="1" x14ac:dyDescent="0.2">
      <c r="A1991" s="242"/>
      <c r="B1991" s="155"/>
      <c r="C1991" s="155"/>
      <c r="D1991" s="195"/>
    </row>
    <row r="1992" spans="1:4" s="154" customFormat="1" x14ac:dyDescent="0.2">
      <c r="A1992" s="242"/>
      <c r="B1992" s="155"/>
      <c r="C1992" s="155"/>
      <c r="D1992" s="195"/>
    </row>
    <row r="1993" spans="1:4" s="154" customFormat="1" x14ac:dyDescent="0.2">
      <c r="A1993" s="242"/>
      <c r="B1993" s="155"/>
      <c r="C1993" s="155"/>
      <c r="D1993" s="195"/>
    </row>
    <row r="1994" spans="1:4" s="154" customFormat="1" x14ac:dyDescent="0.2">
      <c r="A1994" s="242"/>
      <c r="B1994" s="155"/>
      <c r="C1994" s="155"/>
      <c r="D1994" s="195"/>
    </row>
    <row r="1995" spans="1:4" s="154" customFormat="1" x14ac:dyDescent="0.2">
      <c r="A1995" s="242"/>
      <c r="B1995" s="155"/>
      <c r="C1995" s="155"/>
      <c r="D1995" s="195"/>
    </row>
    <row r="1996" spans="1:4" s="154" customFormat="1" x14ac:dyDescent="0.2">
      <c r="A1996" s="242"/>
      <c r="B1996" s="155"/>
      <c r="C1996" s="155"/>
      <c r="D1996" s="195"/>
    </row>
    <row r="1997" spans="1:4" s="154" customFormat="1" x14ac:dyDescent="0.2">
      <c r="A1997" s="242"/>
      <c r="B1997" s="155"/>
      <c r="C1997" s="155"/>
      <c r="D1997" s="195"/>
    </row>
    <row r="1998" spans="1:4" s="154" customFormat="1" x14ac:dyDescent="0.2">
      <c r="A1998" s="242"/>
      <c r="B1998" s="155"/>
      <c r="C1998" s="155"/>
      <c r="D1998" s="195"/>
    </row>
    <row r="1999" spans="1:4" s="154" customFormat="1" x14ac:dyDescent="0.2">
      <c r="A1999" s="242"/>
      <c r="B1999" s="155"/>
      <c r="C1999" s="155"/>
      <c r="D1999" s="195"/>
    </row>
    <row r="2000" spans="1:4" s="154" customFormat="1" x14ac:dyDescent="0.2">
      <c r="A2000" s="242"/>
      <c r="B2000" s="155"/>
      <c r="C2000" s="155"/>
      <c r="D2000" s="195"/>
    </row>
    <row r="2001" spans="1:4" s="154" customFormat="1" x14ac:dyDescent="0.2">
      <c r="A2001" s="242"/>
      <c r="B2001" s="155"/>
      <c r="C2001" s="155"/>
      <c r="D2001" s="195"/>
    </row>
    <row r="2002" spans="1:4" s="154" customFormat="1" x14ac:dyDescent="0.2">
      <c r="A2002" s="242"/>
      <c r="B2002" s="155"/>
      <c r="C2002" s="155"/>
      <c r="D2002" s="195"/>
    </row>
    <row r="2003" spans="1:4" s="154" customFormat="1" x14ac:dyDescent="0.2">
      <c r="A2003" s="242"/>
      <c r="B2003" s="155"/>
      <c r="C2003" s="155"/>
      <c r="D2003" s="195"/>
    </row>
    <row r="2004" spans="1:4" s="154" customFormat="1" x14ac:dyDescent="0.2">
      <c r="A2004" s="242"/>
      <c r="B2004" s="155"/>
      <c r="C2004" s="155"/>
      <c r="D2004" s="195"/>
    </row>
    <row r="2005" spans="1:4" s="154" customFormat="1" x14ac:dyDescent="0.2">
      <c r="A2005" s="242"/>
      <c r="B2005" s="155"/>
      <c r="C2005" s="155"/>
      <c r="D2005" s="195"/>
    </row>
    <row r="2006" spans="1:4" s="154" customFormat="1" x14ac:dyDescent="0.2">
      <c r="A2006" s="242"/>
      <c r="B2006" s="155"/>
      <c r="C2006" s="155"/>
      <c r="D2006" s="195"/>
    </row>
    <row r="2007" spans="1:4" s="154" customFormat="1" x14ac:dyDescent="0.2">
      <c r="A2007" s="242"/>
      <c r="B2007" s="155"/>
      <c r="C2007" s="155"/>
      <c r="D2007" s="195"/>
    </row>
    <row r="2008" spans="1:4" s="154" customFormat="1" x14ac:dyDescent="0.2">
      <c r="A2008" s="242"/>
      <c r="B2008" s="155"/>
      <c r="C2008" s="155"/>
      <c r="D2008" s="195"/>
    </row>
    <row r="2009" spans="1:4" s="154" customFormat="1" x14ac:dyDescent="0.2">
      <c r="A2009" s="242"/>
      <c r="B2009" s="155"/>
      <c r="C2009" s="155"/>
      <c r="D2009" s="195"/>
    </row>
    <row r="2010" spans="1:4" s="154" customFormat="1" x14ac:dyDescent="0.2">
      <c r="A2010" s="242"/>
      <c r="B2010" s="155"/>
      <c r="C2010" s="155"/>
      <c r="D2010" s="195"/>
    </row>
    <row r="2011" spans="1:4" s="154" customFormat="1" x14ac:dyDescent="0.2">
      <c r="A2011" s="242"/>
      <c r="B2011" s="155"/>
      <c r="C2011" s="155"/>
      <c r="D2011" s="195"/>
    </row>
    <row r="2012" spans="1:4" s="154" customFormat="1" x14ac:dyDescent="0.2">
      <c r="A2012" s="242"/>
      <c r="B2012" s="155"/>
      <c r="C2012" s="155"/>
      <c r="D2012" s="195"/>
    </row>
    <row r="2013" spans="1:4" s="154" customFormat="1" x14ac:dyDescent="0.2">
      <c r="A2013" s="242"/>
      <c r="B2013" s="155"/>
      <c r="C2013" s="155"/>
      <c r="D2013" s="195"/>
    </row>
    <row r="2014" spans="1:4" s="154" customFormat="1" x14ac:dyDescent="0.2">
      <c r="A2014" s="242"/>
      <c r="B2014" s="155"/>
      <c r="C2014" s="155"/>
      <c r="D2014" s="195"/>
    </row>
    <row r="2015" spans="1:4" s="154" customFormat="1" x14ac:dyDescent="0.2">
      <c r="A2015" s="242"/>
      <c r="B2015" s="155"/>
      <c r="C2015" s="155"/>
      <c r="D2015" s="195"/>
    </row>
    <row r="2016" spans="1:4" s="154" customFormat="1" x14ac:dyDescent="0.2">
      <c r="A2016" s="242"/>
      <c r="B2016" s="155"/>
      <c r="C2016" s="155"/>
      <c r="D2016" s="195"/>
    </row>
    <row r="2017" spans="1:4" s="154" customFormat="1" x14ac:dyDescent="0.2">
      <c r="A2017" s="242"/>
      <c r="B2017" s="155"/>
      <c r="C2017" s="155"/>
      <c r="D2017" s="195"/>
    </row>
    <row r="2018" spans="1:4" s="154" customFormat="1" x14ac:dyDescent="0.2">
      <c r="A2018" s="242"/>
      <c r="B2018" s="155"/>
      <c r="C2018" s="155"/>
      <c r="D2018" s="195"/>
    </row>
    <row r="2019" spans="1:4" s="154" customFormat="1" x14ac:dyDescent="0.2">
      <c r="A2019" s="242"/>
      <c r="B2019" s="155"/>
      <c r="C2019" s="155"/>
      <c r="D2019" s="195"/>
    </row>
    <row r="2020" spans="1:4" s="154" customFormat="1" x14ac:dyDescent="0.2">
      <c r="A2020" s="242"/>
      <c r="B2020" s="155"/>
      <c r="C2020" s="155"/>
      <c r="D2020" s="195"/>
    </row>
    <row r="2021" spans="1:4" s="154" customFormat="1" x14ac:dyDescent="0.2">
      <c r="A2021" s="242"/>
      <c r="B2021" s="155"/>
      <c r="C2021" s="155"/>
      <c r="D2021" s="195"/>
    </row>
    <row r="2022" spans="1:4" s="154" customFormat="1" x14ac:dyDescent="0.2">
      <c r="A2022" s="242"/>
      <c r="B2022" s="155"/>
      <c r="C2022" s="155"/>
      <c r="D2022" s="195"/>
    </row>
    <row r="2023" spans="1:4" s="154" customFormat="1" x14ac:dyDescent="0.2">
      <c r="A2023" s="242"/>
      <c r="B2023" s="155"/>
      <c r="C2023" s="155"/>
      <c r="D2023" s="195"/>
    </row>
    <row r="2024" spans="1:4" s="154" customFormat="1" x14ac:dyDescent="0.2">
      <c r="A2024" s="242"/>
      <c r="B2024" s="155"/>
      <c r="C2024" s="155"/>
      <c r="D2024" s="195"/>
    </row>
    <row r="2025" spans="1:4" s="154" customFormat="1" x14ac:dyDescent="0.2">
      <c r="A2025" s="242"/>
      <c r="B2025" s="155"/>
      <c r="C2025" s="155"/>
      <c r="D2025" s="195"/>
    </row>
    <row r="2026" spans="1:4" s="154" customFormat="1" x14ac:dyDescent="0.2">
      <c r="A2026" s="242"/>
      <c r="B2026" s="155"/>
      <c r="C2026" s="155"/>
      <c r="D2026" s="195"/>
    </row>
    <row r="2027" spans="1:4" s="154" customFormat="1" x14ac:dyDescent="0.2">
      <c r="A2027" s="242"/>
      <c r="B2027" s="155"/>
      <c r="C2027" s="155"/>
      <c r="D2027" s="195"/>
    </row>
    <row r="2028" spans="1:4" s="154" customFormat="1" x14ac:dyDescent="0.2">
      <c r="A2028" s="242"/>
      <c r="B2028" s="155"/>
      <c r="C2028" s="155"/>
      <c r="D2028" s="195"/>
    </row>
    <row r="2029" spans="1:4" s="154" customFormat="1" x14ac:dyDescent="0.2">
      <c r="A2029" s="242"/>
      <c r="B2029" s="155"/>
      <c r="C2029" s="155"/>
      <c r="D2029" s="195"/>
    </row>
    <row r="2030" spans="1:4" s="154" customFormat="1" x14ac:dyDescent="0.2">
      <c r="A2030" s="242"/>
      <c r="B2030" s="155"/>
      <c r="C2030" s="155"/>
      <c r="D2030" s="195"/>
    </row>
    <row r="2031" spans="1:4" s="154" customFormat="1" x14ac:dyDescent="0.2">
      <c r="A2031" s="242"/>
      <c r="B2031" s="155"/>
      <c r="C2031" s="155"/>
      <c r="D2031" s="195"/>
    </row>
    <row r="2032" spans="1:4" s="154" customFormat="1" x14ac:dyDescent="0.2">
      <c r="A2032" s="242"/>
      <c r="B2032" s="155"/>
      <c r="C2032" s="155"/>
      <c r="D2032" s="195"/>
    </row>
    <row r="2033" spans="1:4" s="154" customFormat="1" x14ac:dyDescent="0.2">
      <c r="A2033" s="242"/>
      <c r="B2033" s="155"/>
      <c r="C2033" s="155"/>
      <c r="D2033" s="195"/>
    </row>
    <row r="2034" spans="1:4" s="154" customFormat="1" x14ac:dyDescent="0.2">
      <c r="A2034" s="242"/>
      <c r="B2034" s="155"/>
      <c r="C2034" s="155"/>
      <c r="D2034" s="195"/>
    </row>
    <row r="2035" spans="1:4" s="154" customFormat="1" x14ac:dyDescent="0.2">
      <c r="A2035" s="242"/>
      <c r="B2035" s="155"/>
      <c r="C2035" s="155"/>
      <c r="D2035" s="195"/>
    </row>
    <row r="2036" spans="1:4" s="154" customFormat="1" x14ac:dyDescent="0.2">
      <c r="A2036" s="242"/>
      <c r="B2036" s="155"/>
      <c r="C2036" s="155"/>
      <c r="D2036" s="195"/>
    </row>
    <row r="2037" spans="1:4" s="154" customFormat="1" x14ac:dyDescent="0.2">
      <c r="A2037" s="242"/>
      <c r="B2037" s="155"/>
      <c r="C2037" s="155"/>
      <c r="D2037" s="195"/>
    </row>
    <row r="2038" spans="1:4" s="154" customFormat="1" x14ac:dyDescent="0.2">
      <c r="A2038" s="242"/>
      <c r="B2038" s="155"/>
      <c r="C2038" s="155"/>
      <c r="D2038" s="195"/>
    </row>
    <row r="2039" spans="1:4" s="154" customFormat="1" x14ac:dyDescent="0.2">
      <c r="A2039" s="242"/>
      <c r="B2039" s="155"/>
      <c r="C2039" s="155"/>
      <c r="D2039" s="195"/>
    </row>
    <row r="2040" spans="1:4" s="154" customFormat="1" x14ac:dyDescent="0.2">
      <c r="A2040" s="242"/>
      <c r="B2040" s="155"/>
      <c r="C2040" s="155"/>
      <c r="D2040" s="195"/>
    </row>
    <row r="2041" spans="1:4" s="154" customFormat="1" x14ac:dyDescent="0.2">
      <c r="A2041" s="242"/>
      <c r="B2041" s="155"/>
      <c r="C2041" s="155"/>
      <c r="D2041" s="195"/>
    </row>
    <row r="2042" spans="1:4" s="154" customFormat="1" x14ac:dyDescent="0.2">
      <c r="A2042" s="242"/>
      <c r="B2042" s="155"/>
      <c r="C2042" s="155"/>
      <c r="D2042" s="195"/>
    </row>
    <row r="2043" spans="1:4" s="154" customFormat="1" x14ac:dyDescent="0.2">
      <c r="A2043" s="242"/>
      <c r="B2043" s="155"/>
      <c r="C2043" s="155"/>
      <c r="D2043" s="195"/>
    </row>
    <row r="2044" spans="1:4" s="154" customFormat="1" x14ac:dyDescent="0.2">
      <c r="A2044" s="242"/>
      <c r="B2044" s="155"/>
      <c r="C2044" s="155"/>
      <c r="D2044" s="195"/>
    </row>
    <row r="2045" spans="1:4" s="154" customFormat="1" x14ac:dyDescent="0.2">
      <c r="A2045" s="242"/>
      <c r="B2045" s="155"/>
      <c r="C2045" s="155"/>
      <c r="D2045" s="195"/>
    </row>
    <row r="2046" spans="1:4" s="154" customFormat="1" x14ac:dyDescent="0.2">
      <c r="A2046" s="242"/>
      <c r="B2046" s="155"/>
      <c r="C2046" s="155"/>
      <c r="D2046" s="195"/>
    </row>
    <row r="2047" spans="1:4" s="154" customFormat="1" x14ac:dyDescent="0.2">
      <c r="A2047" s="242"/>
      <c r="B2047" s="155"/>
      <c r="C2047" s="155"/>
      <c r="D2047" s="195"/>
    </row>
    <row r="2048" spans="1:4" s="154" customFormat="1" x14ac:dyDescent="0.2">
      <c r="A2048" s="242"/>
      <c r="B2048" s="155"/>
      <c r="C2048" s="155"/>
      <c r="D2048" s="195"/>
    </row>
    <row r="2049" spans="1:4" s="154" customFormat="1" x14ac:dyDescent="0.2">
      <c r="A2049" s="242"/>
      <c r="B2049" s="155"/>
      <c r="C2049" s="155"/>
      <c r="D2049" s="195"/>
    </row>
    <row r="2050" spans="1:4" s="154" customFormat="1" x14ac:dyDescent="0.2">
      <c r="A2050" s="242"/>
      <c r="B2050" s="155"/>
      <c r="C2050" s="155"/>
      <c r="D2050" s="195"/>
    </row>
    <row r="2051" spans="1:4" s="154" customFormat="1" x14ac:dyDescent="0.2">
      <c r="A2051" s="242"/>
      <c r="B2051" s="155"/>
      <c r="C2051" s="155"/>
      <c r="D2051" s="195"/>
    </row>
    <row r="2052" spans="1:4" s="154" customFormat="1" x14ac:dyDescent="0.2">
      <c r="A2052" s="242"/>
      <c r="B2052" s="155"/>
      <c r="C2052" s="155"/>
      <c r="D2052" s="195"/>
    </row>
    <row r="2053" spans="1:4" s="154" customFormat="1" x14ac:dyDescent="0.2">
      <c r="A2053" s="242"/>
      <c r="B2053" s="155"/>
      <c r="C2053" s="155"/>
      <c r="D2053" s="195"/>
    </row>
    <row r="2054" spans="1:4" s="154" customFormat="1" x14ac:dyDescent="0.2">
      <c r="A2054" s="242"/>
      <c r="B2054" s="155"/>
      <c r="C2054" s="155"/>
      <c r="D2054" s="195"/>
    </row>
    <row r="2055" spans="1:4" s="154" customFormat="1" x14ac:dyDescent="0.2">
      <c r="A2055" s="242"/>
      <c r="B2055" s="155"/>
      <c r="C2055" s="155"/>
      <c r="D2055" s="195"/>
    </row>
    <row r="2056" spans="1:4" s="154" customFormat="1" x14ac:dyDescent="0.2">
      <c r="A2056" s="242"/>
      <c r="B2056" s="155"/>
      <c r="C2056" s="155"/>
      <c r="D2056" s="195"/>
    </row>
    <row r="2057" spans="1:4" s="154" customFormat="1" x14ac:dyDescent="0.2">
      <c r="A2057" s="242"/>
      <c r="B2057" s="155"/>
      <c r="C2057" s="155"/>
      <c r="D2057" s="195"/>
    </row>
    <row r="2058" spans="1:4" s="154" customFormat="1" x14ac:dyDescent="0.2">
      <c r="A2058" s="242"/>
      <c r="B2058" s="155"/>
      <c r="C2058" s="155"/>
      <c r="D2058" s="195"/>
    </row>
    <row r="2059" spans="1:4" s="154" customFormat="1" x14ac:dyDescent="0.2">
      <c r="A2059" s="242"/>
      <c r="B2059" s="155"/>
      <c r="C2059" s="155"/>
      <c r="D2059" s="195"/>
    </row>
    <row r="2060" spans="1:4" s="154" customFormat="1" x14ac:dyDescent="0.2">
      <c r="A2060" s="242"/>
      <c r="B2060" s="155"/>
      <c r="C2060" s="155"/>
      <c r="D2060" s="195"/>
    </row>
    <row r="2061" spans="1:4" s="154" customFormat="1" x14ac:dyDescent="0.2">
      <c r="A2061" s="242"/>
      <c r="B2061" s="155"/>
      <c r="C2061" s="155"/>
      <c r="D2061" s="195"/>
    </row>
    <row r="2062" spans="1:4" s="154" customFormat="1" x14ac:dyDescent="0.2">
      <c r="A2062" s="242"/>
      <c r="B2062" s="155"/>
      <c r="C2062" s="155"/>
      <c r="D2062" s="195"/>
    </row>
    <row r="2063" spans="1:4" s="154" customFormat="1" x14ac:dyDescent="0.2">
      <c r="A2063" s="242"/>
      <c r="B2063" s="155"/>
      <c r="C2063" s="155"/>
      <c r="D2063" s="195"/>
    </row>
    <row r="2064" spans="1:4" s="154" customFormat="1" x14ac:dyDescent="0.2">
      <c r="A2064" s="242"/>
      <c r="B2064" s="155"/>
      <c r="C2064" s="155"/>
      <c r="D2064" s="195"/>
    </row>
    <row r="2065" spans="1:4" s="154" customFormat="1" x14ac:dyDescent="0.2">
      <c r="A2065" s="242"/>
      <c r="B2065" s="155"/>
      <c r="C2065" s="155"/>
      <c r="D2065" s="195"/>
    </row>
    <row r="2066" spans="1:4" s="154" customFormat="1" x14ac:dyDescent="0.2">
      <c r="A2066" s="242"/>
      <c r="B2066" s="155"/>
      <c r="C2066" s="155"/>
      <c r="D2066" s="195"/>
    </row>
    <row r="2067" spans="1:4" s="154" customFormat="1" x14ac:dyDescent="0.2">
      <c r="A2067" s="242"/>
      <c r="B2067" s="155"/>
      <c r="C2067" s="155"/>
      <c r="D2067" s="195"/>
    </row>
    <row r="2068" spans="1:4" s="154" customFormat="1" x14ac:dyDescent="0.2">
      <c r="A2068" s="242"/>
      <c r="B2068" s="155"/>
      <c r="C2068" s="155"/>
      <c r="D2068" s="195"/>
    </row>
    <row r="2069" spans="1:4" s="154" customFormat="1" x14ac:dyDescent="0.2">
      <c r="A2069" s="242"/>
      <c r="B2069" s="155"/>
      <c r="C2069" s="155"/>
      <c r="D2069" s="195"/>
    </row>
    <row r="2070" spans="1:4" s="154" customFormat="1" x14ac:dyDescent="0.2">
      <c r="A2070" s="242"/>
      <c r="B2070" s="155"/>
      <c r="C2070" s="155"/>
      <c r="D2070" s="195"/>
    </row>
    <row r="2071" spans="1:4" s="154" customFormat="1" x14ac:dyDescent="0.2">
      <c r="A2071" s="242"/>
      <c r="B2071" s="155"/>
      <c r="C2071" s="155"/>
      <c r="D2071" s="195"/>
    </row>
    <row r="2072" spans="1:4" s="154" customFormat="1" x14ac:dyDescent="0.2">
      <c r="A2072" s="242"/>
      <c r="B2072" s="155"/>
      <c r="C2072" s="155"/>
      <c r="D2072" s="195"/>
    </row>
    <row r="2073" spans="1:4" s="154" customFormat="1" x14ac:dyDescent="0.2">
      <c r="A2073" s="242"/>
      <c r="B2073" s="155"/>
      <c r="C2073" s="155"/>
      <c r="D2073" s="195"/>
    </row>
    <row r="2074" spans="1:4" s="154" customFormat="1" x14ac:dyDescent="0.2">
      <c r="A2074" s="242"/>
      <c r="B2074" s="155"/>
      <c r="C2074" s="155"/>
      <c r="D2074" s="195"/>
    </row>
    <row r="2075" spans="1:4" s="154" customFormat="1" x14ac:dyDescent="0.2">
      <c r="A2075" s="242"/>
      <c r="B2075" s="155"/>
      <c r="C2075" s="155"/>
      <c r="D2075" s="195"/>
    </row>
    <row r="2076" spans="1:4" s="154" customFormat="1" x14ac:dyDescent="0.2">
      <c r="A2076" s="242"/>
      <c r="B2076" s="155"/>
      <c r="C2076" s="155"/>
      <c r="D2076" s="195"/>
    </row>
    <row r="2077" spans="1:4" s="154" customFormat="1" x14ac:dyDescent="0.2">
      <c r="A2077" s="242"/>
      <c r="B2077" s="155"/>
      <c r="C2077" s="155"/>
      <c r="D2077" s="195"/>
    </row>
    <row r="2078" spans="1:4" s="154" customFormat="1" x14ac:dyDescent="0.2">
      <c r="A2078" s="242"/>
      <c r="B2078" s="155"/>
      <c r="C2078" s="155"/>
      <c r="D2078" s="195"/>
    </row>
    <row r="2079" spans="1:4" s="154" customFormat="1" x14ac:dyDescent="0.2">
      <c r="A2079" s="242"/>
      <c r="B2079" s="155"/>
      <c r="C2079" s="155"/>
      <c r="D2079" s="195"/>
    </row>
    <row r="2080" spans="1:4" s="154" customFormat="1" x14ac:dyDescent="0.2">
      <c r="A2080" s="242"/>
      <c r="B2080" s="155"/>
      <c r="C2080" s="155"/>
      <c r="D2080" s="195"/>
    </row>
    <row r="2081" spans="1:4" s="154" customFormat="1" x14ac:dyDescent="0.2">
      <c r="A2081" s="242"/>
      <c r="B2081" s="155"/>
      <c r="C2081" s="155"/>
      <c r="D2081" s="195"/>
    </row>
    <row r="2082" spans="1:4" s="154" customFormat="1" x14ac:dyDescent="0.2">
      <c r="A2082" s="242"/>
      <c r="B2082" s="155"/>
      <c r="C2082" s="155"/>
      <c r="D2082" s="195"/>
    </row>
    <row r="2083" spans="1:4" s="154" customFormat="1" x14ac:dyDescent="0.2">
      <c r="A2083" s="242"/>
      <c r="B2083" s="155"/>
      <c r="C2083" s="155"/>
      <c r="D2083" s="195"/>
    </row>
    <row r="2084" spans="1:4" s="154" customFormat="1" x14ac:dyDescent="0.2">
      <c r="A2084" s="242"/>
      <c r="B2084" s="155"/>
      <c r="C2084" s="155"/>
      <c r="D2084" s="195"/>
    </row>
    <row r="2085" spans="1:4" s="154" customFormat="1" x14ac:dyDescent="0.2">
      <c r="A2085" s="242"/>
      <c r="B2085" s="155"/>
      <c r="C2085" s="155"/>
      <c r="D2085" s="195"/>
    </row>
    <row r="2086" spans="1:4" s="154" customFormat="1" x14ac:dyDescent="0.2">
      <c r="A2086" s="242"/>
      <c r="B2086" s="155"/>
      <c r="C2086" s="155"/>
      <c r="D2086" s="195"/>
    </row>
    <row r="2087" spans="1:4" s="154" customFormat="1" x14ac:dyDescent="0.2">
      <c r="A2087" s="242"/>
      <c r="B2087" s="155"/>
      <c r="C2087" s="155"/>
      <c r="D2087" s="195"/>
    </row>
    <row r="2088" spans="1:4" s="154" customFormat="1" x14ac:dyDescent="0.2">
      <c r="A2088" s="242"/>
      <c r="B2088" s="155"/>
      <c r="C2088" s="155"/>
      <c r="D2088" s="195"/>
    </row>
    <row r="2089" spans="1:4" s="154" customFormat="1" x14ac:dyDescent="0.2">
      <c r="A2089" s="242"/>
      <c r="B2089" s="155"/>
      <c r="C2089" s="155"/>
      <c r="D2089" s="195"/>
    </row>
    <row r="2090" spans="1:4" s="154" customFormat="1" x14ac:dyDescent="0.2">
      <c r="A2090" s="242"/>
      <c r="B2090" s="155"/>
      <c r="C2090" s="155"/>
      <c r="D2090" s="195"/>
    </row>
    <row r="2091" spans="1:4" s="154" customFormat="1" x14ac:dyDescent="0.2">
      <c r="A2091" s="242"/>
      <c r="B2091" s="155"/>
      <c r="C2091" s="155"/>
      <c r="D2091" s="195"/>
    </row>
    <row r="2092" spans="1:4" s="154" customFormat="1" x14ac:dyDescent="0.2">
      <c r="A2092" s="242"/>
      <c r="B2092" s="155"/>
      <c r="C2092" s="155"/>
      <c r="D2092" s="195"/>
    </row>
    <row r="2093" spans="1:4" s="154" customFormat="1" x14ac:dyDescent="0.2">
      <c r="A2093" s="242"/>
      <c r="B2093" s="155"/>
      <c r="C2093" s="155"/>
      <c r="D2093" s="195"/>
    </row>
    <row r="2094" spans="1:4" s="154" customFormat="1" x14ac:dyDescent="0.2">
      <c r="A2094" s="242"/>
      <c r="B2094" s="155"/>
      <c r="C2094" s="155"/>
      <c r="D2094" s="195"/>
    </row>
    <row r="2095" spans="1:4" s="154" customFormat="1" x14ac:dyDescent="0.2">
      <c r="A2095" s="242"/>
      <c r="B2095" s="155"/>
      <c r="C2095" s="155"/>
      <c r="D2095" s="195"/>
    </row>
    <row r="2096" spans="1:4" s="154" customFormat="1" x14ac:dyDescent="0.2">
      <c r="A2096" s="242"/>
      <c r="B2096" s="155"/>
      <c r="C2096" s="155"/>
      <c r="D2096" s="195"/>
    </row>
    <row r="2097" spans="1:4" s="154" customFormat="1" x14ac:dyDescent="0.2">
      <c r="A2097" s="242"/>
      <c r="B2097" s="155"/>
      <c r="C2097" s="155"/>
      <c r="D2097" s="195"/>
    </row>
    <row r="2098" spans="1:4" s="154" customFormat="1" x14ac:dyDescent="0.2">
      <c r="A2098" s="242"/>
      <c r="B2098" s="155"/>
      <c r="C2098" s="155"/>
      <c r="D2098" s="195"/>
    </row>
    <row r="2099" spans="1:4" s="154" customFormat="1" x14ac:dyDescent="0.2">
      <c r="A2099" s="242"/>
      <c r="B2099" s="155"/>
      <c r="C2099" s="155"/>
      <c r="D2099" s="195"/>
    </row>
    <row r="2100" spans="1:4" s="154" customFormat="1" x14ac:dyDescent="0.2">
      <c r="A2100" s="242"/>
      <c r="B2100" s="155"/>
      <c r="C2100" s="155"/>
      <c r="D2100" s="195"/>
    </row>
    <row r="2101" spans="1:4" s="154" customFormat="1" x14ac:dyDescent="0.2">
      <c r="A2101" s="242"/>
      <c r="B2101" s="155"/>
      <c r="C2101" s="155"/>
      <c r="D2101" s="195"/>
    </row>
    <row r="2102" spans="1:4" s="154" customFormat="1" x14ac:dyDescent="0.2">
      <c r="A2102" s="242"/>
      <c r="B2102" s="155"/>
      <c r="C2102" s="155"/>
      <c r="D2102" s="195"/>
    </row>
    <row r="2103" spans="1:4" s="154" customFormat="1" x14ac:dyDescent="0.2">
      <c r="A2103" s="242"/>
      <c r="B2103" s="155"/>
      <c r="C2103" s="155"/>
      <c r="D2103" s="195"/>
    </row>
    <row r="2104" spans="1:4" s="154" customFormat="1" x14ac:dyDescent="0.2">
      <c r="A2104" s="242"/>
      <c r="B2104" s="155"/>
      <c r="C2104" s="155"/>
      <c r="D2104" s="195"/>
    </row>
    <row r="2105" spans="1:4" s="154" customFormat="1" x14ac:dyDescent="0.2">
      <c r="A2105" s="242"/>
      <c r="B2105" s="155"/>
      <c r="C2105" s="155"/>
      <c r="D2105" s="195"/>
    </row>
    <row r="2106" spans="1:4" s="154" customFormat="1" x14ac:dyDescent="0.2">
      <c r="A2106" s="242"/>
      <c r="B2106" s="155"/>
      <c r="C2106" s="155"/>
      <c r="D2106" s="195"/>
    </row>
    <row r="2107" spans="1:4" s="154" customFormat="1" x14ac:dyDescent="0.2">
      <c r="A2107" s="242"/>
      <c r="B2107" s="155"/>
      <c r="C2107" s="155"/>
      <c r="D2107" s="195"/>
    </row>
    <row r="2108" spans="1:4" s="154" customFormat="1" x14ac:dyDescent="0.2">
      <c r="A2108" s="242"/>
      <c r="B2108" s="155"/>
      <c r="C2108" s="155"/>
      <c r="D2108" s="195"/>
    </row>
    <row r="2109" spans="1:4" s="154" customFormat="1" x14ac:dyDescent="0.2">
      <c r="A2109" s="242"/>
      <c r="B2109" s="155"/>
      <c r="C2109" s="155"/>
      <c r="D2109" s="195"/>
    </row>
    <row r="2110" spans="1:4" s="154" customFormat="1" x14ac:dyDescent="0.2">
      <c r="A2110" s="242"/>
      <c r="B2110" s="155"/>
      <c r="C2110" s="155"/>
      <c r="D2110" s="195"/>
    </row>
    <row r="2111" spans="1:4" s="154" customFormat="1" x14ac:dyDescent="0.2">
      <c r="A2111" s="242"/>
      <c r="B2111" s="155"/>
      <c r="C2111" s="155"/>
      <c r="D2111" s="195"/>
    </row>
    <row r="2112" spans="1:4" s="154" customFormat="1" x14ac:dyDescent="0.2">
      <c r="A2112" s="242"/>
      <c r="B2112" s="155"/>
      <c r="C2112" s="155"/>
      <c r="D2112" s="195"/>
    </row>
    <row r="2113" spans="1:4" s="154" customFormat="1" x14ac:dyDescent="0.2">
      <c r="A2113" s="242"/>
      <c r="B2113" s="155"/>
      <c r="C2113" s="155"/>
      <c r="D2113" s="195"/>
    </row>
    <row r="2114" spans="1:4" s="154" customFormat="1" x14ac:dyDescent="0.2">
      <c r="A2114" s="242"/>
      <c r="B2114" s="155"/>
      <c r="C2114" s="155"/>
      <c r="D2114" s="195"/>
    </row>
    <row r="2115" spans="1:4" s="154" customFormat="1" x14ac:dyDescent="0.2">
      <c r="A2115" s="242"/>
      <c r="B2115" s="155"/>
      <c r="C2115" s="155"/>
      <c r="D2115" s="195"/>
    </row>
    <row r="2116" spans="1:4" s="154" customFormat="1" x14ac:dyDescent="0.2">
      <c r="A2116" s="242"/>
      <c r="B2116" s="155"/>
      <c r="C2116" s="155"/>
      <c r="D2116" s="195"/>
    </row>
    <row r="2117" spans="1:4" s="154" customFormat="1" x14ac:dyDescent="0.2">
      <c r="A2117" s="242"/>
      <c r="B2117" s="155"/>
      <c r="C2117" s="155"/>
      <c r="D2117" s="195"/>
    </row>
    <row r="2118" spans="1:4" s="154" customFormat="1" x14ac:dyDescent="0.2">
      <c r="A2118" s="242"/>
      <c r="B2118" s="155"/>
      <c r="C2118" s="155"/>
      <c r="D2118" s="195"/>
    </row>
    <row r="2119" spans="1:4" s="154" customFormat="1" x14ac:dyDescent="0.2">
      <c r="A2119" s="242"/>
      <c r="B2119" s="155"/>
      <c r="C2119" s="155"/>
      <c r="D2119" s="195"/>
    </row>
    <row r="2120" spans="1:4" s="154" customFormat="1" x14ac:dyDescent="0.2">
      <c r="A2120" s="242"/>
      <c r="B2120" s="155"/>
      <c r="C2120" s="155"/>
      <c r="D2120" s="195"/>
    </row>
    <row r="2121" spans="1:4" s="154" customFormat="1" x14ac:dyDescent="0.2">
      <c r="A2121" s="242"/>
      <c r="B2121" s="155"/>
      <c r="C2121" s="155"/>
      <c r="D2121" s="195"/>
    </row>
    <row r="2122" spans="1:4" s="154" customFormat="1" x14ac:dyDescent="0.2">
      <c r="A2122" s="242"/>
      <c r="B2122" s="155"/>
      <c r="C2122" s="155"/>
      <c r="D2122" s="195"/>
    </row>
    <row r="2123" spans="1:4" s="154" customFormat="1" x14ac:dyDescent="0.2">
      <c r="A2123" s="242"/>
      <c r="B2123" s="155"/>
      <c r="C2123" s="155"/>
      <c r="D2123" s="195"/>
    </row>
    <row r="2124" spans="1:4" s="154" customFormat="1" x14ac:dyDescent="0.2">
      <c r="A2124" s="242"/>
      <c r="B2124" s="155"/>
      <c r="C2124" s="155"/>
      <c r="D2124" s="195"/>
    </row>
    <row r="2125" spans="1:4" s="154" customFormat="1" x14ac:dyDescent="0.2">
      <c r="A2125" s="242"/>
      <c r="B2125" s="155"/>
      <c r="C2125" s="155"/>
      <c r="D2125" s="195"/>
    </row>
    <row r="2126" spans="1:4" s="154" customFormat="1" x14ac:dyDescent="0.2">
      <c r="A2126" s="242"/>
      <c r="B2126" s="155"/>
      <c r="C2126" s="155"/>
      <c r="D2126" s="195"/>
    </row>
    <row r="2127" spans="1:4" s="154" customFormat="1" x14ac:dyDescent="0.2">
      <c r="A2127" s="242"/>
      <c r="B2127" s="155"/>
      <c r="C2127" s="155"/>
      <c r="D2127" s="195"/>
    </row>
    <row r="2128" spans="1:4" s="154" customFormat="1" x14ac:dyDescent="0.2">
      <c r="A2128" s="242"/>
      <c r="B2128" s="155"/>
      <c r="C2128" s="155"/>
      <c r="D2128" s="195"/>
    </row>
    <row r="2129" spans="1:4" s="154" customFormat="1" x14ac:dyDescent="0.2">
      <c r="A2129" s="242"/>
      <c r="B2129" s="155"/>
      <c r="C2129" s="155"/>
      <c r="D2129" s="195"/>
    </row>
    <row r="2130" spans="1:4" s="154" customFormat="1" x14ac:dyDescent="0.2">
      <c r="A2130" s="242"/>
      <c r="B2130" s="155"/>
      <c r="C2130" s="155"/>
      <c r="D2130" s="195"/>
    </row>
    <row r="2131" spans="1:4" s="154" customFormat="1" x14ac:dyDescent="0.2">
      <c r="A2131" s="242"/>
      <c r="B2131" s="155"/>
      <c r="C2131" s="155"/>
      <c r="D2131" s="195"/>
    </row>
    <row r="2132" spans="1:4" s="154" customFormat="1" x14ac:dyDescent="0.2">
      <c r="A2132" s="242"/>
      <c r="B2132" s="155"/>
      <c r="C2132" s="155"/>
      <c r="D2132" s="195"/>
    </row>
    <row r="2133" spans="1:4" s="154" customFormat="1" x14ac:dyDescent="0.2">
      <c r="A2133" s="242"/>
      <c r="B2133" s="155"/>
      <c r="C2133" s="155"/>
      <c r="D2133" s="195"/>
    </row>
    <row r="2134" spans="1:4" s="154" customFormat="1" x14ac:dyDescent="0.2">
      <c r="A2134" s="242"/>
      <c r="B2134" s="155"/>
      <c r="C2134" s="155"/>
      <c r="D2134" s="195"/>
    </row>
    <row r="2135" spans="1:4" s="154" customFormat="1" x14ac:dyDescent="0.2">
      <c r="A2135" s="242"/>
      <c r="B2135" s="155"/>
      <c r="C2135" s="155"/>
      <c r="D2135" s="195"/>
    </row>
    <row r="2136" spans="1:4" s="154" customFormat="1" x14ac:dyDescent="0.2">
      <c r="A2136" s="242"/>
      <c r="B2136" s="155"/>
      <c r="C2136" s="155"/>
      <c r="D2136" s="195"/>
    </row>
    <row r="2137" spans="1:4" s="154" customFormat="1" x14ac:dyDescent="0.2">
      <c r="A2137" s="242"/>
      <c r="B2137" s="155"/>
      <c r="C2137" s="155"/>
      <c r="D2137" s="195"/>
    </row>
    <row r="2138" spans="1:4" s="154" customFormat="1" x14ac:dyDescent="0.2">
      <c r="A2138" s="242"/>
      <c r="B2138" s="155"/>
      <c r="C2138" s="155"/>
      <c r="D2138" s="195"/>
    </row>
    <row r="2139" spans="1:4" s="154" customFormat="1" x14ac:dyDescent="0.2">
      <c r="A2139" s="242"/>
      <c r="B2139" s="155"/>
      <c r="C2139" s="155"/>
      <c r="D2139" s="195"/>
    </row>
    <row r="2140" spans="1:4" s="154" customFormat="1" x14ac:dyDescent="0.2">
      <c r="A2140" s="242"/>
      <c r="B2140" s="155"/>
      <c r="C2140" s="155"/>
      <c r="D2140" s="195"/>
    </row>
    <row r="2141" spans="1:4" s="154" customFormat="1" x14ac:dyDescent="0.2">
      <c r="A2141" s="242"/>
      <c r="B2141" s="155"/>
      <c r="C2141" s="155"/>
      <c r="D2141" s="195"/>
    </row>
    <row r="2142" spans="1:4" s="154" customFormat="1" x14ac:dyDescent="0.2">
      <c r="A2142" s="242"/>
      <c r="B2142" s="155"/>
      <c r="C2142" s="155"/>
      <c r="D2142" s="195"/>
    </row>
    <row r="2143" spans="1:4" s="154" customFormat="1" x14ac:dyDescent="0.2">
      <c r="A2143" s="242"/>
      <c r="B2143" s="155"/>
      <c r="C2143" s="155"/>
      <c r="D2143" s="195"/>
    </row>
    <row r="2144" spans="1:4" s="154" customFormat="1" x14ac:dyDescent="0.2">
      <c r="A2144" s="242"/>
      <c r="B2144" s="155"/>
      <c r="C2144" s="155"/>
      <c r="D2144" s="195"/>
    </row>
    <row r="2145" spans="1:4" s="154" customFormat="1" x14ac:dyDescent="0.2">
      <c r="A2145" s="242"/>
      <c r="B2145" s="155"/>
      <c r="C2145" s="155"/>
      <c r="D2145" s="195"/>
    </row>
    <row r="2146" spans="1:4" s="154" customFormat="1" x14ac:dyDescent="0.2">
      <c r="A2146" s="242"/>
      <c r="B2146" s="155"/>
      <c r="C2146" s="155"/>
      <c r="D2146" s="195"/>
    </row>
    <row r="2147" spans="1:4" s="154" customFormat="1" x14ac:dyDescent="0.2">
      <c r="A2147" s="242"/>
      <c r="B2147" s="155"/>
      <c r="C2147" s="155"/>
      <c r="D2147" s="195"/>
    </row>
    <row r="2148" spans="1:4" s="154" customFormat="1" x14ac:dyDescent="0.2">
      <c r="A2148" s="242"/>
      <c r="B2148" s="155"/>
      <c r="C2148" s="155"/>
      <c r="D2148" s="195"/>
    </row>
    <row r="2149" spans="1:4" s="154" customFormat="1" x14ac:dyDescent="0.2">
      <c r="A2149" s="242"/>
      <c r="B2149" s="155"/>
      <c r="C2149" s="155"/>
      <c r="D2149" s="195"/>
    </row>
    <row r="2150" spans="1:4" s="154" customFormat="1" x14ac:dyDescent="0.2">
      <c r="A2150" s="242"/>
      <c r="B2150" s="155"/>
      <c r="C2150" s="155"/>
      <c r="D2150" s="195"/>
    </row>
    <row r="2151" spans="1:4" s="154" customFormat="1" x14ac:dyDescent="0.2">
      <c r="A2151" s="242"/>
      <c r="B2151" s="155"/>
      <c r="C2151" s="155"/>
      <c r="D2151" s="195"/>
    </row>
    <row r="2152" spans="1:4" s="154" customFormat="1" x14ac:dyDescent="0.2">
      <c r="A2152" s="242"/>
      <c r="B2152" s="155"/>
      <c r="C2152" s="155"/>
      <c r="D2152" s="195"/>
    </row>
    <row r="2153" spans="1:4" s="154" customFormat="1" x14ac:dyDescent="0.2">
      <c r="A2153" s="242"/>
      <c r="B2153" s="155"/>
      <c r="C2153" s="155"/>
      <c r="D2153" s="195"/>
    </row>
    <row r="2154" spans="1:4" s="154" customFormat="1" x14ac:dyDescent="0.2">
      <c r="A2154" s="242"/>
      <c r="B2154" s="155"/>
      <c r="C2154" s="155"/>
      <c r="D2154" s="195"/>
    </row>
    <row r="2155" spans="1:4" s="154" customFormat="1" x14ac:dyDescent="0.2">
      <c r="A2155" s="242"/>
      <c r="B2155" s="155"/>
      <c r="C2155" s="155"/>
      <c r="D2155" s="195"/>
    </row>
    <row r="2156" spans="1:4" s="154" customFormat="1" x14ac:dyDescent="0.2">
      <c r="A2156" s="242"/>
      <c r="B2156" s="155"/>
      <c r="C2156" s="155"/>
      <c r="D2156" s="195"/>
    </row>
    <row r="2157" spans="1:4" s="154" customFormat="1" x14ac:dyDescent="0.2">
      <c r="A2157" s="242"/>
      <c r="B2157" s="155"/>
      <c r="C2157" s="155"/>
      <c r="D2157" s="195"/>
    </row>
    <row r="2158" spans="1:4" s="154" customFormat="1" x14ac:dyDescent="0.2">
      <c r="A2158" s="242"/>
      <c r="B2158" s="155"/>
      <c r="C2158" s="155"/>
      <c r="D2158" s="195"/>
    </row>
    <row r="2159" spans="1:4" s="154" customFormat="1" x14ac:dyDescent="0.2">
      <c r="A2159" s="242"/>
      <c r="B2159" s="155"/>
      <c r="C2159" s="155"/>
      <c r="D2159" s="195"/>
    </row>
    <row r="2160" spans="1:4" s="154" customFormat="1" x14ac:dyDescent="0.2">
      <c r="A2160" s="242"/>
      <c r="B2160" s="155"/>
      <c r="C2160" s="155"/>
      <c r="D2160" s="195"/>
    </row>
    <row r="2161" spans="1:4" s="154" customFormat="1" x14ac:dyDescent="0.2">
      <c r="A2161" s="242"/>
      <c r="B2161" s="155"/>
      <c r="C2161" s="155"/>
      <c r="D2161" s="195"/>
    </row>
    <row r="2162" spans="1:4" s="154" customFormat="1" x14ac:dyDescent="0.2">
      <c r="A2162" s="242"/>
      <c r="B2162" s="155"/>
      <c r="C2162" s="155"/>
      <c r="D2162" s="195"/>
    </row>
    <row r="2163" spans="1:4" s="154" customFormat="1" x14ac:dyDescent="0.2">
      <c r="A2163" s="242"/>
      <c r="B2163" s="155"/>
      <c r="C2163" s="155"/>
      <c r="D2163" s="195"/>
    </row>
    <row r="2164" spans="1:4" s="154" customFormat="1" x14ac:dyDescent="0.2">
      <c r="A2164" s="242"/>
      <c r="B2164" s="155"/>
      <c r="C2164" s="155"/>
      <c r="D2164" s="195"/>
    </row>
    <row r="2165" spans="1:4" s="154" customFormat="1" x14ac:dyDescent="0.2">
      <c r="A2165" s="242"/>
      <c r="B2165" s="155"/>
      <c r="C2165" s="155"/>
      <c r="D2165" s="195"/>
    </row>
    <row r="2166" spans="1:4" s="154" customFormat="1" x14ac:dyDescent="0.2">
      <c r="A2166" s="242"/>
      <c r="B2166" s="155"/>
      <c r="C2166" s="155"/>
      <c r="D2166" s="195"/>
    </row>
    <row r="2167" spans="1:4" s="154" customFormat="1" x14ac:dyDescent="0.2">
      <c r="A2167" s="242"/>
      <c r="B2167" s="155"/>
      <c r="C2167" s="155"/>
      <c r="D2167" s="195"/>
    </row>
    <row r="2168" spans="1:4" s="154" customFormat="1" x14ac:dyDescent="0.2">
      <c r="A2168" s="242"/>
      <c r="B2168" s="155"/>
      <c r="C2168" s="155"/>
      <c r="D2168" s="195"/>
    </row>
    <row r="2169" spans="1:4" s="154" customFormat="1" x14ac:dyDescent="0.2">
      <c r="A2169" s="242"/>
      <c r="B2169" s="155"/>
      <c r="C2169" s="155"/>
      <c r="D2169" s="195"/>
    </row>
    <row r="2170" spans="1:4" s="154" customFormat="1" x14ac:dyDescent="0.2">
      <c r="A2170" s="242"/>
      <c r="B2170" s="155"/>
      <c r="C2170" s="155"/>
      <c r="D2170" s="195"/>
    </row>
    <row r="2171" spans="1:4" s="154" customFormat="1" x14ac:dyDescent="0.2">
      <c r="A2171" s="242"/>
      <c r="B2171" s="155"/>
      <c r="C2171" s="155"/>
      <c r="D2171" s="195"/>
    </row>
    <row r="2172" spans="1:4" s="154" customFormat="1" x14ac:dyDescent="0.2">
      <c r="A2172" s="242"/>
      <c r="B2172" s="155"/>
      <c r="C2172" s="155"/>
      <c r="D2172" s="195"/>
    </row>
    <row r="2173" spans="1:4" s="154" customFormat="1" x14ac:dyDescent="0.2">
      <c r="A2173" s="242"/>
      <c r="B2173" s="155"/>
      <c r="C2173" s="155"/>
      <c r="D2173" s="195"/>
    </row>
    <row r="2174" spans="1:4" s="154" customFormat="1" x14ac:dyDescent="0.2">
      <c r="A2174" s="242"/>
      <c r="B2174" s="155"/>
      <c r="C2174" s="155"/>
      <c r="D2174" s="195"/>
    </row>
    <row r="2175" spans="1:4" s="154" customFormat="1" x14ac:dyDescent="0.2">
      <c r="A2175" s="242"/>
      <c r="B2175" s="155"/>
      <c r="C2175" s="155"/>
      <c r="D2175" s="195"/>
    </row>
    <row r="2176" spans="1:4" s="154" customFormat="1" x14ac:dyDescent="0.2">
      <c r="A2176" s="242"/>
      <c r="B2176" s="155"/>
      <c r="C2176" s="155"/>
      <c r="D2176" s="195"/>
    </row>
    <row r="2177" spans="1:4" s="154" customFormat="1" x14ac:dyDescent="0.2">
      <c r="A2177" s="242"/>
      <c r="B2177" s="155"/>
      <c r="C2177" s="155"/>
      <c r="D2177" s="195"/>
    </row>
    <row r="2178" spans="1:4" s="154" customFormat="1" x14ac:dyDescent="0.2">
      <c r="A2178" s="242"/>
      <c r="B2178" s="155"/>
      <c r="C2178" s="155"/>
      <c r="D2178" s="195"/>
    </row>
    <row r="2179" spans="1:4" s="154" customFormat="1" x14ac:dyDescent="0.2">
      <c r="A2179" s="242"/>
      <c r="B2179" s="155"/>
      <c r="C2179" s="155"/>
      <c r="D2179" s="195"/>
    </row>
    <row r="2180" spans="1:4" s="154" customFormat="1" x14ac:dyDescent="0.2">
      <c r="A2180" s="242"/>
      <c r="B2180" s="155"/>
      <c r="C2180" s="155"/>
      <c r="D2180" s="195"/>
    </row>
    <row r="2181" spans="1:4" s="154" customFormat="1" x14ac:dyDescent="0.2">
      <c r="A2181" s="242"/>
      <c r="B2181" s="155"/>
      <c r="C2181" s="155"/>
      <c r="D2181" s="195"/>
    </row>
    <row r="2182" spans="1:4" s="154" customFormat="1" x14ac:dyDescent="0.2">
      <c r="A2182" s="242"/>
      <c r="B2182" s="155"/>
      <c r="C2182" s="155"/>
      <c r="D2182" s="195"/>
    </row>
    <row r="2183" spans="1:4" s="154" customFormat="1" x14ac:dyDescent="0.2">
      <c r="A2183" s="242"/>
      <c r="B2183" s="155"/>
      <c r="C2183" s="155"/>
      <c r="D2183" s="195"/>
    </row>
    <row r="2184" spans="1:4" s="154" customFormat="1" x14ac:dyDescent="0.2">
      <c r="A2184" s="242"/>
      <c r="B2184" s="155"/>
      <c r="C2184" s="155"/>
      <c r="D2184" s="195"/>
    </row>
    <row r="2185" spans="1:4" s="154" customFormat="1" x14ac:dyDescent="0.2">
      <c r="A2185" s="242"/>
      <c r="B2185" s="155"/>
      <c r="C2185" s="155"/>
      <c r="D2185" s="195"/>
    </row>
    <row r="2186" spans="1:4" s="154" customFormat="1" x14ac:dyDescent="0.2">
      <c r="A2186" s="242"/>
      <c r="B2186" s="155"/>
      <c r="C2186" s="155"/>
      <c r="D2186" s="195"/>
    </row>
    <row r="2187" spans="1:4" s="154" customFormat="1" x14ac:dyDescent="0.2">
      <c r="A2187" s="242"/>
      <c r="B2187" s="155"/>
      <c r="C2187" s="155"/>
      <c r="D2187" s="195"/>
    </row>
    <row r="2188" spans="1:4" s="154" customFormat="1" x14ac:dyDescent="0.2">
      <c r="A2188" s="242"/>
      <c r="B2188" s="155"/>
      <c r="C2188" s="155"/>
      <c r="D2188" s="195"/>
    </row>
    <row r="2189" spans="1:4" s="154" customFormat="1" x14ac:dyDescent="0.2">
      <c r="A2189" s="242"/>
      <c r="B2189" s="155"/>
      <c r="C2189" s="155"/>
      <c r="D2189" s="195"/>
    </row>
    <row r="2190" spans="1:4" s="154" customFormat="1" x14ac:dyDescent="0.2">
      <c r="A2190" s="242"/>
      <c r="B2190" s="155"/>
      <c r="C2190" s="155"/>
      <c r="D2190" s="195"/>
    </row>
    <row r="2191" spans="1:4" s="154" customFormat="1" x14ac:dyDescent="0.2">
      <c r="A2191" s="242"/>
      <c r="B2191" s="155"/>
      <c r="C2191" s="155"/>
      <c r="D2191" s="195"/>
    </row>
    <row r="2192" spans="1:4" s="154" customFormat="1" x14ac:dyDescent="0.2">
      <c r="A2192" s="242"/>
      <c r="B2192" s="155"/>
      <c r="C2192" s="155"/>
      <c r="D2192" s="195"/>
    </row>
    <row r="2193" spans="1:4" s="154" customFormat="1" x14ac:dyDescent="0.2">
      <c r="A2193" s="242"/>
      <c r="B2193" s="155"/>
      <c r="C2193" s="155"/>
      <c r="D2193" s="195"/>
    </row>
    <row r="2194" spans="1:4" s="154" customFormat="1" x14ac:dyDescent="0.2">
      <c r="A2194" s="242"/>
      <c r="B2194" s="155"/>
      <c r="C2194" s="155"/>
      <c r="D2194" s="195"/>
    </row>
    <row r="2195" spans="1:4" s="154" customFormat="1" x14ac:dyDescent="0.2">
      <c r="A2195" s="242"/>
      <c r="B2195" s="155"/>
      <c r="C2195" s="155"/>
      <c r="D2195" s="195"/>
    </row>
    <row r="2196" spans="1:4" s="154" customFormat="1" x14ac:dyDescent="0.2">
      <c r="A2196" s="242"/>
      <c r="B2196" s="155"/>
      <c r="C2196" s="155"/>
      <c r="D2196" s="195"/>
    </row>
    <row r="2197" spans="1:4" s="154" customFormat="1" x14ac:dyDescent="0.2">
      <c r="A2197" s="242"/>
      <c r="B2197" s="155"/>
      <c r="C2197" s="155"/>
      <c r="D2197" s="195"/>
    </row>
    <row r="2198" spans="1:4" s="154" customFormat="1" x14ac:dyDescent="0.2">
      <c r="A2198" s="242"/>
      <c r="B2198" s="155"/>
      <c r="C2198" s="155"/>
      <c r="D2198" s="195"/>
    </row>
    <row r="2199" spans="1:4" s="154" customFormat="1" x14ac:dyDescent="0.2">
      <c r="A2199" s="242"/>
      <c r="B2199" s="155"/>
      <c r="C2199" s="155"/>
      <c r="D2199" s="195"/>
    </row>
    <row r="2200" spans="1:4" s="154" customFormat="1" x14ac:dyDescent="0.2">
      <c r="A2200" s="242"/>
      <c r="B2200" s="155"/>
      <c r="C2200" s="155"/>
      <c r="D2200" s="195"/>
    </row>
    <row r="2201" spans="1:4" s="154" customFormat="1" x14ac:dyDescent="0.2">
      <c r="A2201" s="242"/>
      <c r="B2201" s="155"/>
      <c r="C2201" s="155"/>
      <c r="D2201" s="195"/>
    </row>
    <row r="2202" spans="1:4" s="154" customFormat="1" x14ac:dyDescent="0.2">
      <c r="A2202" s="242"/>
      <c r="B2202" s="155"/>
      <c r="C2202" s="155"/>
      <c r="D2202" s="195"/>
    </row>
    <row r="2203" spans="1:4" s="154" customFormat="1" x14ac:dyDescent="0.2">
      <c r="A2203" s="242"/>
      <c r="B2203" s="155"/>
      <c r="C2203" s="155"/>
      <c r="D2203" s="195"/>
    </row>
    <row r="2204" spans="1:4" s="154" customFormat="1" x14ac:dyDescent="0.2">
      <c r="A2204" s="242"/>
      <c r="B2204" s="155"/>
      <c r="C2204" s="155"/>
      <c r="D2204" s="195"/>
    </row>
    <row r="2205" spans="1:4" s="154" customFormat="1" x14ac:dyDescent="0.2">
      <c r="A2205" s="242"/>
      <c r="B2205" s="155"/>
      <c r="C2205" s="155"/>
      <c r="D2205" s="195"/>
    </row>
    <row r="2206" spans="1:4" s="154" customFormat="1" x14ac:dyDescent="0.2">
      <c r="A2206" s="242"/>
      <c r="B2206" s="155"/>
      <c r="C2206" s="155"/>
      <c r="D2206" s="195"/>
    </row>
    <row r="2207" spans="1:4" s="154" customFormat="1" x14ac:dyDescent="0.2">
      <c r="A2207" s="242"/>
      <c r="B2207" s="155"/>
      <c r="C2207" s="155"/>
      <c r="D2207" s="195"/>
    </row>
    <row r="2208" spans="1:4" s="154" customFormat="1" x14ac:dyDescent="0.2">
      <c r="A2208" s="242"/>
      <c r="B2208" s="155"/>
      <c r="C2208" s="155"/>
      <c r="D2208" s="195"/>
    </row>
    <row r="2209" spans="1:4" s="154" customFormat="1" x14ac:dyDescent="0.2">
      <c r="A2209" s="242"/>
      <c r="B2209" s="155"/>
      <c r="C2209" s="155"/>
      <c r="D2209" s="195"/>
    </row>
    <row r="2210" spans="1:4" s="154" customFormat="1" x14ac:dyDescent="0.2">
      <c r="A2210" s="242"/>
      <c r="B2210" s="155"/>
      <c r="C2210" s="155"/>
      <c r="D2210" s="195"/>
    </row>
    <row r="2211" spans="1:4" s="154" customFormat="1" x14ac:dyDescent="0.2">
      <c r="A2211" s="242"/>
      <c r="B2211" s="155"/>
      <c r="C2211" s="155"/>
      <c r="D2211" s="195"/>
    </row>
    <row r="2212" spans="1:4" s="154" customFormat="1" x14ac:dyDescent="0.2">
      <c r="A2212" s="242"/>
      <c r="B2212" s="155"/>
      <c r="C2212" s="155"/>
      <c r="D2212" s="195"/>
    </row>
    <row r="2213" spans="1:4" s="154" customFormat="1" x14ac:dyDescent="0.2">
      <c r="A2213" s="242"/>
      <c r="B2213" s="155"/>
      <c r="C2213" s="155"/>
      <c r="D2213" s="195"/>
    </row>
    <row r="2214" spans="1:4" s="154" customFormat="1" x14ac:dyDescent="0.2">
      <c r="A2214" s="242"/>
      <c r="B2214" s="155"/>
      <c r="C2214" s="155"/>
      <c r="D2214" s="195"/>
    </row>
    <row r="2215" spans="1:4" s="154" customFormat="1" x14ac:dyDescent="0.2">
      <c r="A2215" s="242"/>
      <c r="B2215" s="155"/>
      <c r="C2215" s="155"/>
      <c r="D2215" s="195"/>
    </row>
    <row r="2216" spans="1:4" s="154" customFormat="1" x14ac:dyDescent="0.2">
      <c r="A2216" s="242"/>
      <c r="B2216" s="155"/>
      <c r="C2216" s="155"/>
      <c r="D2216" s="195"/>
    </row>
    <row r="2217" spans="1:4" s="154" customFormat="1" x14ac:dyDescent="0.2">
      <c r="A2217" s="242"/>
      <c r="B2217" s="155"/>
      <c r="C2217" s="155"/>
      <c r="D2217" s="195"/>
    </row>
    <row r="2218" spans="1:4" s="154" customFormat="1" x14ac:dyDescent="0.2">
      <c r="A2218" s="242"/>
      <c r="B2218" s="155"/>
      <c r="C2218" s="155"/>
      <c r="D2218" s="195"/>
    </row>
    <row r="2219" spans="1:4" s="154" customFormat="1" x14ac:dyDescent="0.2">
      <c r="A2219" s="242"/>
      <c r="B2219" s="155"/>
      <c r="C2219" s="155"/>
      <c r="D2219" s="195"/>
    </row>
    <row r="2220" spans="1:4" s="154" customFormat="1" x14ac:dyDescent="0.2">
      <c r="A2220" s="242"/>
      <c r="B2220" s="155"/>
      <c r="C2220" s="155"/>
      <c r="D2220" s="195"/>
    </row>
    <row r="2221" spans="1:4" s="154" customFormat="1" x14ac:dyDescent="0.2">
      <c r="A2221" s="242"/>
      <c r="B2221" s="155"/>
      <c r="C2221" s="155"/>
      <c r="D2221" s="195"/>
    </row>
    <row r="2222" spans="1:4" s="154" customFormat="1" x14ac:dyDescent="0.2">
      <c r="A2222" s="242"/>
      <c r="B2222" s="155"/>
      <c r="C2222" s="155"/>
      <c r="D2222" s="195"/>
    </row>
    <row r="2223" spans="1:4" s="154" customFormat="1" x14ac:dyDescent="0.2">
      <c r="A2223" s="242"/>
      <c r="B2223" s="155"/>
      <c r="C2223" s="155"/>
      <c r="D2223" s="195"/>
    </row>
    <row r="2224" spans="1:4" s="154" customFormat="1" x14ac:dyDescent="0.2">
      <c r="A2224" s="242"/>
      <c r="B2224" s="155"/>
      <c r="C2224" s="155"/>
      <c r="D2224" s="195"/>
    </row>
    <row r="2225" spans="1:4" s="154" customFormat="1" x14ac:dyDescent="0.2">
      <c r="A2225" s="242"/>
      <c r="B2225" s="155"/>
      <c r="C2225" s="155"/>
      <c r="D2225" s="195"/>
    </row>
    <row r="2226" spans="1:4" s="154" customFormat="1" x14ac:dyDescent="0.2">
      <c r="A2226" s="242"/>
      <c r="B2226" s="155"/>
      <c r="C2226" s="155"/>
      <c r="D2226" s="195"/>
    </row>
    <row r="2227" spans="1:4" s="154" customFormat="1" x14ac:dyDescent="0.2">
      <c r="A2227" s="242"/>
      <c r="B2227" s="155"/>
      <c r="C2227" s="155"/>
      <c r="D2227" s="195"/>
    </row>
    <row r="2228" spans="1:4" s="154" customFormat="1" x14ac:dyDescent="0.2">
      <c r="A2228" s="242"/>
      <c r="B2228" s="155"/>
      <c r="C2228" s="155"/>
      <c r="D2228" s="195"/>
    </row>
    <row r="2229" spans="1:4" s="154" customFormat="1" x14ac:dyDescent="0.2">
      <c r="A2229" s="242"/>
      <c r="B2229" s="155"/>
      <c r="C2229" s="155"/>
      <c r="D2229" s="195"/>
    </row>
    <row r="2230" spans="1:4" s="154" customFormat="1" x14ac:dyDescent="0.2">
      <c r="A2230" s="242"/>
      <c r="B2230" s="155"/>
      <c r="C2230" s="155"/>
      <c r="D2230" s="195"/>
    </row>
    <row r="2231" spans="1:4" s="154" customFormat="1" x14ac:dyDescent="0.2">
      <c r="A2231" s="242"/>
      <c r="B2231" s="155"/>
      <c r="C2231" s="155"/>
      <c r="D2231" s="195"/>
    </row>
    <row r="2232" spans="1:4" s="154" customFormat="1" x14ac:dyDescent="0.2">
      <c r="A2232" s="242"/>
      <c r="B2232" s="155"/>
      <c r="C2232" s="155"/>
      <c r="D2232" s="195"/>
    </row>
    <row r="2233" spans="1:4" s="154" customFormat="1" x14ac:dyDescent="0.2">
      <c r="A2233" s="242"/>
      <c r="B2233" s="155"/>
      <c r="C2233" s="155"/>
      <c r="D2233" s="195"/>
    </row>
    <row r="2234" spans="1:4" s="154" customFormat="1" x14ac:dyDescent="0.2">
      <c r="A2234" s="242"/>
      <c r="B2234" s="155"/>
      <c r="C2234" s="155"/>
      <c r="D2234" s="195"/>
    </row>
    <row r="2235" spans="1:4" s="154" customFormat="1" x14ac:dyDescent="0.2">
      <c r="A2235" s="242"/>
      <c r="B2235" s="155"/>
      <c r="C2235" s="155"/>
      <c r="D2235" s="195"/>
    </row>
    <row r="2236" spans="1:4" s="154" customFormat="1" x14ac:dyDescent="0.2">
      <c r="A2236" s="242"/>
      <c r="B2236" s="155"/>
      <c r="C2236" s="155"/>
      <c r="D2236" s="195"/>
    </row>
    <row r="2237" spans="1:4" s="154" customFormat="1" x14ac:dyDescent="0.2">
      <c r="A2237" s="242"/>
      <c r="B2237" s="155"/>
      <c r="C2237" s="155"/>
      <c r="D2237" s="195"/>
    </row>
    <row r="2238" spans="1:4" s="154" customFormat="1" x14ac:dyDescent="0.2">
      <c r="A2238" s="242"/>
      <c r="B2238" s="155"/>
      <c r="C2238" s="155"/>
      <c r="D2238" s="195"/>
    </row>
    <row r="2239" spans="1:4" s="154" customFormat="1" x14ac:dyDescent="0.2">
      <c r="A2239" s="242"/>
      <c r="B2239" s="155"/>
      <c r="C2239" s="155"/>
      <c r="D2239" s="195"/>
    </row>
    <row r="2240" spans="1:4" s="154" customFormat="1" x14ac:dyDescent="0.2">
      <c r="A2240" s="242"/>
      <c r="B2240" s="155"/>
      <c r="C2240" s="155"/>
      <c r="D2240" s="195"/>
    </row>
    <row r="2241" spans="1:4" s="154" customFormat="1" x14ac:dyDescent="0.2">
      <c r="A2241" s="242"/>
      <c r="B2241" s="155"/>
      <c r="C2241" s="155"/>
      <c r="D2241" s="195"/>
    </row>
    <row r="2242" spans="1:4" s="154" customFormat="1" x14ac:dyDescent="0.2">
      <c r="A2242" s="242"/>
      <c r="B2242" s="155"/>
      <c r="C2242" s="155"/>
      <c r="D2242" s="195"/>
    </row>
    <row r="2243" spans="1:4" s="154" customFormat="1" x14ac:dyDescent="0.2">
      <c r="A2243" s="242"/>
      <c r="B2243" s="155"/>
      <c r="C2243" s="155"/>
      <c r="D2243" s="195"/>
    </row>
    <row r="2244" spans="1:4" s="154" customFormat="1" x14ac:dyDescent="0.2">
      <c r="A2244" s="242"/>
      <c r="B2244" s="155"/>
      <c r="C2244" s="155"/>
      <c r="D2244" s="195"/>
    </row>
    <row r="2245" spans="1:4" s="154" customFormat="1" x14ac:dyDescent="0.2">
      <c r="A2245" s="242"/>
      <c r="B2245" s="155"/>
      <c r="C2245" s="155"/>
      <c r="D2245" s="195"/>
    </row>
    <row r="2246" spans="1:4" s="154" customFormat="1" x14ac:dyDescent="0.2">
      <c r="A2246" s="242"/>
      <c r="B2246" s="155"/>
      <c r="C2246" s="155"/>
      <c r="D2246" s="195"/>
    </row>
    <row r="2247" spans="1:4" s="154" customFormat="1" x14ac:dyDescent="0.2">
      <c r="A2247" s="242"/>
      <c r="B2247" s="155"/>
      <c r="C2247" s="155"/>
      <c r="D2247" s="195"/>
    </row>
    <row r="2248" spans="1:4" s="154" customFormat="1" x14ac:dyDescent="0.2">
      <c r="A2248" s="242"/>
      <c r="B2248" s="155"/>
      <c r="C2248" s="155"/>
      <c r="D2248" s="195"/>
    </row>
    <row r="2249" spans="1:4" s="154" customFormat="1" x14ac:dyDescent="0.2">
      <c r="A2249" s="242"/>
      <c r="B2249" s="155"/>
      <c r="C2249" s="155"/>
      <c r="D2249" s="195"/>
    </row>
    <row r="2250" spans="1:4" s="154" customFormat="1" x14ac:dyDescent="0.2">
      <c r="A2250" s="242"/>
      <c r="B2250" s="155"/>
      <c r="C2250" s="155"/>
      <c r="D2250" s="195"/>
    </row>
    <row r="2251" spans="1:4" s="154" customFormat="1" x14ac:dyDescent="0.2">
      <c r="A2251" s="242"/>
      <c r="B2251" s="155"/>
      <c r="C2251" s="155"/>
      <c r="D2251" s="195"/>
    </row>
    <row r="2252" spans="1:4" s="154" customFormat="1" x14ac:dyDescent="0.2">
      <c r="A2252" s="242"/>
      <c r="B2252" s="155"/>
      <c r="C2252" s="155"/>
      <c r="D2252" s="195"/>
    </row>
    <row r="2253" spans="1:4" s="154" customFormat="1" x14ac:dyDescent="0.2">
      <c r="A2253" s="242"/>
      <c r="B2253" s="155"/>
      <c r="C2253" s="155"/>
      <c r="D2253" s="195"/>
    </row>
    <row r="2254" spans="1:4" s="154" customFormat="1" x14ac:dyDescent="0.2">
      <c r="A2254" s="242"/>
      <c r="B2254" s="155"/>
      <c r="C2254" s="155"/>
      <c r="D2254" s="195"/>
    </row>
    <row r="2255" spans="1:4" s="154" customFormat="1" x14ac:dyDescent="0.2">
      <c r="A2255" s="242"/>
      <c r="B2255" s="155"/>
      <c r="C2255" s="155"/>
      <c r="D2255" s="195"/>
    </row>
    <row r="2256" spans="1:4" s="154" customFormat="1" x14ac:dyDescent="0.2">
      <c r="A2256" s="242"/>
      <c r="B2256" s="155"/>
      <c r="C2256" s="155"/>
      <c r="D2256" s="195"/>
    </row>
    <row r="2257" spans="1:4" s="154" customFormat="1" x14ac:dyDescent="0.2">
      <c r="A2257" s="242"/>
      <c r="B2257" s="155"/>
      <c r="C2257" s="155"/>
      <c r="D2257" s="195"/>
    </row>
    <row r="2258" spans="1:4" s="154" customFormat="1" x14ac:dyDescent="0.2">
      <c r="A2258" s="242"/>
      <c r="B2258" s="155"/>
      <c r="C2258" s="155"/>
      <c r="D2258" s="195"/>
    </row>
    <row r="2259" spans="1:4" s="154" customFormat="1" x14ac:dyDescent="0.2">
      <c r="A2259" s="242"/>
      <c r="B2259" s="155"/>
      <c r="C2259" s="155"/>
      <c r="D2259" s="195"/>
    </row>
    <row r="2260" spans="1:4" s="154" customFormat="1" x14ac:dyDescent="0.2">
      <c r="A2260" s="242"/>
      <c r="B2260" s="155"/>
      <c r="C2260" s="155"/>
      <c r="D2260" s="195"/>
    </row>
    <row r="2261" spans="1:4" s="154" customFormat="1" x14ac:dyDescent="0.2">
      <c r="A2261" s="242"/>
      <c r="B2261" s="155"/>
      <c r="C2261" s="155"/>
      <c r="D2261" s="195"/>
    </row>
    <row r="2262" spans="1:4" s="154" customFormat="1" x14ac:dyDescent="0.2">
      <c r="A2262" s="242"/>
      <c r="B2262" s="155"/>
      <c r="C2262" s="155"/>
      <c r="D2262" s="195"/>
    </row>
    <row r="2263" spans="1:4" s="154" customFormat="1" x14ac:dyDescent="0.2">
      <c r="A2263" s="242"/>
      <c r="B2263" s="155"/>
      <c r="C2263" s="155"/>
      <c r="D2263" s="195"/>
    </row>
    <row r="2264" spans="1:4" s="154" customFormat="1" x14ac:dyDescent="0.2">
      <c r="A2264" s="242"/>
      <c r="B2264" s="155"/>
      <c r="C2264" s="155"/>
      <c r="D2264" s="195"/>
    </row>
    <row r="2265" spans="1:4" s="154" customFormat="1" x14ac:dyDescent="0.2">
      <c r="A2265" s="242"/>
      <c r="B2265" s="155"/>
      <c r="C2265" s="155"/>
      <c r="D2265" s="195"/>
    </row>
    <row r="2266" spans="1:4" s="154" customFormat="1" x14ac:dyDescent="0.2">
      <c r="A2266" s="242"/>
      <c r="B2266" s="155"/>
      <c r="C2266" s="155"/>
      <c r="D2266" s="195"/>
    </row>
    <row r="2267" spans="1:4" s="154" customFormat="1" x14ac:dyDescent="0.2">
      <c r="A2267" s="242"/>
      <c r="B2267" s="155"/>
      <c r="C2267" s="155"/>
      <c r="D2267" s="195"/>
    </row>
    <row r="2268" spans="1:4" s="154" customFormat="1" x14ac:dyDescent="0.2">
      <c r="A2268" s="242"/>
      <c r="B2268" s="155"/>
      <c r="C2268" s="155"/>
      <c r="D2268" s="195"/>
    </row>
    <row r="2269" spans="1:4" s="154" customFormat="1" x14ac:dyDescent="0.2">
      <c r="A2269" s="242"/>
      <c r="B2269" s="155"/>
      <c r="C2269" s="155"/>
      <c r="D2269" s="195"/>
    </row>
    <row r="2270" spans="1:4" s="154" customFormat="1" x14ac:dyDescent="0.2">
      <c r="A2270" s="242"/>
      <c r="B2270" s="155"/>
      <c r="C2270" s="155"/>
      <c r="D2270" s="195"/>
    </row>
    <row r="2271" spans="1:4" s="154" customFormat="1" x14ac:dyDescent="0.2">
      <c r="A2271" s="242"/>
      <c r="B2271" s="155"/>
      <c r="C2271" s="155"/>
      <c r="D2271" s="195"/>
    </row>
    <row r="2272" spans="1:4" s="154" customFormat="1" x14ac:dyDescent="0.2">
      <c r="A2272" s="242"/>
      <c r="B2272" s="155"/>
      <c r="C2272" s="155"/>
      <c r="D2272" s="195"/>
    </row>
    <row r="2273" spans="1:4" s="154" customFormat="1" x14ac:dyDescent="0.2">
      <c r="A2273" s="242"/>
      <c r="B2273" s="155"/>
      <c r="C2273" s="155"/>
      <c r="D2273" s="195"/>
    </row>
    <row r="2274" spans="1:4" s="154" customFormat="1" x14ac:dyDescent="0.2">
      <c r="A2274" s="242"/>
      <c r="B2274" s="155"/>
      <c r="C2274" s="155"/>
      <c r="D2274" s="195"/>
    </row>
    <row r="2275" spans="1:4" s="154" customFormat="1" x14ac:dyDescent="0.2">
      <c r="A2275" s="242"/>
      <c r="B2275" s="155"/>
      <c r="C2275" s="155"/>
      <c r="D2275" s="195"/>
    </row>
    <row r="2276" spans="1:4" s="154" customFormat="1" x14ac:dyDescent="0.2">
      <c r="A2276" s="242"/>
      <c r="B2276" s="155"/>
      <c r="C2276" s="155"/>
      <c r="D2276" s="195"/>
    </row>
    <row r="2277" spans="1:4" s="154" customFormat="1" x14ac:dyDescent="0.2">
      <c r="A2277" s="242"/>
      <c r="B2277" s="155"/>
      <c r="C2277" s="155"/>
      <c r="D2277" s="195"/>
    </row>
    <row r="2278" spans="1:4" s="154" customFormat="1" x14ac:dyDescent="0.2">
      <c r="A2278" s="242"/>
      <c r="B2278" s="155"/>
      <c r="C2278" s="155"/>
      <c r="D2278" s="195"/>
    </row>
    <row r="2279" spans="1:4" s="154" customFormat="1" x14ac:dyDescent="0.2">
      <c r="A2279" s="242"/>
      <c r="B2279" s="155"/>
      <c r="C2279" s="155"/>
      <c r="D2279" s="195"/>
    </row>
    <row r="2280" spans="1:4" s="154" customFormat="1" x14ac:dyDescent="0.2">
      <c r="A2280" s="242"/>
      <c r="B2280" s="155"/>
      <c r="C2280" s="155"/>
      <c r="D2280" s="195"/>
    </row>
    <row r="2281" spans="1:4" s="154" customFormat="1" x14ac:dyDescent="0.2">
      <c r="A2281" s="242"/>
      <c r="B2281" s="155"/>
      <c r="C2281" s="155"/>
      <c r="D2281" s="195"/>
    </row>
    <row r="2282" spans="1:4" s="154" customFormat="1" x14ac:dyDescent="0.2">
      <c r="A2282" s="242"/>
      <c r="B2282" s="155"/>
      <c r="C2282" s="155"/>
      <c r="D2282" s="195"/>
    </row>
    <row r="2283" spans="1:4" s="154" customFormat="1" x14ac:dyDescent="0.2">
      <c r="A2283" s="242"/>
      <c r="B2283" s="155"/>
      <c r="C2283" s="155"/>
      <c r="D2283" s="195"/>
    </row>
    <row r="2284" spans="1:4" s="154" customFormat="1" x14ac:dyDescent="0.2">
      <c r="A2284" s="242"/>
      <c r="B2284" s="155"/>
      <c r="C2284" s="155"/>
      <c r="D2284" s="195"/>
    </row>
    <row r="2285" spans="1:4" s="154" customFormat="1" x14ac:dyDescent="0.2">
      <c r="A2285" s="242"/>
      <c r="B2285" s="155"/>
      <c r="C2285" s="155"/>
      <c r="D2285" s="195"/>
    </row>
    <row r="2286" spans="1:4" s="154" customFormat="1" x14ac:dyDescent="0.2">
      <c r="A2286" s="242"/>
      <c r="B2286" s="155"/>
      <c r="C2286" s="155"/>
      <c r="D2286" s="195"/>
    </row>
    <row r="2287" spans="1:4" s="154" customFormat="1" x14ac:dyDescent="0.2">
      <c r="A2287" s="242"/>
      <c r="B2287" s="155"/>
      <c r="C2287" s="155"/>
      <c r="D2287" s="195"/>
    </row>
    <row r="2288" spans="1:4" s="154" customFormat="1" x14ac:dyDescent="0.2">
      <c r="A2288" s="242"/>
      <c r="B2288" s="155"/>
      <c r="C2288" s="155"/>
      <c r="D2288" s="195"/>
    </row>
    <row r="2289" spans="1:4" s="154" customFormat="1" x14ac:dyDescent="0.2">
      <c r="A2289" s="242"/>
      <c r="B2289" s="155"/>
      <c r="C2289" s="155"/>
      <c r="D2289" s="195"/>
    </row>
    <row r="2290" spans="1:4" s="154" customFormat="1" x14ac:dyDescent="0.2">
      <c r="A2290" s="242"/>
      <c r="B2290" s="155"/>
      <c r="C2290" s="155"/>
      <c r="D2290" s="195"/>
    </row>
    <row r="2291" spans="1:4" s="154" customFormat="1" x14ac:dyDescent="0.2">
      <c r="A2291" s="242"/>
      <c r="B2291" s="155"/>
      <c r="C2291" s="155"/>
      <c r="D2291" s="195"/>
    </row>
    <row r="2292" spans="1:4" s="154" customFormat="1" x14ac:dyDescent="0.2">
      <c r="A2292" s="242"/>
      <c r="B2292" s="155"/>
      <c r="C2292" s="155"/>
      <c r="D2292" s="195"/>
    </row>
    <row r="2293" spans="1:4" s="154" customFormat="1" x14ac:dyDescent="0.2">
      <c r="A2293" s="242"/>
      <c r="B2293" s="155"/>
      <c r="C2293" s="155"/>
      <c r="D2293" s="195"/>
    </row>
    <row r="2294" spans="1:4" s="154" customFormat="1" x14ac:dyDescent="0.2">
      <c r="A2294" s="242"/>
      <c r="B2294" s="155"/>
      <c r="C2294" s="155"/>
      <c r="D2294" s="195"/>
    </row>
    <row r="2295" spans="1:4" s="154" customFormat="1" x14ac:dyDescent="0.2">
      <c r="A2295" s="242"/>
      <c r="B2295" s="155"/>
      <c r="C2295" s="155"/>
      <c r="D2295" s="195"/>
    </row>
    <row r="2296" spans="1:4" s="154" customFormat="1" x14ac:dyDescent="0.2">
      <c r="A2296" s="242"/>
      <c r="B2296" s="155"/>
      <c r="C2296" s="155"/>
      <c r="D2296" s="195"/>
    </row>
    <row r="2297" spans="1:4" s="154" customFormat="1" x14ac:dyDescent="0.2">
      <c r="A2297" s="242"/>
      <c r="B2297" s="155"/>
      <c r="C2297" s="155"/>
      <c r="D2297" s="195"/>
    </row>
    <row r="2298" spans="1:4" s="154" customFormat="1" x14ac:dyDescent="0.2">
      <c r="A2298" s="242"/>
      <c r="B2298" s="155"/>
      <c r="C2298" s="155"/>
      <c r="D2298" s="195"/>
    </row>
    <row r="2299" spans="1:4" s="154" customFormat="1" x14ac:dyDescent="0.2">
      <c r="A2299" s="242"/>
      <c r="B2299" s="155"/>
      <c r="C2299" s="155"/>
      <c r="D2299" s="195"/>
    </row>
    <row r="2300" spans="1:4" s="154" customFormat="1" x14ac:dyDescent="0.2">
      <c r="A2300" s="242"/>
      <c r="B2300" s="155"/>
      <c r="C2300" s="155"/>
      <c r="D2300" s="195"/>
    </row>
    <row r="2301" spans="1:4" s="154" customFormat="1" x14ac:dyDescent="0.2">
      <c r="A2301" s="242"/>
      <c r="B2301" s="155"/>
      <c r="C2301" s="155"/>
      <c r="D2301" s="195"/>
    </row>
    <row r="2302" spans="1:4" s="154" customFormat="1" x14ac:dyDescent="0.2">
      <c r="A2302" s="242"/>
      <c r="B2302" s="155"/>
      <c r="C2302" s="155"/>
      <c r="D2302" s="195"/>
    </row>
    <row r="2303" spans="1:4" s="154" customFormat="1" x14ac:dyDescent="0.2">
      <c r="A2303" s="242"/>
      <c r="B2303" s="155"/>
      <c r="C2303" s="155"/>
      <c r="D2303" s="195"/>
    </row>
    <row r="2304" spans="1:4" s="154" customFormat="1" x14ac:dyDescent="0.2">
      <c r="A2304" s="242"/>
      <c r="B2304" s="155"/>
      <c r="C2304" s="155"/>
      <c r="D2304" s="195"/>
    </row>
    <row r="2305" spans="1:4" s="154" customFormat="1" x14ac:dyDescent="0.2">
      <c r="A2305" s="242"/>
      <c r="B2305" s="155"/>
      <c r="C2305" s="155"/>
      <c r="D2305" s="195"/>
    </row>
    <row r="2306" spans="1:4" s="154" customFormat="1" x14ac:dyDescent="0.2">
      <c r="A2306" s="242"/>
      <c r="B2306" s="155"/>
      <c r="C2306" s="155"/>
      <c r="D2306" s="195"/>
    </row>
    <row r="2307" spans="1:4" s="154" customFormat="1" x14ac:dyDescent="0.2">
      <c r="A2307" s="242"/>
      <c r="B2307" s="155"/>
      <c r="C2307" s="155"/>
      <c r="D2307" s="195"/>
    </row>
    <row r="2308" spans="1:4" s="154" customFormat="1" x14ac:dyDescent="0.2">
      <c r="A2308" s="242"/>
      <c r="B2308" s="155"/>
      <c r="C2308" s="155"/>
      <c r="D2308" s="195"/>
    </row>
    <row r="2309" spans="1:4" s="154" customFormat="1" x14ac:dyDescent="0.2">
      <c r="A2309" s="242"/>
      <c r="B2309" s="155"/>
      <c r="C2309" s="155"/>
      <c r="D2309" s="195"/>
    </row>
    <row r="2310" spans="1:4" s="154" customFormat="1" x14ac:dyDescent="0.2">
      <c r="A2310" s="242"/>
      <c r="B2310" s="155"/>
      <c r="C2310" s="155"/>
      <c r="D2310" s="195"/>
    </row>
    <row r="2311" spans="1:4" s="154" customFormat="1" x14ac:dyDescent="0.2">
      <c r="A2311" s="242"/>
      <c r="B2311" s="155"/>
      <c r="C2311" s="155"/>
      <c r="D2311" s="195"/>
    </row>
    <row r="2312" spans="1:4" s="154" customFormat="1" x14ac:dyDescent="0.2">
      <c r="A2312" s="242"/>
      <c r="B2312" s="155"/>
      <c r="C2312" s="155"/>
      <c r="D2312" s="195"/>
    </row>
    <row r="2313" spans="1:4" s="154" customFormat="1" x14ac:dyDescent="0.2">
      <c r="A2313" s="242"/>
      <c r="B2313" s="155"/>
      <c r="C2313" s="155"/>
      <c r="D2313" s="195"/>
    </row>
    <row r="2314" spans="1:4" s="154" customFormat="1" x14ac:dyDescent="0.2">
      <c r="A2314" s="242"/>
      <c r="B2314" s="155"/>
      <c r="C2314" s="155"/>
      <c r="D2314" s="195"/>
    </row>
    <row r="2315" spans="1:4" s="154" customFormat="1" x14ac:dyDescent="0.2">
      <c r="A2315" s="242"/>
      <c r="B2315" s="155"/>
      <c r="C2315" s="155"/>
      <c r="D2315" s="195"/>
    </row>
    <row r="2316" spans="1:4" s="154" customFormat="1" x14ac:dyDescent="0.2">
      <c r="A2316" s="242"/>
      <c r="B2316" s="155"/>
      <c r="C2316" s="155"/>
      <c r="D2316" s="195"/>
    </row>
    <row r="2317" spans="1:4" s="154" customFormat="1" x14ac:dyDescent="0.2">
      <c r="A2317" s="242"/>
      <c r="B2317" s="155"/>
      <c r="C2317" s="155"/>
      <c r="D2317" s="195"/>
    </row>
    <row r="2318" spans="1:4" s="154" customFormat="1" x14ac:dyDescent="0.2">
      <c r="A2318" s="242"/>
      <c r="B2318" s="155"/>
      <c r="C2318" s="155"/>
      <c r="D2318" s="195"/>
    </row>
    <row r="2319" spans="1:4" s="154" customFormat="1" x14ac:dyDescent="0.2">
      <c r="A2319" s="242"/>
      <c r="B2319" s="155"/>
      <c r="C2319" s="155"/>
      <c r="D2319" s="195"/>
    </row>
    <row r="2320" spans="1:4" s="154" customFormat="1" x14ac:dyDescent="0.2">
      <c r="A2320" s="242"/>
      <c r="B2320" s="155"/>
      <c r="C2320" s="155"/>
      <c r="D2320" s="195"/>
    </row>
    <row r="2321" spans="1:4" s="154" customFormat="1" x14ac:dyDescent="0.2">
      <c r="A2321" s="242"/>
      <c r="B2321" s="155"/>
      <c r="C2321" s="155"/>
      <c r="D2321" s="195"/>
    </row>
    <row r="2322" spans="1:4" s="154" customFormat="1" x14ac:dyDescent="0.2">
      <c r="A2322" s="242"/>
      <c r="B2322" s="155"/>
      <c r="C2322" s="155"/>
      <c r="D2322" s="195"/>
    </row>
    <row r="2323" spans="1:4" s="154" customFormat="1" x14ac:dyDescent="0.2">
      <c r="A2323" s="242"/>
      <c r="B2323" s="155"/>
      <c r="C2323" s="155"/>
      <c r="D2323" s="195"/>
    </row>
    <row r="2324" spans="1:4" s="154" customFormat="1" x14ac:dyDescent="0.2">
      <c r="A2324" s="242"/>
      <c r="B2324" s="155"/>
      <c r="C2324" s="155"/>
      <c r="D2324" s="195"/>
    </row>
    <row r="2325" spans="1:4" s="154" customFormat="1" x14ac:dyDescent="0.2">
      <c r="A2325" s="242"/>
      <c r="B2325" s="155"/>
      <c r="C2325" s="155"/>
      <c r="D2325" s="195"/>
    </row>
    <row r="2326" spans="1:4" s="154" customFormat="1" x14ac:dyDescent="0.2">
      <c r="A2326" s="242"/>
      <c r="B2326" s="155"/>
      <c r="C2326" s="155"/>
      <c r="D2326" s="195"/>
    </row>
    <row r="2327" spans="1:4" s="154" customFormat="1" x14ac:dyDescent="0.2">
      <c r="A2327" s="242"/>
      <c r="B2327" s="155"/>
      <c r="C2327" s="155"/>
      <c r="D2327" s="195"/>
    </row>
    <row r="2328" spans="1:4" s="154" customFormat="1" x14ac:dyDescent="0.2">
      <c r="A2328" s="242"/>
      <c r="B2328" s="155"/>
      <c r="C2328" s="155"/>
      <c r="D2328" s="195"/>
    </row>
    <row r="2329" spans="1:4" s="154" customFormat="1" x14ac:dyDescent="0.2">
      <c r="A2329" s="242"/>
      <c r="B2329" s="155"/>
      <c r="C2329" s="155"/>
      <c r="D2329" s="195"/>
    </row>
    <row r="2330" spans="1:4" s="154" customFormat="1" x14ac:dyDescent="0.2">
      <c r="A2330" s="242"/>
      <c r="B2330" s="155"/>
      <c r="C2330" s="155"/>
      <c r="D2330" s="195"/>
    </row>
    <row r="2331" spans="1:4" s="154" customFormat="1" x14ac:dyDescent="0.2">
      <c r="A2331" s="242"/>
      <c r="B2331" s="155"/>
      <c r="C2331" s="155"/>
      <c r="D2331" s="195"/>
    </row>
    <row r="2332" spans="1:4" s="154" customFormat="1" x14ac:dyDescent="0.2">
      <c r="A2332" s="242"/>
      <c r="B2332" s="155"/>
      <c r="C2332" s="155"/>
      <c r="D2332" s="195"/>
    </row>
    <row r="2333" spans="1:4" s="154" customFormat="1" x14ac:dyDescent="0.2">
      <c r="A2333" s="242"/>
      <c r="B2333" s="155"/>
      <c r="C2333" s="155"/>
      <c r="D2333" s="195"/>
    </row>
    <row r="2334" spans="1:4" s="154" customFormat="1" x14ac:dyDescent="0.2">
      <c r="A2334" s="242"/>
      <c r="B2334" s="155"/>
      <c r="C2334" s="155"/>
      <c r="D2334" s="195"/>
    </row>
    <row r="2335" spans="1:4" s="154" customFormat="1" x14ac:dyDescent="0.2">
      <c r="A2335" s="242"/>
      <c r="B2335" s="155"/>
      <c r="C2335" s="155"/>
      <c r="D2335" s="195"/>
    </row>
    <row r="2336" spans="1:4" s="154" customFormat="1" x14ac:dyDescent="0.2">
      <c r="A2336" s="242"/>
      <c r="B2336" s="155"/>
      <c r="C2336" s="155"/>
      <c r="D2336" s="195"/>
    </row>
    <row r="2337" spans="1:4" s="154" customFormat="1" x14ac:dyDescent="0.2">
      <c r="A2337" s="242"/>
      <c r="B2337" s="155"/>
      <c r="C2337" s="155"/>
      <c r="D2337" s="195"/>
    </row>
    <row r="2338" spans="1:4" s="154" customFormat="1" x14ac:dyDescent="0.2">
      <c r="A2338" s="242"/>
      <c r="B2338" s="155"/>
      <c r="C2338" s="155"/>
      <c r="D2338" s="195"/>
    </row>
    <row r="2339" spans="1:4" s="154" customFormat="1" x14ac:dyDescent="0.2">
      <c r="A2339" s="242"/>
      <c r="B2339" s="155"/>
      <c r="C2339" s="155"/>
      <c r="D2339" s="195"/>
    </row>
    <row r="2340" spans="1:4" s="154" customFormat="1" x14ac:dyDescent="0.2">
      <c r="A2340" s="242"/>
      <c r="B2340" s="155"/>
      <c r="C2340" s="155"/>
      <c r="D2340" s="195"/>
    </row>
    <row r="2341" spans="1:4" s="154" customFormat="1" x14ac:dyDescent="0.2">
      <c r="A2341" s="242"/>
      <c r="B2341" s="155"/>
      <c r="C2341" s="155"/>
      <c r="D2341" s="195"/>
    </row>
    <row r="2342" spans="1:4" s="154" customFormat="1" x14ac:dyDescent="0.2">
      <c r="A2342" s="242"/>
      <c r="B2342" s="155"/>
      <c r="C2342" s="155"/>
      <c r="D2342" s="195"/>
    </row>
    <row r="2343" spans="1:4" s="154" customFormat="1" x14ac:dyDescent="0.2">
      <c r="A2343" s="242"/>
      <c r="B2343" s="155"/>
      <c r="C2343" s="155"/>
      <c r="D2343" s="195"/>
    </row>
    <row r="2344" spans="1:4" s="154" customFormat="1" x14ac:dyDescent="0.2">
      <c r="A2344" s="242"/>
      <c r="B2344" s="155"/>
      <c r="C2344" s="155"/>
      <c r="D2344" s="195"/>
    </row>
    <row r="2345" spans="1:4" s="154" customFormat="1" x14ac:dyDescent="0.2">
      <c r="A2345" s="242"/>
      <c r="B2345" s="155"/>
      <c r="C2345" s="155"/>
      <c r="D2345" s="195"/>
    </row>
    <row r="2346" spans="1:4" s="154" customFormat="1" x14ac:dyDescent="0.2">
      <c r="A2346" s="242"/>
      <c r="B2346" s="155"/>
      <c r="C2346" s="155"/>
      <c r="D2346" s="195"/>
    </row>
    <row r="2347" spans="1:4" s="154" customFormat="1" x14ac:dyDescent="0.2">
      <c r="A2347" s="242"/>
      <c r="B2347" s="155"/>
      <c r="C2347" s="155"/>
      <c r="D2347" s="195"/>
    </row>
    <row r="2348" spans="1:4" s="154" customFormat="1" x14ac:dyDescent="0.2">
      <c r="A2348" s="242"/>
      <c r="B2348" s="155"/>
      <c r="C2348" s="155"/>
      <c r="D2348" s="195"/>
    </row>
    <row r="2349" spans="1:4" s="154" customFormat="1" x14ac:dyDescent="0.2">
      <c r="A2349" s="242"/>
      <c r="B2349" s="155"/>
      <c r="C2349" s="155"/>
      <c r="D2349" s="195"/>
    </row>
    <row r="2350" spans="1:4" s="154" customFormat="1" x14ac:dyDescent="0.2">
      <c r="A2350" s="242"/>
      <c r="B2350" s="155"/>
      <c r="C2350" s="155"/>
      <c r="D2350" s="195"/>
    </row>
    <row r="2351" spans="1:4" s="154" customFormat="1" x14ac:dyDescent="0.2">
      <c r="A2351" s="242"/>
      <c r="B2351" s="155"/>
      <c r="C2351" s="155"/>
      <c r="D2351" s="195"/>
    </row>
    <row r="2352" spans="1:4" s="154" customFormat="1" x14ac:dyDescent="0.2">
      <c r="A2352" s="242"/>
      <c r="B2352" s="155"/>
      <c r="C2352" s="155"/>
      <c r="D2352" s="195"/>
    </row>
    <row r="2353" spans="1:4" s="154" customFormat="1" x14ac:dyDescent="0.2">
      <c r="A2353" s="242"/>
      <c r="B2353" s="155"/>
      <c r="C2353" s="155"/>
      <c r="D2353" s="195"/>
    </row>
    <row r="2354" spans="1:4" s="154" customFormat="1" x14ac:dyDescent="0.2">
      <c r="A2354" s="242"/>
      <c r="B2354" s="155"/>
      <c r="C2354" s="155"/>
      <c r="D2354" s="195"/>
    </row>
    <row r="2355" spans="1:4" s="154" customFormat="1" x14ac:dyDescent="0.2">
      <c r="A2355" s="242"/>
      <c r="B2355" s="155"/>
      <c r="C2355" s="155"/>
      <c r="D2355" s="195"/>
    </row>
    <row r="2356" spans="1:4" s="154" customFormat="1" x14ac:dyDescent="0.2">
      <c r="A2356" s="242"/>
      <c r="B2356" s="155"/>
      <c r="C2356" s="155"/>
      <c r="D2356" s="195"/>
    </row>
    <row r="2357" spans="1:4" s="154" customFormat="1" x14ac:dyDescent="0.2">
      <c r="A2357" s="242"/>
      <c r="B2357" s="155"/>
      <c r="C2357" s="155"/>
      <c r="D2357" s="195"/>
    </row>
    <row r="2358" spans="1:4" s="154" customFormat="1" x14ac:dyDescent="0.2">
      <c r="A2358" s="242"/>
      <c r="B2358" s="155"/>
      <c r="C2358" s="155"/>
      <c r="D2358" s="195"/>
    </row>
    <row r="2359" spans="1:4" s="154" customFormat="1" x14ac:dyDescent="0.2">
      <c r="A2359" s="242"/>
      <c r="B2359" s="155"/>
      <c r="C2359" s="155"/>
      <c r="D2359" s="195"/>
    </row>
    <row r="2360" spans="1:4" s="154" customFormat="1" x14ac:dyDescent="0.2">
      <c r="A2360" s="242"/>
      <c r="B2360" s="155"/>
      <c r="C2360" s="155"/>
      <c r="D2360" s="195"/>
    </row>
    <row r="2361" spans="1:4" s="154" customFormat="1" x14ac:dyDescent="0.2">
      <c r="A2361" s="242"/>
      <c r="B2361" s="155"/>
      <c r="C2361" s="155"/>
      <c r="D2361" s="195"/>
    </row>
    <row r="2362" spans="1:4" s="154" customFormat="1" x14ac:dyDescent="0.2">
      <c r="A2362" s="242"/>
      <c r="B2362" s="155"/>
      <c r="C2362" s="155"/>
      <c r="D2362" s="195"/>
    </row>
    <row r="2363" spans="1:4" s="154" customFormat="1" x14ac:dyDescent="0.2">
      <c r="A2363" s="242"/>
      <c r="B2363" s="155"/>
      <c r="C2363" s="155"/>
      <c r="D2363" s="195"/>
    </row>
    <row r="2364" spans="1:4" s="154" customFormat="1" x14ac:dyDescent="0.2">
      <c r="A2364" s="242"/>
      <c r="B2364" s="155"/>
      <c r="C2364" s="155"/>
      <c r="D2364" s="195"/>
    </row>
    <row r="2365" spans="1:4" s="154" customFormat="1" x14ac:dyDescent="0.2">
      <c r="A2365" s="242"/>
      <c r="B2365" s="155"/>
      <c r="C2365" s="155"/>
      <c r="D2365" s="195"/>
    </row>
    <row r="2366" spans="1:4" s="154" customFormat="1" x14ac:dyDescent="0.2">
      <c r="A2366" s="242"/>
      <c r="B2366" s="155"/>
      <c r="C2366" s="155"/>
      <c r="D2366" s="195"/>
    </row>
    <row r="2367" spans="1:4" s="154" customFormat="1" x14ac:dyDescent="0.2">
      <c r="A2367" s="242"/>
      <c r="B2367" s="155"/>
      <c r="C2367" s="155"/>
      <c r="D2367" s="195"/>
    </row>
    <row r="2368" spans="1:4" s="154" customFormat="1" x14ac:dyDescent="0.2">
      <c r="A2368" s="242"/>
      <c r="B2368" s="155"/>
      <c r="C2368" s="155"/>
      <c r="D2368" s="195"/>
    </row>
    <row r="2369" spans="1:4" s="154" customFormat="1" x14ac:dyDescent="0.2">
      <c r="A2369" s="242"/>
      <c r="B2369" s="155"/>
      <c r="C2369" s="155"/>
      <c r="D2369" s="195"/>
    </row>
    <row r="2370" spans="1:4" s="154" customFormat="1" x14ac:dyDescent="0.2">
      <c r="A2370" s="242"/>
      <c r="B2370" s="155"/>
      <c r="C2370" s="155"/>
      <c r="D2370" s="195"/>
    </row>
    <row r="2371" spans="1:4" s="154" customFormat="1" x14ac:dyDescent="0.2">
      <c r="A2371" s="242"/>
      <c r="B2371" s="155"/>
      <c r="C2371" s="155"/>
      <c r="D2371" s="195"/>
    </row>
    <row r="2372" spans="1:4" s="154" customFormat="1" x14ac:dyDescent="0.2">
      <c r="A2372" s="242"/>
      <c r="B2372" s="155"/>
      <c r="C2372" s="155"/>
      <c r="D2372" s="195"/>
    </row>
    <row r="2373" spans="1:4" s="154" customFormat="1" x14ac:dyDescent="0.2">
      <c r="A2373" s="242"/>
      <c r="B2373" s="155"/>
      <c r="C2373" s="155"/>
      <c r="D2373" s="195"/>
    </row>
    <row r="2374" spans="1:4" s="154" customFormat="1" x14ac:dyDescent="0.2">
      <c r="A2374" s="242"/>
      <c r="B2374" s="155"/>
      <c r="C2374" s="155"/>
      <c r="D2374" s="195"/>
    </row>
    <row r="2375" spans="1:4" s="154" customFormat="1" x14ac:dyDescent="0.2">
      <c r="A2375" s="242"/>
      <c r="B2375" s="155"/>
      <c r="C2375" s="155"/>
      <c r="D2375" s="195"/>
    </row>
    <row r="2376" spans="1:4" s="154" customFormat="1" x14ac:dyDescent="0.2">
      <c r="A2376" s="242"/>
      <c r="B2376" s="155"/>
      <c r="C2376" s="155"/>
      <c r="D2376" s="195"/>
    </row>
    <row r="2377" spans="1:4" s="154" customFormat="1" x14ac:dyDescent="0.2">
      <c r="A2377" s="242"/>
      <c r="B2377" s="155"/>
      <c r="C2377" s="155"/>
      <c r="D2377" s="195"/>
    </row>
    <row r="2378" spans="1:4" s="154" customFormat="1" x14ac:dyDescent="0.2">
      <c r="A2378" s="242"/>
      <c r="B2378" s="155"/>
      <c r="C2378" s="155"/>
      <c r="D2378" s="195"/>
    </row>
    <row r="2379" spans="1:4" s="154" customFormat="1" x14ac:dyDescent="0.2">
      <c r="A2379" s="242"/>
      <c r="B2379" s="155"/>
      <c r="C2379" s="155"/>
      <c r="D2379" s="195"/>
    </row>
    <row r="2380" spans="1:4" s="154" customFormat="1" x14ac:dyDescent="0.2">
      <c r="A2380" s="242"/>
      <c r="B2380" s="155"/>
      <c r="C2380" s="155"/>
      <c r="D2380" s="195"/>
    </row>
    <row r="2381" spans="1:4" s="154" customFormat="1" x14ac:dyDescent="0.2">
      <c r="A2381" s="242"/>
      <c r="B2381" s="155"/>
      <c r="C2381" s="155"/>
      <c r="D2381" s="195"/>
    </row>
    <row r="2382" spans="1:4" s="154" customFormat="1" x14ac:dyDescent="0.2">
      <c r="A2382" s="242"/>
      <c r="B2382" s="155"/>
      <c r="C2382" s="155"/>
      <c r="D2382" s="195"/>
    </row>
    <row r="2383" spans="1:4" s="154" customFormat="1" x14ac:dyDescent="0.2">
      <c r="A2383" s="242"/>
      <c r="B2383" s="155"/>
      <c r="C2383" s="155"/>
      <c r="D2383" s="195"/>
    </row>
    <row r="2384" spans="1:4" s="154" customFormat="1" x14ac:dyDescent="0.2">
      <c r="A2384" s="242"/>
      <c r="B2384" s="155"/>
      <c r="C2384" s="155"/>
      <c r="D2384" s="195"/>
    </row>
    <row r="2385" spans="1:4" s="154" customFormat="1" x14ac:dyDescent="0.2">
      <c r="A2385" s="242"/>
      <c r="B2385" s="155"/>
      <c r="C2385" s="155"/>
      <c r="D2385" s="195"/>
    </row>
    <row r="2386" spans="1:4" s="154" customFormat="1" x14ac:dyDescent="0.2">
      <c r="A2386" s="242"/>
      <c r="B2386" s="155"/>
      <c r="C2386" s="155"/>
      <c r="D2386" s="195"/>
    </row>
    <row r="2387" spans="1:4" s="154" customFormat="1" x14ac:dyDescent="0.2">
      <c r="A2387" s="242"/>
      <c r="B2387" s="155"/>
      <c r="C2387" s="155"/>
      <c r="D2387" s="195"/>
    </row>
    <row r="2388" spans="1:4" s="154" customFormat="1" x14ac:dyDescent="0.2">
      <c r="A2388" s="242"/>
      <c r="B2388" s="155"/>
      <c r="C2388" s="155"/>
      <c r="D2388" s="195"/>
    </row>
    <row r="2389" spans="1:4" s="154" customFormat="1" x14ac:dyDescent="0.2">
      <c r="A2389" s="242"/>
      <c r="B2389" s="155"/>
      <c r="C2389" s="155"/>
      <c r="D2389" s="195"/>
    </row>
    <row r="2390" spans="1:4" s="154" customFormat="1" x14ac:dyDescent="0.2">
      <c r="A2390" s="242"/>
      <c r="B2390" s="155"/>
      <c r="C2390" s="155"/>
      <c r="D2390" s="195"/>
    </row>
    <row r="2391" spans="1:4" s="154" customFormat="1" x14ac:dyDescent="0.2">
      <c r="A2391" s="242"/>
      <c r="B2391" s="155"/>
      <c r="C2391" s="155"/>
      <c r="D2391" s="195"/>
    </row>
    <row r="2392" spans="1:4" s="154" customFormat="1" x14ac:dyDescent="0.2">
      <c r="A2392" s="242"/>
      <c r="B2392" s="155"/>
      <c r="C2392" s="155"/>
      <c r="D2392" s="195"/>
    </row>
    <row r="2393" spans="1:4" s="154" customFormat="1" x14ac:dyDescent="0.2">
      <c r="A2393" s="242"/>
      <c r="B2393" s="155"/>
      <c r="C2393" s="155"/>
      <c r="D2393" s="195"/>
    </row>
    <row r="2394" spans="1:4" s="154" customFormat="1" x14ac:dyDescent="0.2">
      <c r="A2394" s="242"/>
      <c r="B2394" s="155"/>
      <c r="C2394" s="155"/>
      <c r="D2394" s="195"/>
    </row>
    <row r="2395" spans="1:4" s="154" customFormat="1" x14ac:dyDescent="0.2">
      <c r="A2395" s="242"/>
      <c r="B2395" s="155"/>
      <c r="C2395" s="155"/>
      <c r="D2395" s="195"/>
    </row>
    <row r="2396" spans="1:4" s="154" customFormat="1" x14ac:dyDescent="0.2">
      <c r="A2396" s="242"/>
      <c r="B2396" s="155"/>
      <c r="C2396" s="155"/>
      <c r="D2396" s="195"/>
    </row>
    <row r="2397" spans="1:4" s="154" customFormat="1" x14ac:dyDescent="0.2">
      <c r="A2397" s="242"/>
      <c r="B2397" s="155"/>
      <c r="C2397" s="155"/>
      <c r="D2397" s="195"/>
    </row>
    <row r="2398" spans="1:4" s="154" customFormat="1" x14ac:dyDescent="0.2">
      <c r="A2398" s="242"/>
      <c r="B2398" s="155"/>
      <c r="C2398" s="155"/>
      <c r="D2398" s="195"/>
    </row>
    <row r="2399" spans="1:4" s="154" customFormat="1" x14ac:dyDescent="0.2">
      <c r="A2399" s="242"/>
      <c r="B2399" s="155"/>
      <c r="C2399" s="155"/>
      <c r="D2399" s="195"/>
    </row>
    <row r="2400" spans="1:4" s="154" customFormat="1" x14ac:dyDescent="0.2">
      <c r="A2400" s="242"/>
      <c r="B2400" s="155"/>
      <c r="C2400" s="155"/>
      <c r="D2400" s="195"/>
    </row>
    <row r="2401" spans="1:4" s="154" customFormat="1" x14ac:dyDescent="0.2">
      <c r="A2401" s="242"/>
      <c r="B2401" s="155"/>
      <c r="C2401" s="155"/>
      <c r="D2401" s="195"/>
    </row>
    <row r="2402" spans="1:4" s="154" customFormat="1" x14ac:dyDescent="0.2">
      <c r="A2402" s="242"/>
      <c r="B2402" s="155"/>
      <c r="C2402" s="155"/>
      <c r="D2402" s="195"/>
    </row>
    <row r="2403" spans="1:4" s="154" customFormat="1" x14ac:dyDescent="0.2">
      <c r="A2403" s="242"/>
      <c r="B2403" s="155"/>
      <c r="C2403" s="155"/>
      <c r="D2403" s="195"/>
    </row>
    <row r="2404" spans="1:4" s="154" customFormat="1" x14ac:dyDescent="0.2">
      <c r="A2404" s="242"/>
      <c r="B2404" s="155"/>
      <c r="C2404" s="155"/>
      <c r="D2404" s="195"/>
    </row>
    <row r="2405" spans="1:4" s="154" customFormat="1" x14ac:dyDescent="0.2">
      <c r="A2405" s="242"/>
      <c r="B2405" s="155"/>
      <c r="C2405" s="155"/>
      <c r="D2405" s="195"/>
    </row>
    <row r="2406" spans="1:4" s="154" customFormat="1" x14ac:dyDescent="0.2">
      <c r="A2406" s="242"/>
      <c r="B2406" s="155"/>
      <c r="C2406" s="155"/>
      <c r="D2406" s="195"/>
    </row>
    <row r="2407" spans="1:4" s="154" customFormat="1" x14ac:dyDescent="0.2">
      <c r="A2407" s="242"/>
      <c r="B2407" s="155"/>
      <c r="C2407" s="155"/>
      <c r="D2407" s="195"/>
    </row>
    <row r="2408" spans="1:4" s="154" customFormat="1" x14ac:dyDescent="0.2">
      <c r="A2408" s="242"/>
      <c r="B2408" s="155"/>
      <c r="C2408" s="155"/>
      <c r="D2408" s="195"/>
    </row>
    <row r="2409" spans="1:4" s="154" customFormat="1" x14ac:dyDescent="0.2">
      <c r="A2409" s="242"/>
      <c r="B2409" s="155"/>
      <c r="C2409" s="155"/>
      <c r="D2409" s="195"/>
    </row>
    <row r="2410" spans="1:4" s="154" customFormat="1" x14ac:dyDescent="0.2">
      <c r="A2410" s="242"/>
      <c r="B2410" s="155"/>
      <c r="C2410" s="155"/>
      <c r="D2410" s="195"/>
    </row>
    <row r="2411" spans="1:4" s="154" customFormat="1" x14ac:dyDescent="0.2">
      <c r="A2411" s="242"/>
      <c r="B2411" s="155"/>
      <c r="C2411" s="155"/>
      <c r="D2411" s="195"/>
    </row>
    <row r="2412" spans="1:4" s="154" customFormat="1" x14ac:dyDescent="0.2">
      <c r="A2412" s="242"/>
      <c r="B2412" s="155"/>
      <c r="C2412" s="155"/>
      <c r="D2412" s="195"/>
    </row>
    <row r="2413" spans="1:4" s="154" customFormat="1" x14ac:dyDescent="0.2">
      <c r="A2413" s="242"/>
      <c r="B2413" s="155"/>
      <c r="C2413" s="155"/>
      <c r="D2413" s="195"/>
    </row>
    <row r="2414" spans="1:4" s="154" customFormat="1" x14ac:dyDescent="0.2">
      <c r="A2414" s="242"/>
      <c r="B2414" s="155"/>
      <c r="C2414" s="155"/>
      <c r="D2414" s="195"/>
    </row>
    <row r="2415" spans="1:4" s="154" customFormat="1" x14ac:dyDescent="0.2">
      <c r="A2415" s="242"/>
      <c r="B2415" s="155"/>
      <c r="C2415" s="155"/>
      <c r="D2415" s="195"/>
    </row>
    <row r="2416" spans="1:4" s="154" customFormat="1" x14ac:dyDescent="0.2">
      <c r="A2416" s="242"/>
      <c r="B2416" s="155"/>
      <c r="C2416" s="155"/>
      <c r="D2416" s="195"/>
    </row>
    <row r="2417" spans="1:4" s="154" customFormat="1" x14ac:dyDescent="0.2">
      <c r="A2417" s="242"/>
      <c r="B2417" s="155"/>
      <c r="C2417" s="155"/>
      <c r="D2417" s="195"/>
    </row>
    <row r="2418" spans="1:4" s="154" customFormat="1" x14ac:dyDescent="0.2">
      <c r="A2418" s="242"/>
      <c r="B2418" s="155"/>
      <c r="C2418" s="155"/>
      <c r="D2418" s="195"/>
    </row>
    <row r="2419" spans="1:4" s="154" customFormat="1" x14ac:dyDescent="0.2">
      <c r="A2419" s="242"/>
      <c r="B2419" s="155"/>
      <c r="C2419" s="155"/>
      <c r="D2419" s="195"/>
    </row>
    <row r="2420" spans="1:4" s="154" customFormat="1" x14ac:dyDescent="0.2">
      <c r="A2420" s="242"/>
      <c r="B2420" s="155"/>
      <c r="C2420" s="155"/>
      <c r="D2420" s="195"/>
    </row>
    <row r="2421" spans="1:4" s="154" customFormat="1" x14ac:dyDescent="0.2">
      <c r="A2421" s="242"/>
      <c r="B2421" s="155"/>
      <c r="C2421" s="155"/>
      <c r="D2421" s="195"/>
    </row>
    <row r="2422" spans="1:4" s="154" customFormat="1" x14ac:dyDescent="0.2">
      <c r="A2422" s="242"/>
      <c r="B2422" s="155"/>
      <c r="C2422" s="155"/>
      <c r="D2422" s="195"/>
    </row>
    <row r="2423" spans="1:4" s="154" customFormat="1" x14ac:dyDescent="0.2">
      <c r="A2423" s="242"/>
      <c r="B2423" s="155"/>
      <c r="C2423" s="155"/>
      <c r="D2423" s="195"/>
    </row>
    <row r="2424" spans="1:4" s="154" customFormat="1" x14ac:dyDescent="0.2">
      <c r="A2424" s="242"/>
      <c r="B2424" s="155"/>
      <c r="C2424" s="155"/>
      <c r="D2424" s="195"/>
    </row>
    <row r="2425" spans="1:4" s="154" customFormat="1" x14ac:dyDescent="0.2">
      <c r="A2425" s="242"/>
      <c r="B2425" s="155"/>
      <c r="C2425" s="155"/>
      <c r="D2425" s="195"/>
    </row>
    <row r="2426" spans="1:4" s="154" customFormat="1" x14ac:dyDescent="0.2">
      <c r="A2426" s="242"/>
      <c r="B2426" s="155"/>
      <c r="C2426" s="155"/>
      <c r="D2426" s="195"/>
    </row>
    <row r="2427" spans="1:4" s="154" customFormat="1" x14ac:dyDescent="0.2">
      <c r="A2427" s="242"/>
      <c r="B2427" s="155"/>
      <c r="C2427" s="155"/>
      <c r="D2427" s="195"/>
    </row>
    <row r="2428" spans="1:4" s="154" customFormat="1" x14ac:dyDescent="0.2">
      <c r="A2428" s="242"/>
      <c r="B2428" s="155"/>
      <c r="C2428" s="155"/>
      <c r="D2428" s="195"/>
    </row>
    <row r="2429" spans="1:4" s="154" customFormat="1" x14ac:dyDescent="0.2">
      <c r="A2429" s="242"/>
      <c r="B2429" s="155"/>
      <c r="C2429" s="155"/>
      <c r="D2429" s="195"/>
    </row>
    <row r="2430" spans="1:4" s="154" customFormat="1" x14ac:dyDescent="0.2">
      <c r="A2430" s="242"/>
      <c r="B2430" s="155"/>
      <c r="C2430" s="155"/>
      <c r="D2430" s="195"/>
    </row>
    <row r="2431" spans="1:4" s="154" customFormat="1" x14ac:dyDescent="0.2">
      <c r="A2431" s="242"/>
      <c r="B2431" s="155"/>
      <c r="C2431" s="155"/>
      <c r="D2431" s="195"/>
    </row>
    <row r="2432" spans="1:4" s="154" customFormat="1" x14ac:dyDescent="0.2">
      <c r="A2432" s="242"/>
      <c r="B2432" s="155"/>
      <c r="C2432" s="155"/>
      <c r="D2432" s="195"/>
    </row>
    <row r="2433" spans="1:4" s="154" customFormat="1" x14ac:dyDescent="0.2">
      <c r="A2433" s="242"/>
      <c r="B2433" s="155"/>
      <c r="C2433" s="155"/>
      <c r="D2433" s="195"/>
    </row>
    <row r="2434" spans="1:4" s="154" customFormat="1" x14ac:dyDescent="0.2">
      <c r="A2434" s="242"/>
      <c r="B2434" s="155"/>
      <c r="C2434" s="155"/>
      <c r="D2434" s="195"/>
    </row>
    <row r="2435" spans="1:4" s="154" customFormat="1" x14ac:dyDescent="0.2">
      <c r="A2435" s="242"/>
      <c r="B2435" s="155"/>
      <c r="C2435" s="155"/>
      <c r="D2435" s="195"/>
    </row>
    <row r="2436" spans="1:4" s="154" customFormat="1" x14ac:dyDescent="0.2">
      <c r="A2436" s="242"/>
      <c r="B2436" s="155"/>
      <c r="C2436" s="155"/>
      <c r="D2436" s="195"/>
    </row>
    <row r="2437" spans="1:4" s="154" customFormat="1" x14ac:dyDescent="0.2">
      <c r="A2437" s="242"/>
      <c r="B2437" s="155"/>
      <c r="C2437" s="155"/>
      <c r="D2437" s="195"/>
    </row>
    <row r="2438" spans="1:4" s="154" customFormat="1" x14ac:dyDescent="0.2">
      <c r="A2438" s="242"/>
      <c r="B2438" s="155"/>
      <c r="C2438" s="155"/>
      <c r="D2438" s="195"/>
    </row>
    <row r="2439" spans="1:4" s="154" customFormat="1" x14ac:dyDescent="0.2">
      <c r="A2439" s="242"/>
      <c r="B2439" s="155"/>
      <c r="C2439" s="155"/>
      <c r="D2439" s="195"/>
    </row>
    <row r="2440" spans="1:4" s="154" customFormat="1" x14ac:dyDescent="0.2">
      <c r="A2440" s="242"/>
      <c r="B2440" s="155"/>
      <c r="C2440" s="155"/>
      <c r="D2440" s="195"/>
    </row>
    <row r="2441" spans="1:4" s="154" customFormat="1" x14ac:dyDescent="0.2">
      <c r="A2441" s="242"/>
      <c r="B2441" s="155"/>
      <c r="C2441" s="155"/>
      <c r="D2441" s="195"/>
    </row>
    <row r="2442" spans="1:4" s="154" customFormat="1" x14ac:dyDescent="0.2">
      <c r="A2442" s="242"/>
      <c r="B2442" s="155"/>
      <c r="C2442" s="155"/>
      <c r="D2442" s="195"/>
    </row>
    <row r="2443" spans="1:4" s="154" customFormat="1" x14ac:dyDescent="0.2">
      <c r="A2443" s="242"/>
      <c r="B2443" s="155"/>
      <c r="C2443" s="155"/>
      <c r="D2443" s="195"/>
    </row>
    <row r="2444" spans="1:4" s="154" customFormat="1" x14ac:dyDescent="0.2">
      <c r="A2444" s="242"/>
      <c r="B2444" s="155"/>
      <c r="C2444" s="155"/>
      <c r="D2444" s="195"/>
    </row>
    <row r="2445" spans="1:4" s="154" customFormat="1" x14ac:dyDescent="0.2">
      <c r="A2445" s="242"/>
      <c r="B2445" s="155"/>
      <c r="C2445" s="155"/>
      <c r="D2445" s="195"/>
    </row>
    <row r="2446" spans="1:4" s="154" customFormat="1" x14ac:dyDescent="0.2">
      <c r="A2446" s="242"/>
      <c r="B2446" s="155"/>
      <c r="C2446" s="155"/>
      <c r="D2446" s="195"/>
    </row>
    <row r="2447" spans="1:4" s="154" customFormat="1" x14ac:dyDescent="0.2">
      <c r="A2447" s="242"/>
      <c r="B2447" s="155"/>
      <c r="C2447" s="155"/>
      <c r="D2447" s="195"/>
    </row>
    <row r="2448" spans="1:4" s="154" customFormat="1" x14ac:dyDescent="0.2">
      <c r="A2448" s="242"/>
      <c r="B2448" s="155"/>
      <c r="C2448" s="155"/>
      <c r="D2448" s="195"/>
    </row>
    <row r="2449" spans="1:4" s="154" customFormat="1" x14ac:dyDescent="0.2">
      <c r="A2449" s="242"/>
      <c r="B2449" s="155"/>
      <c r="C2449" s="155"/>
      <c r="D2449" s="195"/>
    </row>
    <row r="2450" spans="1:4" s="154" customFormat="1" x14ac:dyDescent="0.2">
      <c r="A2450" s="242"/>
      <c r="B2450" s="155"/>
      <c r="C2450" s="155"/>
      <c r="D2450" s="195"/>
    </row>
    <row r="2451" spans="1:4" s="154" customFormat="1" x14ac:dyDescent="0.2">
      <c r="A2451" s="242"/>
      <c r="B2451" s="155"/>
      <c r="C2451" s="155"/>
      <c r="D2451" s="195"/>
    </row>
    <row r="2452" spans="1:4" s="154" customFormat="1" x14ac:dyDescent="0.2">
      <c r="A2452" s="242"/>
      <c r="B2452" s="155"/>
      <c r="C2452" s="155"/>
      <c r="D2452" s="195"/>
    </row>
    <row r="2453" spans="1:4" s="154" customFormat="1" x14ac:dyDescent="0.2">
      <c r="A2453" s="242"/>
      <c r="B2453" s="155"/>
      <c r="C2453" s="155"/>
      <c r="D2453" s="195"/>
    </row>
    <row r="2454" spans="1:4" s="154" customFormat="1" x14ac:dyDescent="0.2">
      <c r="A2454" s="242"/>
      <c r="B2454" s="155"/>
      <c r="C2454" s="155"/>
      <c r="D2454" s="195"/>
    </row>
    <row r="2455" spans="1:4" s="154" customFormat="1" x14ac:dyDescent="0.2">
      <c r="A2455" s="242"/>
      <c r="B2455" s="155"/>
      <c r="C2455" s="155"/>
      <c r="D2455" s="195"/>
    </row>
    <row r="2456" spans="1:4" s="154" customFormat="1" x14ac:dyDescent="0.2">
      <c r="A2456" s="242"/>
      <c r="B2456" s="155"/>
      <c r="C2456" s="155"/>
      <c r="D2456" s="195"/>
    </row>
    <row r="2457" spans="1:4" s="154" customFormat="1" x14ac:dyDescent="0.2">
      <c r="A2457" s="242"/>
      <c r="B2457" s="155"/>
      <c r="C2457" s="155"/>
      <c r="D2457" s="195"/>
    </row>
    <row r="2458" spans="1:4" s="154" customFormat="1" x14ac:dyDescent="0.2">
      <c r="A2458" s="242"/>
      <c r="B2458" s="155"/>
      <c r="C2458" s="155"/>
      <c r="D2458" s="195"/>
    </row>
    <row r="2459" spans="1:4" s="154" customFormat="1" x14ac:dyDescent="0.2">
      <c r="A2459" s="242"/>
      <c r="B2459" s="155"/>
      <c r="C2459" s="155"/>
      <c r="D2459" s="195"/>
    </row>
    <row r="2460" spans="1:4" s="154" customFormat="1" x14ac:dyDescent="0.2">
      <c r="A2460" s="242"/>
      <c r="B2460" s="155"/>
      <c r="C2460" s="155"/>
      <c r="D2460" s="195"/>
    </row>
    <row r="2461" spans="1:4" s="154" customFormat="1" x14ac:dyDescent="0.2">
      <c r="A2461" s="242"/>
      <c r="B2461" s="155"/>
      <c r="C2461" s="155"/>
      <c r="D2461" s="195"/>
    </row>
    <row r="2462" spans="1:4" s="154" customFormat="1" x14ac:dyDescent="0.2">
      <c r="A2462" s="242"/>
      <c r="B2462" s="155"/>
      <c r="C2462" s="155"/>
      <c r="D2462" s="195"/>
    </row>
    <row r="2463" spans="1:4" s="154" customFormat="1" x14ac:dyDescent="0.2">
      <c r="A2463" s="242"/>
      <c r="B2463" s="155"/>
      <c r="C2463" s="155"/>
      <c r="D2463" s="195"/>
    </row>
    <row r="2464" spans="1:4" s="154" customFormat="1" x14ac:dyDescent="0.2">
      <c r="A2464" s="242"/>
      <c r="B2464" s="155"/>
      <c r="C2464" s="155"/>
      <c r="D2464" s="195"/>
    </row>
    <row r="2465" spans="1:4" s="154" customFormat="1" x14ac:dyDescent="0.2">
      <c r="A2465" s="242"/>
      <c r="B2465" s="155"/>
      <c r="C2465" s="155"/>
      <c r="D2465" s="195"/>
    </row>
    <row r="2466" spans="1:4" s="154" customFormat="1" x14ac:dyDescent="0.2">
      <c r="A2466" s="242"/>
      <c r="B2466" s="155"/>
      <c r="C2466" s="155"/>
      <c r="D2466" s="195"/>
    </row>
    <row r="2467" spans="1:4" s="154" customFormat="1" x14ac:dyDescent="0.2">
      <c r="A2467" s="242"/>
      <c r="B2467" s="155"/>
      <c r="C2467" s="155"/>
      <c r="D2467" s="195"/>
    </row>
    <row r="2468" spans="1:4" s="154" customFormat="1" x14ac:dyDescent="0.2">
      <c r="A2468" s="242"/>
      <c r="B2468" s="155"/>
      <c r="C2468" s="155"/>
      <c r="D2468" s="195"/>
    </row>
    <row r="2469" spans="1:4" s="154" customFormat="1" x14ac:dyDescent="0.2">
      <c r="A2469" s="242"/>
      <c r="B2469" s="155"/>
      <c r="C2469" s="155"/>
      <c r="D2469" s="195"/>
    </row>
    <row r="2470" spans="1:4" s="154" customFormat="1" x14ac:dyDescent="0.2">
      <c r="A2470" s="242"/>
      <c r="B2470" s="155"/>
      <c r="C2470" s="155"/>
      <c r="D2470" s="195"/>
    </row>
    <row r="2471" spans="1:4" s="154" customFormat="1" x14ac:dyDescent="0.2">
      <c r="A2471" s="242"/>
      <c r="B2471" s="155"/>
      <c r="C2471" s="155"/>
      <c r="D2471" s="195"/>
    </row>
    <row r="2472" spans="1:4" s="154" customFormat="1" x14ac:dyDescent="0.2">
      <c r="A2472" s="242"/>
      <c r="B2472" s="155"/>
      <c r="C2472" s="155"/>
      <c r="D2472" s="195"/>
    </row>
    <row r="2473" spans="1:4" s="154" customFormat="1" x14ac:dyDescent="0.2">
      <c r="A2473" s="242"/>
      <c r="B2473" s="155"/>
      <c r="C2473" s="155"/>
      <c r="D2473" s="195"/>
    </row>
    <row r="2474" spans="1:4" s="154" customFormat="1" x14ac:dyDescent="0.2">
      <c r="A2474" s="242"/>
      <c r="B2474" s="155"/>
      <c r="C2474" s="155"/>
      <c r="D2474" s="195"/>
    </row>
    <row r="2475" spans="1:4" s="154" customFormat="1" x14ac:dyDescent="0.2">
      <c r="A2475" s="242"/>
      <c r="B2475" s="155"/>
      <c r="C2475" s="155"/>
      <c r="D2475" s="195"/>
    </row>
    <row r="2476" spans="1:4" s="154" customFormat="1" x14ac:dyDescent="0.2">
      <c r="A2476" s="242"/>
      <c r="B2476" s="155"/>
      <c r="C2476" s="155"/>
      <c r="D2476" s="195"/>
    </row>
    <row r="2477" spans="1:4" s="154" customFormat="1" x14ac:dyDescent="0.2">
      <c r="A2477" s="242"/>
      <c r="B2477" s="155"/>
      <c r="C2477" s="155"/>
      <c r="D2477" s="195"/>
    </row>
    <row r="2478" spans="1:4" s="154" customFormat="1" x14ac:dyDescent="0.2">
      <c r="A2478" s="242"/>
      <c r="B2478" s="155"/>
      <c r="C2478" s="155"/>
      <c r="D2478" s="195"/>
    </row>
    <row r="2479" spans="1:4" s="154" customFormat="1" x14ac:dyDescent="0.2">
      <c r="A2479" s="242"/>
      <c r="B2479" s="155"/>
      <c r="C2479" s="155"/>
      <c r="D2479" s="195"/>
    </row>
    <row r="2480" spans="1:4" s="154" customFormat="1" x14ac:dyDescent="0.2">
      <c r="A2480" s="242"/>
      <c r="B2480" s="155"/>
      <c r="C2480" s="155"/>
      <c r="D2480" s="195"/>
    </row>
    <row r="2481" spans="1:4" s="154" customFormat="1" x14ac:dyDescent="0.2">
      <c r="A2481" s="242"/>
      <c r="B2481" s="155"/>
      <c r="C2481" s="155"/>
      <c r="D2481" s="195"/>
    </row>
    <row r="2482" spans="1:4" s="154" customFormat="1" x14ac:dyDescent="0.2">
      <c r="A2482" s="242"/>
      <c r="B2482" s="155"/>
      <c r="C2482" s="155"/>
      <c r="D2482" s="195"/>
    </row>
    <row r="2483" spans="1:4" s="154" customFormat="1" x14ac:dyDescent="0.2">
      <c r="A2483" s="242"/>
      <c r="B2483" s="155"/>
      <c r="C2483" s="155"/>
      <c r="D2483" s="195"/>
    </row>
    <row r="2484" spans="1:4" s="154" customFormat="1" x14ac:dyDescent="0.2">
      <c r="A2484" s="242"/>
      <c r="B2484" s="155"/>
      <c r="C2484" s="155"/>
      <c r="D2484" s="195"/>
    </row>
    <row r="2485" spans="1:4" s="154" customFormat="1" x14ac:dyDescent="0.2">
      <c r="A2485" s="242"/>
      <c r="B2485" s="155"/>
      <c r="C2485" s="155"/>
      <c r="D2485" s="195"/>
    </row>
    <row r="2486" spans="1:4" s="154" customFormat="1" x14ac:dyDescent="0.2">
      <c r="A2486" s="242"/>
      <c r="B2486" s="155"/>
      <c r="C2486" s="155"/>
      <c r="D2486" s="195"/>
    </row>
    <row r="2487" spans="1:4" s="154" customFormat="1" x14ac:dyDescent="0.2">
      <c r="A2487" s="242"/>
      <c r="B2487" s="155"/>
      <c r="C2487" s="155"/>
      <c r="D2487" s="195"/>
    </row>
    <row r="2488" spans="1:4" s="154" customFormat="1" x14ac:dyDescent="0.2">
      <c r="A2488" s="242"/>
      <c r="B2488" s="155"/>
      <c r="C2488" s="155"/>
      <c r="D2488" s="195"/>
    </row>
    <row r="2489" spans="1:4" s="154" customFormat="1" x14ac:dyDescent="0.2">
      <c r="A2489" s="242"/>
      <c r="B2489" s="155"/>
      <c r="C2489" s="155"/>
      <c r="D2489" s="195"/>
    </row>
    <row r="2490" spans="1:4" s="154" customFormat="1" x14ac:dyDescent="0.2">
      <c r="A2490" s="242"/>
      <c r="B2490" s="155"/>
      <c r="C2490" s="155"/>
      <c r="D2490" s="195"/>
    </row>
    <row r="2491" spans="1:4" s="154" customFormat="1" x14ac:dyDescent="0.2">
      <c r="A2491" s="242"/>
      <c r="B2491" s="155"/>
      <c r="C2491" s="155"/>
      <c r="D2491" s="195"/>
    </row>
    <row r="2492" spans="1:4" s="154" customFormat="1" x14ac:dyDescent="0.2">
      <c r="A2492" s="242"/>
      <c r="B2492" s="155"/>
      <c r="C2492" s="155"/>
      <c r="D2492" s="195"/>
    </row>
    <row r="2493" spans="1:4" s="154" customFormat="1" x14ac:dyDescent="0.2">
      <c r="A2493" s="242"/>
      <c r="B2493" s="155"/>
      <c r="C2493" s="155"/>
      <c r="D2493" s="195"/>
    </row>
    <row r="2494" spans="1:4" s="154" customFormat="1" x14ac:dyDescent="0.2">
      <c r="A2494" s="242"/>
      <c r="B2494" s="155"/>
      <c r="C2494" s="155"/>
      <c r="D2494" s="195"/>
    </row>
    <row r="2495" spans="1:4" s="154" customFormat="1" x14ac:dyDescent="0.2">
      <c r="A2495" s="242"/>
      <c r="B2495" s="155"/>
      <c r="C2495" s="155"/>
      <c r="D2495" s="195"/>
    </row>
    <row r="2496" spans="1:4" s="154" customFormat="1" x14ac:dyDescent="0.2">
      <c r="A2496" s="242"/>
      <c r="B2496" s="155"/>
      <c r="C2496" s="155"/>
      <c r="D2496" s="195"/>
    </row>
    <row r="2497" spans="1:4" s="154" customFormat="1" x14ac:dyDescent="0.2">
      <c r="A2497" s="242"/>
      <c r="B2497" s="155"/>
      <c r="C2497" s="155"/>
      <c r="D2497" s="195"/>
    </row>
    <row r="2498" spans="1:4" s="154" customFormat="1" x14ac:dyDescent="0.2">
      <c r="A2498" s="242"/>
      <c r="B2498" s="155"/>
      <c r="C2498" s="155"/>
      <c r="D2498" s="195"/>
    </row>
    <row r="2499" spans="1:4" s="154" customFormat="1" x14ac:dyDescent="0.2">
      <c r="A2499" s="242"/>
      <c r="B2499" s="155"/>
      <c r="C2499" s="155"/>
      <c r="D2499" s="195"/>
    </row>
    <row r="2500" spans="1:4" s="154" customFormat="1" x14ac:dyDescent="0.2">
      <c r="A2500" s="242"/>
      <c r="B2500" s="155"/>
      <c r="C2500" s="155"/>
      <c r="D2500" s="195"/>
    </row>
    <row r="2501" spans="1:4" s="154" customFormat="1" x14ac:dyDescent="0.2">
      <c r="A2501" s="242"/>
      <c r="B2501" s="155"/>
      <c r="C2501" s="155"/>
      <c r="D2501" s="195"/>
    </row>
    <row r="2502" spans="1:4" s="154" customFormat="1" x14ac:dyDescent="0.2">
      <c r="A2502" s="242"/>
      <c r="B2502" s="155"/>
      <c r="C2502" s="155"/>
      <c r="D2502" s="195"/>
    </row>
    <row r="2503" spans="1:4" s="154" customFormat="1" x14ac:dyDescent="0.2">
      <c r="A2503" s="242"/>
      <c r="B2503" s="155"/>
      <c r="C2503" s="155"/>
      <c r="D2503" s="195"/>
    </row>
    <row r="2504" spans="1:4" s="154" customFormat="1" x14ac:dyDescent="0.2">
      <c r="A2504" s="242"/>
      <c r="B2504" s="155"/>
      <c r="C2504" s="155"/>
      <c r="D2504" s="195"/>
    </row>
    <row r="2505" spans="1:4" s="154" customFormat="1" x14ac:dyDescent="0.2">
      <c r="A2505" s="242"/>
      <c r="B2505" s="155"/>
      <c r="C2505" s="155"/>
      <c r="D2505" s="195"/>
    </row>
    <row r="2506" spans="1:4" s="154" customFormat="1" x14ac:dyDescent="0.2">
      <c r="A2506" s="242"/>
      <c r="B2506" s="155"/>
      <c r="C2506" s="155"/>
      <c r="D2506" s="195"/>
    </row>
    <row r="2507" spans="1:4" s="154" customFormat="1" x14ac:dyDescent="0.2">
      <c r="A2507" s="242"/>
      <c r="B2507" s="155"/>
      <c r="C2507" s="155"/>
      <c r="D2507" s="195"/>
    </row>
    <row r="2508" spans="1:4" s="154" customFormat="1" x14ac:dyDescent="0.2">
      <c r="A2508" s="242"/>
      <c r="B2508" s="155"/>
      <c r="C2508" s="155"/>
      <c r="D2508" s="195"/>
    </row>
    <row r="2509" spans="1:4" s="154" customFormat="1" x14ac:dyDescent="0.2">
      <c r="A2509" s="242"/>
      <c r="B2509" s="155"/>
      <c r="C2509" s="155"/>
      <c r="D2509" s="195"/>
    </row>
    <row r="2510" spans="1:4" s="154" customFormat="1" x14ac:dyDescent="0.2">
      <c r="A2510" s="242"/>
      <c r="B2510" s="155"/>
      <c r="C2510" s="155"/>
      <c r="D2510" s="195"/>
    </row>
    <row r="2511" spans="1:4" s="154" customFormat="1" x14ac:dyDescent="0.2">
      <c r="A2511" s="242"/>
      <c r="B2511" s="155"/>
      <c r="C2511" s="155"/>
      <c r="D2511" s="195"/>
    </row>
    <row r="2512" spans="1:4" s="154" customFormat="1" x14ac:dyDescent="0.2">
      <c r="A2512" s="242"/>
      <c r="B2512" s="155"/>
      <c r="C2512" s="155"/>
      <c r="D2512" s="195"/>
    </row>
    <row r="2513" spans="1:4" s="154" customFormat="1" x14ac:dyDescent="0.2">
      <c r="A2513" s="242"/>
      <c r="B2513" s="155"/>
      <c r="C2513" s="155"/>
      <c r="D2513" s="195"/>
    </row>
    <row r="2514" spans="1:4" s="154" customFormat="1" x14ac:dyDescent="0.2">
      <c r="A2514" s="242"/>
      <c r="B2514" s="155"/>
      <c r="C2514" s="155"/>
      <c r="D2514" s="195"/>
    </row>
    <row r="2515" spans="1:4" s="154" customFormat="1" x14ac:dyDescent="0.2">
      <c r="A2515" s="242"/>
      <c r="B2515" s="155"/>
      <c r="C2515" s="155"/>
      <c r="D2515" s="195"/>
    </row>
    <row r="2516" spans="1:4" s="154" customFormat="1" x14ac:dyDescent="0.2">
      <c r="A2516" s="242"/>
      <c r="B2516" s="155"/>
      <c r="C2516" s="155"/>
      <c r="D2516" s="195"/>
    </row>
    <row r="2517" spans="1:4" s="154" customFormat="1" x14ac:dyDescent="0.2">
      <c r="A2517" s="242"/>
      <c r="B2517" s="155"/>
      <c r="C2517" s="155"/>
      <c r="D2517" s="195"/>
    </row>
    <row r="2518" spans="1:4" s="154" customFormat="1" x14ac:dyDescent="0.2">
      <c r="A2518" s="242"/>
      <c r="B2518" s="155"/>
      <c r="C2518" s="155"/>
      <c r="D2518" s="195"/>
    </row>
    <row r="2519" spans="1:4" s="154" customFormat="1" x14ac:dyDescent="0.2">
      <c r="A2519" s="242"/>
      <c r="B2519" s="155"/>
      <c r="C2519" s="155"/>
      <c r="D2519" s="195"/>
    </row>
    <row r="2520" spans="1:4" s="154" customFormat="1" x14ac:dyDescent="0.2">
      <c r="A2520" s="242"/>
      <c r="B2520" s="155"/>
      <c r="C2520" s="155"/>
      <c r="D2520" s="195"/>
    </row>
    <row r="2521" spans="1:4" s="154" customFormat="1" x14ac:dyDescent="0.2">
      <c r="A2521" s="242"/>
      <c r="B2521" s="155"/>
      <c r="C2521" s="155"/>
      <c r="D2521" s="195"/>
    </row>
    <row r="2522" spans="1:4" s="154" customFormat="1" x14ac:dyDescent="0.2">
      <c r="A2522" s="242"/>
      <c r="B2522" s="155"/>
      <c r="C2522" s="155"/>
      <c r="D2522" s="195"/>
    </row>
    <row r="2523" spans="1:4" s="154" customFormat="1" x14ac:dyDescent="0.2">
      <c r="A2523" s="242"/>
      <c r="B2523" s="155"/>
      <c r="C2523" s="155"/>
      <c r="D2523" s="195"/>
    </row>
    <row r="2524" spans="1:4" s="154" customFormat="1" x14ac:dyDescent="0.2">
      <c r="A2524" s="242"/>
      <c r="B2524" s="155"/>
      <c r="C2524" s="155"/>
      <c r="D2524" s="195"/>
    </row>
    <row r="2525" spans="1:4" s="154" customFormat="1" x14ac:dyDescent="0.2">
      <c r="A2525" s="242"/>
      <c r="B2525" s="155"/>
      <c r="C2525" s="155"/>
      <c r="D2525" s="195"/>
    </row>
    <row r="2526" spans="1:4" s="154" customFormat="1" x14ac:dyDescent="0.2">
      <c r="A2526" s="242"/>
      <c r="B2526" s="155"/>
      <c r="C2526" s="155"/>
      <c r="D2526" s="195"/>
    </row>
    <row r="2527" spans="1:4" s="154" customFormat="1" x14ac:dyDescent="0.2">
      <c r="A2527" s="242"/>
      <c r="B2527" s="155"/>
      <c r="C2527" s="155"/>
      <c r="D2527" s="195"/>
    </row>
    <row r="2528" spans="1:4" s="154" customFormat="1" x14ac:dyDescent="0.2">
      <c r="A2528" s="242"/>
      <c r="B2528" s="155"/>
      <c r="C2528" s="155"/>
      <c r="D2528" s="195"/>
    </row>
    <row r="2529" spans="1:4" s="154" customFormat="1" x14ac:dyDescent="0.2">
      <c r="A2529" s="242"/>
      <c r="B2529" s="155"/>
      <c r="C2529" s="155"/>
      <c r="D2529" s="195"/>
    </row>
    <row r="2530" spans="1:4" s="154" customFormat="1" x14ac:dyDescent="0.2">
      <c r="A2530" s="242"/>
      <c r="B2530" s="155"/>
      <c r="C2530" s="155"/>
      <c r="D2530" s="195"/>
    </row>
    <row r="2531" spans="1:4" s="154" customFormat="1" x14ac:dyDescent="0.2">
      <c r="A2531" s="242"/>
      <c r="B2531" s="155"/>
      <c r="C2531" s="155"/>
      <c r="D2531" s="195"/>
    </row>
    <row r="2532" spans="1:4" s="154" customFormat="1" x14ac:dyDescent="0.2">
      <c r="A2532" s="242"/>
      <c r="B2532" s="155"/>
      <c r="C2532" s="155"/>
      <c r="D2532" s="195"/>
    </row>
    <row r="2533" spans="1:4" s="154" customFormat="1" x14ac:dyDescent="0.2">
      <c r="A2533" s="242"/>
      <c r="B2533" s="155"/>
      <c r="C2533" s="155"/>
      <c r="D2533" s="195"/>
    </row>
    <row r="2534" spans="1:4" s="154" customFormat="1" x14ac:dyDescent="0.2">
      <c r="A2534" s="242"/>
      <c r="B2534" s="155"/>
      <c r="C2534" s="155"/>
      <c r="D2534" s="195"/>
    </row>
    <row r="2535" spans="1:4" s="154" customFormat="1" x14ac:dyDescent="0.2">
      <c r="A2535" s="242"/>
      <c r="B2535" s="155"/>
      <c r="C2535" s="155"/>
      <c r="D2535" s="195"/>
    </row>
    <row r="2536" spans="1:4" s="154" customFormat="1" x14ac:dyDescent="0.2">
      <c r="A2536" s="242"/>
      <c r="B2536" s="155"/>
      <c r="C2536" s="155"/>
      <c r="D2536" s="195"/>
    </row>
    <row r="2537" spans="1:4" s="154" customFormat="1" x14ac:dyDescent="0.2">
      <c r="A2537" s="242"/>
      <c r="B2537" s="155"/>
      <c r="C2537" s="155"/>
      <c r="D2537" s="195"/>
    </row>
    <row r="2538" spans="1:4" s="154" customFormat="1" x14ac:dyDescent="0.2">
      <c r="A2538" s="242"/>
      <c r="B2538" s="155"/>
      <c r="C2538" s="155"/>
      <c r="D2538" s="195"/>
    </row>
    <row r="2539" spans="1:4" s="154" customFormat="1" x14ac:dyDescent="0.2">
      <c r="A2539" s="242"/>
      <c r="B2539" s="155"/>
      <c r="C2539" s="155"/>
      <c r="D2539" s="195"/>
    </row>
    <row r="2540" spans="1:4" s="154" customFormat="1" x14ac:dyDescent="0.2">
      <c r="A2540" s="242"/>
      <c r="B2540" s="155"/>
      <c r="C2540" s="155"/>
      <c r="D2540" s="195"/>
    </row>
    <row r="2541" spans="1:4" s="154" customFormat="1" x14ac:dyDescent="0.2">
      <c r="A2541" s="242"/>
      <c r="B2541" s="155"/>
      <c r="C2541" s="155"/>
      <c r="D2541" s="195"/>
    </row>
    <row r="2542" spans="1:4" s="154" customFormat="1" x14ac:dyDescent="0.2">
      <c r="A2542" s="242"/>
      <c r="B2542" s="155"/>
      <c r="C2542" s="155"/>
      <c r="D2542" s="195"/>
    </row>
    <row r="2543" spans="1:4" s="154" customFormat="1" x14ac:dyDescent="0.2">
      <c r="A2543" s="242"/>
      <c r="B2543" s="155"/>
      <c r="C2543" s="155"/>
      <c r="D2543" s="195"/>
    </row>
    <row r="2544" spans="1:4" s="154" customFormat="1" x14ac:dyDescent="0.2">
      <c r="A2544" s="242"/>
      <c r="B2544" s="155"/>
      <c r="C2544" s="155"/>
      <c r="D2544" s="195"/>
    </row>
    <row r="2545" spans="1:4" s="154" customFormat="1" x14ac:dyDescent="0.2">
      <c r="A2545" s="242"/>
      <c r="B2545" s="155"/>
      <c r="C2545" s="155"/>
      <c r="D2545" s="195"/>
    </row>
    <row r="2546" spans="1:4" s="154" customFormat="1" x14ac:dyDescent="0.2">
      <c r="A2546" s="242"/>
      <c r="B2546" s="155"/>
      <c r="C2546" s="155"/>
      <c r="D2546" s="195"/>
    </row>
    <row r="2547" spans="1:4" s="154" customFormat="1" x14ac:dyDescent="0.2">
      <c r="A2547" s="242"/>
      <c r="B2547" s="155"/>
      <c r="C2547" s="155"/>
      <c r="D2547" s="195"/>
    </row>
    <row r="2548" spans="1:4" s="154" customFormat="1" x14ac:dyDescent="0.2">
      <c r="A2548" s="242"/>
      <c r="B2548" s="155"/>
      <c r="C2548" s="155"/>
      <c r="D2548" s="195"/>
    </row>
    <row r="2549" spans="1:4" s="154" customFormat="1" x14ac:dyDescent="0.2">
      <c r="A2549" s="242"/>
      <c r="B2549" s="155"/>
      <c r="C2549" s="155"/>
      <c r="D2549" s="195"/>
    </row>
    <row r="2550" spans="1:4" s="154" customFormat="1" x14ac:dyDescent="0.2">
      <c r="A2550" s="242"/>
      <c r="B2550" s="155"/>
      <c r="C2550" s="155"/>
      <c r="D2550" s="195"/>
    </row>
    <row r="2551" spans="1:4" s="154" customFormat="1" x14ac:dyDescent="0.2">
      <c r="A2551" s="242"/>
      <c r="B2551" s="155"/>
      <c r="C2551" s="155"/>
      <c r="D2551" s="195"/>
    </row>
    <row r="2552" spans="1:4" s="154" customFormat="1" x14ac:dyDescent="0.2">
      <c r="A2552" s="242"/>
      <c r="B2552" s="155"/>
      <c r="C2552" s="155"/>
      <c r="D2552" s="195"/>
    </row>
    <row r="2553" spans="1:4" s="154" customFormat="1" x14ac:dyDescent="0.2">
      <c r="A2553" s="242"/>
      <c r="B2553" s="155"/>
      <c r="C2553" s="155"/>
      <c r="D2553" s="195"/>
    </row>
    <row r="2554" spans="1:4" s="154" customFormat="1" x14ac:dyDescent="0.2">
      <c r="A2554" s="242"/>
      <c r="B2554" s="155"/>
      <c r="C2554" s="155"/>
      <c r="D2554" s="195"/>
    </row>
    <row r="2555" spans="1:4" s="154" customFormat="1" x14ac:dyDescent="0.2">
      <c r="A2555" s="242"/>
      <c r="B2555" s="155"/>
      <c r="C2555" s="155"/>
      <c r="D2555" s="195"/>
    </row>
    <row r="2556" spans="1:4" s="154" customFormat="1" x14ac:dyDescent="0.2">
      <c r="A2556" s="242"/>
      <c r="B2556" s="155"/>
      <c r="C2556" s="155"/>
      <c r="D2556" s="195"/>
    </row>
    <row r="2557" spans="1:4" s="154" customFormat="1" x14ac:dyDescent="0.2">
      <c r="A2557" s="242"/>
      <c r="B2557" s="155"/>
      <c r="C2557" s="155"/>
      <c r="D2557" s="195"/>
    </row>
    <row r="2558" spans="1:4" s="154" customFormat="1" x14ac:dyDescent="0.2">
      <c r="A2558" s="242"/>
      <c r="B2558" s="155"/>
      <c r="C2558" s="155"/>
      <c r="D2558" s="195"/>
    </row>
    <row r="2559" spans="1:4" s="154" customFormat="1" x14ac:dyDescent="0.2">
      <c r="A2559" s="242"/>
      <c r="B2559" s="155"/>
      <c r="C2559" s="155"/>
      <c r="D2559" s="195"/>
    </row>
    <row r="2560" spans="1:4" s="154" customFormat="1" x14ac:dyDescent="0.2">
      <c r="A2560" s="242"/>
      <c r="B2560" s="155"/>
      <c r="C2560" s="155"/>
      <c r="D2560" s="195"/>
    </row>
    <row r="2561" spans="1:4" s="154" customFormat="1" x14ac:dyDescent="0.2">
      <c r="A2561" s="242"/>
      <c r="B2561" s="155"/>
      <c r="C2561" s="155"/>
      <c r="D2561" s="195"/>
    </row>
    <row r="2562" spans="1:4" s="154" customFormat="1" x14ac:dyDescent="0.2">
      <c r="A2562" s="242"/>
      <c r="B2562" s="155"/>
      <c r="C2562" s="155"/>
      <c r="D2562" s="195"/>
    </row>
    <row r="2563" spans="1:4" s="154" customFormat="1" x14ac:dyDescent="0.2">
      <c r="A2563" s="242"/>
      <c r="B2563" s="155"/>
      <c r="C2563" s="155"/>
      <c r="D2563" s="195"/>
    </row>
    <row r="2564" spans="1:4" s="154" customFormat="1" x14ac:dyDescent="0.2">
      <c r="A2564" s="242"/>
      <c r="B2564" s="155"/>
      <c r="C2564" s="155"/>
      <c r="D2564" s="195"/>
    </row>
    <row r="2565" spans="1:4" s="154" customFormat="1" x14ac:dyDescent="0.2">
      <c r="A2565" s="242"/>
      <c r="B2565" s="155"/>
      <c r="C2565" s="155"/>
      <c r="D2565" s="195"/>
    </row>
    <row r="2566" spans="1:4" s="154" customFormat="1" x14ac:dyDescent="0.2">
      <c r="A2566" s="242"/>
      <c r="B2566" s="155"/>
      <c r="C2566" s="155"/>
      <c r="D2566" s="195"/>
    </row>
    <row r="2567" spans="1:4" s="154" customFormat="1" x14ac:dyDescent="0.2">
      <c r="A2567" s="242"/>
      <c r="B2567" s="155"/>
      <c r="C2567" s="155"/>
      <c r="D2567" s="195"/>
    </row>
    <row r="2568" spans="1:4" s="154" customFormat="1" x14ac:dyDescent="0.2">
      <c r="A2568" s="242"/>
      <c r="B2568" s="155"/>
      <c r="C2568" s="155"/>
      <c r="D2568" s="195"/>
    </row>
    <row r="2569" spans="1:4" s="154" customFormat="1" x14ac:dyDescent="0.2">
      <c r="A2569" s="242"/>
      <c r="B2569" s="155"/>
      <c r="C2569" s="155"/>
      <c r="D2569" s="195"/>
    </row>
    <row r="2570" spans="1:4" s="154" customFormat="1" x14ac:dyDescent="0.2">
      <c r="A2570" s="242"/>
      <c r="B2570" s="155"/>
      <c r="C2570" s="155"/>
      <c r="D2570" s="195"/>
    </row>
    <row r="2571" spans="1:4" s="154" customFormat="1" x14ac:dyDescent="0.2">
      <c r="A2571" s="242"/>
      <c r="B2571" s="155"/>
      <c r="C2571" s="155"/>
      <c r="D2571" s="195"/>
    </row>
    <row r="2572" spans="1:4" s="154" customFormat="1" x14ac:dyDescent="0.2">
      <c r="A2572" s="242"/>
      <c r="B2572" s="155"/>
      <c r="C2572" s="155"/>
      <c r="D2572" s="195"/>
    </row>
    <row r="2573" spans="1:4" s="154" customFormat="1" x14ac:dyDescent="0.2">
      <c r="A2573" s="242"/>
      <c r="B2573" s="155"/>
      <c r="C2573" s="155"/>
      <c r="D2573" s="195"/>
    </row>
    <row r="2574" spans="1:4" s="154" customFormat="1" x14ac:dyDescent="0.2">
      <c r="A2574" s="242"/>
      <c r="B2574" s="155"/>
      <c r="C2574" s="155"/>
      <c r="D2574" s="195"/>
    </row>
    <row r="2575" spans="1:4" s="154" customFormat="1" x14ac:dyDescent="0.2">
      <c r="A2575" s="242"/>
      <c r="B2575" s="155"/>
      <c r="C2575" s="155"/>
      <c r="D2575" s="195"/>
    </row>
    <row r="2576" spans="1:4" s="154" customFormat="1" x14ac:dyDescent="0.2">
      <c r="A2576" s="242"/>
      <c r="B2576" s="155"/>
      <c r="C2576" s="155"/>
      <c r="D2576" s="195"/>
    </row>
    <row r="2577" spans="1:4" s="154" customFormat="1" x14ac:dyDescent="0.2">
      <c r="A2577" s="242"/>
      <c r="B2577" s="155"/>
      <c r="C2577" s="155"/>
      <c r="D2577" s="195"/>
    </row>
    <row r="2578" spans="1:4" s="154" customFormat="1" x14ac:dyDescent="0.2">
      <c r="A2578" s="242"/>
      <c r="B2578" s="155"/>
      <c r="C2578" s="155"/>
      <c r="D2578" s="195"/>
    </row>
    <row r="2579" spans="1:4" s="154" customFormat="1" x14ac:dyDescent="0.2">
      <c r="A2579" s="242"/>
      <c r="B2579" s="155"/>
      <c r="C2579" s="155"/>
      <c r="D2579" s="195"/>
    </row>
    <row r="2580" spans="1:4" s="154" customFormat="1" x14ac:dyDescent="0.2">
      <c r="A2580" s="242"/>
      <c r="B2580" s="155"/>
      <c r="C2580" s="155"/>
      <c r="D2580" s="195"/>
    </row>
    <row r="2581" spans="1:4" s="154" customFormat="1" x14ac:dyDescent="0.2">
      <c r="A2581" s="242"/>
      <c r="B2581" s="155"/>
      <c r="C2581" s="155"/>
      <c r="D2581" s="195"/>
    </row>
  </sheetData>
  <mergeCells count="17">
    <mergeCell ref="D2:F5"/>
    <mergeCell ref="D6:F6"/>
    <mergeCell ref="D7:F7"/>
    <mergeCell ref="D8:F8"/>
    <mergeCell ref="D9:F9"/>
    <mergeCell ref="C13:C14"/>
    <mergeCell ref="D13:D14"/>
    <mergeCell ref="E13:E14"/>
    <mergeCell ref="G9:I9"/>
    <mergeCell ref="F13:F14"/>
    <mergeCell ref="G13:I13"/>
    <mergeCell ref="D10:F11"/>
    <mergeCell ref="G10:I10"/>
    <mergeCell ref="G11:I11"/>
    <mergeCell ref="A12:I12"/>
    <mergeCell ref="A13:A14"/>
    <mergeCell ref="B13:B14"/>
  </mergeCells>
  <printOptions horizontalCentered="1"/>
  <pageMargins left="0.43" right="0.25" top="0.73" bottom="0.69" header="0.3" footer="0.3"/>
  <pageSetup paperSize="9" scale="65" fitToHeight="0" orientation="portrait" r:id="rId1"/>
  <headerFooter alignWithMargins="0">
    <oddFooter>&amp;RSede do Município de Pau D'Arco - Pag.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Q2873"/>
  <sheetViews>
    <sheetView view="pageBreakPreview" zoomScaleNormal="75" zoomScaleSheetLayoutView="100" workbookViewId="0">
      <selection activeCell="F18" sqref="F18"/>
    </sheetView>
  </sheetViews>
  <sheetFormatPr defaultRowHeight="12.75" x14ac:dyDescent="0.2"/>
  <cols>
    <col min="1" max="1" width="7.85546875" style="242" customWidth="1"/>
    <col min="2" max="2" width="6.5703125" style="155" customWidth="1"/>
    <col min="3" max="3" width="13.5703125" style="155" customWidth="1"/>
    <col min="4" max="4" width="64" style="195" customWidth="1"/>
    <col min="5" max="5" width="7.140625" style="196" customWidth="1"/>
    <col min="6" max="6" width="10" style="154" customWidth="1"/>
    <col min="7" max="7" width="14.140625" style="196" bestFit="1" customWidth="1"/>
    <col min="8" max="8" width="14.140625" style="196" customWidth="1"/>
    <col min="9" max="9" width="12.7109375" style="196" customWidth="1"/>
    <col min="10" max="10" width="22.28515625" style="156" customWidth="1"/>
    <col min="11" max="11" width="21.5703125" style="141" customWidth="1"/>
    <col min="12" max="12" width="10.7109375" style="157" customWidth="1"/>
    <col min="13" max="13" width="1.85546875" style="154" customWidth="1"/>
    <col min="14" max="14" width="12.85546875" style="154" bestFit="1" customWidth="1"/>
    <col min="15" max="16" width="12.85546875" style="154" customWidth="1"/>
    <col min="17" max="16384" width="9.140625" style="154"/>
  </cols>
  <sheetData>
    <row r="1" spans="1:18" ht="15.75" customHeight="1" x14ac:dyDescent="0.2">
      <c r="A1" s="250"/>
      <c r="B1" s="251"/>
      <c r="C1" s="251"/>
      <c r="D1" s="252"/>
      <c r="E1" s="252"/>
      <c r="F1" s="252"/>
      <c r="G1" s="252"/>
      <c r="H1" s="252"/>
      <c r="I1" s="253"/>
    </row>
    <row r="2" spans="1:18" ht="15.75" customHeight="1" x14ac:dyDescent="0.2">
      <c r="A2" s="162"/>
      <c r="D2" s="485" t="s">
        <v>308</v>
      </c>
      <c r="E2" s="485"/>
      <c r="F2" s="485"/>
      <c r="G2" s="154"/>
      <c r="H2" s="154"/>
      <c r="I2" s="254"/>
    </row>
    <row r="3" spans="1:18" ht="15.75" customHeight="1" x14ac:dyDescent="0.2">
      <c r="A3" s="162"/>
      <c r="D3" s="485"/>
      <c r="E3" s="485"/>
      <c r="F3" s="485"/>
      <c r="G3" s="154"/>
      <c r="H3" s="154"/>
      <c r="I3" s="254"/>
    </row>
    <row r="4" spans="1:18" ht="15.75" customHeight="1" x14ac:dyDescent="0.2">
      <c r="A4" s="202"/>
      <c r="D4" s="485"/>
      <c r="E4" s="485"/>
      <c r="F4" s="485"/>
      <c r="G4" s="154"/>
      <c r="H4" s="154"/>
      <c r="I4" s="254"/>
    </row>
    <row r="5" spans="1:18" ht="15.75" customHeight="1" x14ac:dyDescent="0.2">
      <c r="A5" s="202"/>
      <c r="D5" s="485"/>
      <c r="E5" s="485"/>
      <c r="F5" s="485"/>
      <c r="G5" s="154"/>
      <c r="H5" s="154"/>
      <c r="I5" s="254"/>
    </row>
    <row r="6" spans="1:18" ht="15.75" customHeight="1" thickBot="1" x14ac:dyDescent="0.25">
      <c r="A6" s="202"/>
      <c r="D6" s="486"/>
      <c r="E6" s="486"/>
      <c r="F6" s="486"/>
      <c r="G6" s="154"/>
      <c r="H6" s="154"/>
      <c r="I6" s="254"/>
    </row>
    <row r="7" spans="1:18" ht="15.75" customHeight="1" x14ac:dyDescent="0.2">
      <c r="A7" s="158"/>
      <c r="B7" s="159"/>
      <c r="C7" s="159"/>
      <c r="D7" s="487" t="s">
        <v>309</v>
      </c>
      <c r="E7" s="487"/>
      <c r="F7" s="488"/>
      <c r="G7" s="160" t="s">
        <v>149</v>
      </c>
      <c r="H7" s="271">
        <v>44972</v>
      </c>
      <c r="I7" s="161"/>
    </row>
    <row r="8" spans="1:18" ht="15.75" customHeight="1" x14ac:dyDescent="0.2">
      <c r="A8" s="162"/>
      <c r="D8" s="471" t="s">
        <v>310</v>
      </c>
      <c r="E8" s="471"/>
      <c r="F8" s="472"/>
      <c r="G8" s="164" t="s">
        <v>150</v>
      </c>
      <c r="H8" s="326" t="s">
        <v>302</v>
      </c>
      <c r="I8" s="165"/>
    </row>
    <row r="9" spans="1:18" ht="15.75" customHeight="1" x14ac:dyDescent="0.2">
      <c r="A9" s="166"/>
      <c r="B9" s="163"/>
      <c r="C9" s="163"/>
      <c r="D9" s="471" t="s">
        <v>731</v>
      </c>
      <c r="E9" s="471"/>
      <c r="F9" s="472"/>
      <c r="G9" s="463" t="s">
        <v>151</v>
      </c>
      <c r="H9" s="464"/>
      <c r="I9" s="465"/>
      <c r="J9" s="167" t="s">
        <v>159</v>
      </c>
      <c r="K9" s="141">
        <v>1.2549999999999999</v>
      </c>
    </row>
    <row r="10" spans="1:18" ht="15.75" customHeight="1" x14ac:dyDescent="0.2">
      <c r="A10" s="166"/>
      <c r="B10" s="163"/>
      <c r="C10" s="163"/>
      <c r="D10" s="471" t="s">
        <v>152</v>
      </c>
      <c r="E10" s="471"/>
      <c r="F10" s="472"/>
      <c r="G10" s="463" t="s">
        <v>153</v>
      </c>
      <c r="H10" s="464"/>
      <c r="I10" s="465"/>
    </row>
    <row r="11" spans="1:18" ht="15.75" customHeight="1" thickBot="1" x14ac:dyDescent="0.25">
      <c r="A11" s="168"/>
      <c r="B11" s="169"/>
      <c r="C11" s="169"/>
      <c r="D11" s="473"/>
      <c r="E11" s="473"/>
      <c r="F11" s="474"/>
      <c r="G11" s="475" t="s">
        <v>730</v>
      </c>
      <c r="H11" s="476"/>
      <c r="I11" s="477"/>
      <c r="K11" s="156">
        <f>G345</f>
        <v>0</v>
      </c>
    </row>
    <row r="12" spans="1:18" s="170" customFormat="1" ht="15.75" customHeight="1" thickBot="1" x14ac:dyDescent="0.25">
      <c r="A12" s="478" t="s">
        <v>65</v>
      </c>
      <c r="B12" s="479"/>
      <c r="C12" s="479"/>
      <c r="D12" s="479"/>
      <c r="E12" s="479"/>
      <c r="F12" s="479"/>
      <c r="G12" s="479"/>
      <c r="H12" s="479"/>
      <c r="I12" s="480"/>
      <c r="J12" s="156"/>
      <c r="K12" s="141"/>
      <c r="L12" s="157"/>
      <c r="M12" s="154"/>
      <c r="N12" s="154"/>
      <c r="O12" s="154"/>
      <c r="P12" s="154"/>
    </row>
    <row r="13" spans="1:18" ht="15.75" customHeight="1" x14ac:dyDescent="0.2">
      <c r="A13" s="481" t="s">
        <v>22</v>
      </c>
      <c r="B13" s="483"/>
      <c r="C13" s="459" t="s">
        <v>221</v>
      </c>
      <c r="D13" s="461" t="s">
        <v>23</v>
      </c>
      <c r="E13" s="459" t="s">
        <v>24</v>
      </c>
      <c r="F13" s="466" t="s">
        <v>25</v>
      </c>
      <c r="G13" s="468" t="s">
        <v>66</v>
      </c>
      <c r="H13" s="469"/>
      <c r="I13" s="470"/>
    </row>
    <row r="14" spans="1:18" ht="15.75" customHeight="1" thickBot="1" x14ac:dyDescent="0.25">
      <c r="A14" s="482"/>
      <c r="B14" s="484"/>
      <c r="C14" s="460"/>
      <c r="D14" s="462"/>
      <c r="E14" s="460"/>
      <c r="F14" s="467"/>
      <c r="G14" s="171" t="s">
        <v>26</v>
      </c>
      <c r="H14" s="172" t="s">
        <v>158</v>
      </c>
      <c r="I14" s="173" t="s">
        <v>27</v>
      </c>
      <c r="Q14" s="363" t="s">
        <v>521</v>
      </c>
      <c r="R14" s="364">
        <v>1.1200000000000001</v>
      </c>
    </row>
    <row r="15" spans="1:18" s="188" customFormat="1" ht="13.5" customHeight="1" x14ac:dyDescent="0.2">
      <c r="A15" s="177">
        <v>1</v>
      </c>
      <c r="B15" s="178"/>
      <c r="C15" s="281"/>
      <c r="D15" s="179" t="s">
        <v>29</v>
      </c>
      <c r="E15" s="180"/>
      <c r="F15" s="181"/>
      <c r="G15" s="182"/>
      <c r="H15" s="183"/>
      <c r="I15" s="184">
        <f>SUM(I16:I20)</f>
        <v>36370.31</v>
      </c>
      <c r="J15" s="359">
        <f>I15/$I$330</f>
        <v>4.8765199776730495E-2</v>
      </c>
      <c r="K15" s="185"/>
      <c r="L15" s="186"/>
      <c r="M15" s="187"/>
      <c r="N15" s="187"/>
      <c r="O15" s="187"/>
      <c r="P15" s="187"/>
    </row>
    <row r="16" spans="1:18" s="194" customFormat="1" ht="25.5" x14ac:dyDescent="0.2">
      <c r="A16" s="189" t="s">
        <v>60</v>
      </c>
      <c r="B16" s="145" t="s">
        <v>223</v>
      </c>
      <c r="C16" s="282" t="s">
        <v>561</v>
      </c>
      <c r="D16" s="190" t="s">
        <v>560</v>
      </c>
      <c r="E16" s="142" t="s">
        <v>33</v>
      </c>
      <c r="F16" s="191">
        <f>6*3</f>
        <v>18</v>
      </c>
      <c r="G16" s="149">
        <v>876.37</v>
      </c>
      <c r="H16" s="150">
        <f t="shared" ref="H16:H19" si="0">ROUND(G16*$K$9,2)</f>
        <v>1099.8399999999999</v>
      </c>
      <c r="I16" s="192">
        <f t="shared" ref="I16:I19" si="1">ROUND(F16*H16,2)</f>
        <v>19797.12</v>
      </c>
      <c r="J16" s="279"/>
      <c r="K16" s="193"/>
      <c r="L16" s="157"/>
      <c r="M16" s="154"/>
      <c r="N16" s="154"/>
      <c r="O16" s="154"/>
      <c r="P16" s="154"/>
      <c r="R16" s="149">
        <v>264.43</v>
      </c>
    </row>
    <row r="17" spans="1:18" s="194" customFormat="1" x14ac:dyDescent="0.2">
      <c r="A17" s="189" t="s">
        <v>39</v>
      </c>
      <c r="B17" s="298" t="s">
        <v>222</v>
      </c>
      <c r="C17" s="219">
        <v>10009</v>
      </c>
      <c r="D17" s="356" t="s">
        <v>645</v>
      </c>
      <c r="E17" s="142" t="s">
        <v>33</v>
      </c>
      <c r="F17" s="191">
        <f>'Memo-Calc'!H8</f>
        <v>150</v>
      </c>
      <c r="G17" s="149">
        <v>5.57</v>
      </c>
      <c r="H17" s="150">
        <f t="shared" si="0"/>
        <v>6.99</v>
      </c>
      <c r="I17" s="192">
        <f t="shared" si="1"/>
        <v>1048.5</v>
      </c>
      <c r="J17" s="156"/>
      <c r="K17" s="193"/>
      <c r="L17" s="157"/>
      <c r="M17" s="154"/>
      <c r="N17" s="154"/>
      <c r="O17" s="154"/>
      <c r="P17" s="154"/>
      <c r="R17" s="149">
        <v>35.68</v>
      </c>
    </row>
    <row r="18" spans="1:18" s="194" customFormat="1" ht="38.25" x14ac:dyDescent="0.2">
      <c r="A18" s="189" t="s">
        <v>40</v>
      </c>
      <c r="B18" s="145" t="s">
        <v>223</v>
      </c>
      <c r="C18" s="282" t="s">
        <v>260</v>
      </c>
      <c r="D18" s="190" t="s">
        <v>559</v>
      </c>
      <c r="E18" s="142" t="s">
        <v>33</v>
      </c>
      <c r="F18" s="191">
        <f>2*3</f>
        <v>6</v>
      </c>
      <c r="G18" s="149">
        <v>300</v>
      </c>
      <c r="H18" s="150">
        <f t="shared" si="0"/>
        <v>376.5</v>
      </c>
      <c r="I18" s="192">
        <f t="shared" si="1"/>
        <v>2259</v>
      </c>
      <c r="J18" s="156"/>
      <c r="K18" s="193"/>
      <c r="L18" s="157"/>
      <c r="M18" s="154"/>
      <c r="N18" s="154"/>
      <c r="O18" s="154"/>
      <c r="P18" s="154"/>
      <c r="R18" s="149">
        <v>445</v>
      </c>
    </row>
    <row r="19" spans="1:18" s="194" customFormat="1" x14ac:dyDescent="0.2">
      <c r="A19" s="189" t="s">
        <v>147</v>
      </c>
      <c r="B19" s="147" t="s">
        <v>288</v>
      </c>
      <c r="C19" s="282" t="s">
        <v>291</v>
      </c>
      <c r="D19" s="190" t="s">
        <v>68</v>
      </c>
      <c r="E19" s="142" t="s">
        <v>69</v>
      </c>
      <c r="F19" s="191">
        <v>1</v>
      </c>
      <c r="G19" s="149">
        <f>'CPU-01 Mobilizacao'!F13</f>
        <v>10570.27</v>
      </c>
      <c r="H19" s="150">
        <f t="shared" si="0"/>
        <v>13265.69</v>
      </c>
      <c r="I19" s="192">
        <f t="shared" si="1"/>
        <v>13265.69</v>
      </c>
      <c r="J19" s="279">
        <f>I15/I330</f>
        <v>4.8765199776730495E-2</v>
      </c>
      <c r="K19" s="194" t="s">
        <v>270</v>
      </c>
      <c r="L19" s="157"/>
      <c r="M19" s="154"/>
      <c r="N19" s="154"/>
      <c r="O19" s="154"/>
      <c r="P19" s="154"/>
      <c r="R19" s="149">
        <f>'CPU-01 Mobilizacao'!F13*1</f>
        <v>10570.27</v>
      </c>
    </row>
    <row r="20" spans="1:18" s="194" customFormat="1" x14ac:dyDescent="0.2">
      <c r="A20" s="189"/>
      <c r="B20" s="144"/>
      <c r="C20" s="275"/>
      <c r="D20" s="190"/>
      <c r="E20" s="142"/>
      <c r="F20" s="191"/>
      <c r="G20" s="149"/>
      <c r="H20" s="150"/>
      <c r="I20" s="192"/>
      <c r="J20" s="156">
        <f>4/100</f>
        <v>0.04</v>
      </c>
      <c r="K20" s="207">
        <f>I330*J20</f>
        <v>29833.004000000001</v>
      </c>
      <c r="L20" s="157"/>
      <c r="M20" s="154"/>
      <c r="N20" s="154"/>
      <c r="O20" s="154"/>
      <c r="P20" s="154"/>
      <c r="R20" s="149"/>
    </row>
    <row r="21" spans="1:18" s="194" customFormat="1" x14ac:dyDescent="0.2">
      <c r="A21" s="177">
        <v>2</v>
      </c>
      <c r="B21" s="178"/>
      <c r="C21" s="281"/>
      <c r="D21" s="179" t="s">
        <v>311</v>
      </c>
      <c r="E21" s="180"/>
      <c r="F21" s="181"/>
      <c r="G21" s="182"/>
      <c r="H21" s="183"/>
      <c r="I21" s="184">
        <f>I22+I46+I51+I69+I74</f>
        <v>177848.12</v>
      </c>
      <c r="J21" s="359">
        <f>I21/$I$330</f>
        <v>0.23845821225378444</v>
      </c>
      <c r="K21" s="207"/>
      <c r="L21" s="157"/>
      <c r="M21" s="154"/>
      <c r="N21" s="154"/>
      <c r="O21" s="154"/>
      <c r="P21" s="154"/>
      <c r="R21" s="182"/>
    </row>
    <row r="22" spans="1:18" s="194" customFormat="1" x14ac:dyDescent="0.2">
      <c r="A22" s="189" t="s">
        <v>145</v>
      </c>
      <c r="B22" s="147"/>
      <c r="C22" s="142"/>
      <c r="D22" s="212" t="s">
        <v>319</v>
      </c>
      <c r="E22" s="142"/>
      <c r="F22" s="206"/>
      <c r="G22" s="149"/>
      <c r="H22" s="353"/>
      <c r="I22" s="204">
        <f>SUM(I24:I44)</f>
        <v>88567.22</v>
      </c>
      <c r="J22" s="156"/>
      <c r="K22" s="156"/>
      <c r="L22" s="157"/>
      <c r="M22" s="154"/>
      <c r="N22" s="154"/>
      <c r="O22" s="154"/>
      <c r="P22" s="154"/>
      <c r="R22" s="149"/>
    </row>
    <row r="23" spans="1:18" s="194" customFormat="1" ht="25.5" x14ac:dyDescent="0.2">
      <c r="A23" s="189" t="s">
        <v>685</v>
      </c>
      <c r="B23" s="145" t="s">
        <v>223</v>
      </c>
      <c r="C23" s="142">
        <v>96526</v>
      </c>
      <c r="D23" s="205" t="s">
        <v>738</v>
      </c>
      <c r="E23" s="142" t="s">
        <v>31</v>
      </c>
      <c r="F23" s="206">
        <f>'Memo-Calc'!O29</f>
        <v>4.9800000000000004</v>
      </c>
      <c r="G23" s="149">
        <v>273.95</v>
      </c>
      <c r="H23" s="150">
        <f t="shared" ref="H23:H31" si="2">ROUND(G23*$K$9,2)</f>
        <v>343.81</v>
      </c>
      <c r="I23" s="192">
        <f t="shared" ref="I23:I31" si="3">ROUND(F23*H23,2)</f>
        <v>1712.17</v>
      </c>
      <c r="J23" s="156"/>
      <c r="K23" s="156"/>
      <c r="L23" s="157"/>
      <c r="M23" s="154"/>
      <c r="N23" s="154"/>
      <c r="O23" s="154"/>
      <c r="P23" s="154"/>
      <c r="R23" s="149"/>
    </row>
    <row r="24" spans="1:18" s="194" customFormat="1" ht="25.5" x14ac:dyDescent="0.2">
      <c r="A24" s="189" t="s">
        <v>686</v>
      </c>
      <c r="B24" s="145" t="s">
        <v>223</v>
      </c>
      <c r="C24" s="142">
        <v>95240</v>
      </c>
      <c r="D24" s="205" t="s">
        <v>522</v>
      </c>
      <c r="E24" s="142" t="s">
        <v>31</v>
      </c>
      <c r="F24" s="206">
        <f>'Memo-Calc'!J32</f>
        <v>0.18989999999999996</v>
      </c>
      <c r="G24" s="149">
        <v>22.12</v>
      </c>
      <c r="H24" s="150">
        <f t="shared" si="2"/>
        <v>27.76</v>
      </c>
      <c r="I24" s="192">
        <f t="shared" si="3"/>
        <v>5.27</v>
      </c>
      <c r="J24" s="156">
        <v>104051.14000000001</v>
      </c>
      <c r="K24" s="156"/>
      <c r="L24" s="157"/>
      <c r="M24" s="154"/>
      <c r="N24" s="154"/>
      <c r="O24" s="154"/>
      <c r="P24" s="154"/>
      <c r="R24" s="149"/>
    </row>
    <row r="25" spans="1:18" s="194" customFormat="1" ht="38.25" x14ac:dyDescent="0.2">
      <c r="A25" s="189" t="s">
        <v>687</v>
      </c>
      <c r="B25" s="145" t="s">
        <v>223</v>
      </c>
      <c r="C25" s="142">
        <v>94970</v>
      </c>
      <c r="D25" s="205" t="s">
        <v>523</v>
      </c>
      <c r="E25" s="142" t="s">
        <v>31</v>
      </c>
      <c r="F25" s="206">
        <f>'Memo-Calc'!O54+'Memo-Calc'!O95</f>
        <v>5.91</v>
      </c>
      <c r="G25" s="149">
        <v>639.04</v>
      </c>
      <c r="H25" s="150">
        <f t="shared" si="2"/>
        <v>802</v>
      </c>
      <c r="I25" s="192">
        <f t="shared" si="3"/>
        <v>4739.82</v>
      </c>
      <c r="J25" s="184">
        <f>J26+J49+J54+J72+J77</f>
        <v>0</v>
      </c>
      <c r="K25" s="156"/>
      <c r="L25" s="157"/>
      <c r="M25" s="154"/>
      <c r="N25" s="154"/>
      <c r="O25" s="154"/>
      <c r="P25" s="154"/>
      <c r="R25" s="149"/>
    </row>
    <row r="26" spans="1:18" s="194" customFormat="1" ht="38.25" x14ac:dyDescent="0.2">
      <c r="A26" s="189" t="s">
        <v>688</v>
      </c>
      <c r="B26" s="145" t="s">
        <v>223</v>
      </c>
      <c r="C26" s="142">
        <v>96536</v>
      </c>
      <c r="D26" s="205" t="s">
        <v>527</v>
      </c>
      <c r="E26" s="142" t="s">
        <v>33</v>
      </c>
      <c r="F26" s="206">
        <f>'Memo-Calc'!M76</f>
        <v>20.479999999999997</v>
      </c>
      <c r="G26" s="149">
        <v>70.069999999999993</v>
      </c>
      <c r="H26" s="150">
        <f t="shared" si="2"/>
        <v>87.94</v>
      </c>
      <c r="I26" s="192">
        <f t="shared" si="3"/>
        <v>1801.01</v>
      </c>
      <c r="J26" s="156"/>
      <c r="K26" s="156"/>
      <c r="L26" s="157"/>
      <c r="M26" s="154"/>
      <c r="N26" s="154"/>
      <c r="O26" s="154"/>
      <c r="P26" s="154"/>
      <c r="R26" s="149"/>
    </row>
    <row r="27" spans="1:18" s="194" customFormat="1" ht="25.5" x14ac:dyDescent="0.2">
      <c r="A27" s="189" t="s">
        <v>689</v>
      </c>
      <c r="B27" s="145" t="s">
        <v>223</v>
      </c>
      <c r="C27" s="142">
        <v>98557</v>
      </c>
      <c r="D27" s="205" t="s">
        <v>530</v>
      </c>
      <c r="E27" s="142" t="s">
        <v>33</v>
      </c>
      <c r="F27" s="206">
        <f>'Memo-Calc'!J81</f>
        <v>27.429999999999996</v>
      </c>
      <c r="G27" s="149">
        <v>43.28</v>
      </c>
      <c r="H27" s="150">
        <f t="shared" si="2"/>
        <v>54.32</v>
      </c>
      <c r="I27" s="192">
        <f t="shared" si="3"/>
        <v>1490</v>
      </c>
      <c r="J27" s="156"/>
      <c r="K27" s="156"/>
      <c r="L27" s="157"/>
      <c r="R27" s="149"/>
    </row>
    <row r="28" spans="1:18" s="194" customFormat="1" ht="25.5" x14ac:dyDescent="0.2">
      <c r="A28" s="189" t="s">
        <v>690</v>
      </c>
      <c r="B28" s="145" t="s">
        <v>223</v>
      </c>
      <c r="C28" s="142">
        <v>98562</v>
      </c>
      <c r="D28" s="205" t="s">
        <v>635</v>
      </c>
      <c r="E28" s="142" t="s">
        <v>33</v>
      </c>
      <c r="F28" s="206">
        <f>'Memo-Calc'!J86</f>
        <v>10.971999999999998</v>
      </c>
      <c r="G28" s="149">
        <v>47.23</v>
      </c>
      <c r="H28" s="150">
        <f t="shared" si="2"/>
        <v>59.27</v>
      </c>
      <c r="I28" s="192">
        <f t="shared" si="3"/>
        <v>650.30999999999995</v>
      </c>
      <c r="J28" s="156"/>
      <c r="K28" s="156"/>
      <c r="L28" s="157"/>
      <c r="M28" s="154"/>
      <c r="N28" s="154"/>
      <c r="O28" s="154"/>
      <c r="P28" s="154"/>
      <c r="R28" s="149"/>
    </row>
    <row r="29" spans="1:18" s="194" customFormat="1" ht="38.25" x14ac:dyDescent="0.2">
      <c r="A29" s="189" t="s">
        <v>691</v>
      </c>
      <c r="B29" s="145" t="s">
        <v>223</v>
      </c>
      <c r="C29" s="142">
        <v>92419</v>
      </c>
      <c r="D29" s="205" t="s">
        <v>528</v>
      </c>
      <c r="E29" s="142" t="s">
        <v>33</v>
      </c>
      <c r="F29" s="206">
        <f>'Memo-Calc'!M92</f>
        <v>14.400000000000002</v>
      </c>
      <c r="G29" s="149">
        <v>84.85</v>
      </c>
      <c r="H29" s="150">
        <f t="shared" si="2"/>
        <v>106.49</v>
      </c>
      <c r="I29" s="192">
        <f t="shared" si="3"/>
        <v>1533.46</v>
      </c>
      <c r="J29" s="156"/>
      <c r="K29" s="156"/>
      <c r="L29" s="157"/>
      <c r="M29" s="154"/>
      <c r="N29" s="154"/>
      <c r="O29" s="154"/>
      <c r="P29" s="154"/>
      <c r="R29" s="149"/>
    </row>
    <row r="30" spans="1:18" s="194" customFormat="1" ht="25.5" x14ac:dyDescent="0.2">
      <c r="A30" s="189" t="s">
        <v>692</v>
      </c>
      <c r="B30" s="145" t="s">
        <v>223</v>
      </c>
      <c r="C30" s="142">
        <v>92760</v>
      </c>
      <c r="D30" s="205" t="s">
        <v>526</v>
      </c>
      <c r="E30" s="142" t="s">
        <v>35</v>
      </c>
      <c r="F30" s="206">
        <f>'Memo-Calc'!H98</f>
        <v>119.03999999999999</v>
      </c>
      <c r="G30" s="149">
        <v>14.81</v>
      </c>
      <c r="H30" s="150">
        <f t="shared" si="2"/>
        <v>18.59</v>
      </c>
      <c r="I30" s="192">
        <f t="shared" si="3"/>
        <v>2212.9499999999998</v>
      </c>
      <c r="J30" s="156"/>
      <c r="K30" s="156"/>
      <c r="L30" s="157"/>
      <c r="M30" s="154"/>
      <c r="N30" s="154"/>
      <c r="O30" s="154"/>
      <c r="P30" s="154"/>
      <c r="R30" s="149"/>
    </row>
    <row r="31" spans="1:18" s="194" customFormat="1" ht="25.5" x14ac:dyDescent="0.2">
      <c r="A31" s="189" t="s">
        <v>693</v>
      </c>
      <c r="B31" s="145" t="s">
        <v>223</v>
      </c>
      <c r="C31" s="142">
        <v>92759</v>
      </c>
      <c r="D31" s="205" t="s">
        <v>525</v>
      </c>
      <c r="E31" s="142" t="s">
        <v>35</v>
      </c>
      <c r="F31" s="206">
        <f>'Memo-Calc'!H99</f>
        <v>476.16000000000008</v>
      </c>
      <c r="G31" s="149">
        <v>15.22</v>
      </c>
      <c r="H31" s="150">
        <f t="shared" si="2"/>
        <v>19.100000000000001</v>
      </c>
      <c r="I31" s="192">
        <f t="shared" si="3"/>
        <v>9094.66</v>
      </c>
      <c r="J31" s="156"/>
      <c r="K31" s="156"/>
      <c r="L31" s="157"/>
      <c r="M31" s="154"/>
      <c r="N31" s="154"/>
      <c r="O31" s="154"/>
      <c r="P31" s="154"/>
      <c r="R31" s="149"/>
    </row>
    <row r="32" spans="1:18" s="194" customFormat="1" ht="38.25" x14ac:dyDescent="0.2">
      <c r="A32" s="189" t="s">
        <v>694</v>
      </c>
      <c r="B32" s="145" t="s">
        <v>223</v>
      </c>
      <c r="C32" s="142">
        <v>101159</v>
      </c>
      <c r="D32" s="205" t="s">
        <v>543</v>
      </c>
      <c r="E32" s="142" t="s">
        <v>33</v>
      </c>
      <c r="F32" s="206">
        <f>'Memo-Calc'!M112</f>
        <v>112.5</v>
      </c>
      <c r="G32" s="149">
        <v>173.99</v>
      </c>
      <c r="H32" s="150">
        <f t="shared" ref="H32:H44" si="4">ROUND(G32*$K$9,2)</f>
        <v>218.36</v>
      </c>
      <c r="I32" s="192">
        <f t="shared" ref="I32:I44" si="5">ROUND(F32*H32,2)</f>
        <v>24565.5</v>
      </c>
      <c r="J32" s="279"/>
      <c r="L32" s="157"/>
      <c r="M32" s="154"/>
      <c r="N32" s="154"/>
      <c r="O32" s="154"/>
      <c r="P32" s="154"/>
      <c r="R32" s="149">
        <v>53.82</v>
      </c>
    </row>
    <row r="33" spans="1:18" s="194" customFormat="1" ht="25.5" x14ac:dyDescent="0.2">
      <c r="A33" s="189" t="s">
        <v>695</v>
      </c>
      <c r="B33" s="145" t="s">
        <v>223</v>
      </c>
      <c r="C33" s="142">
        <v>98561</v>
      </c>
      <c r="D33" s="205" t="s">
        <v>529</v>
      </c>
      <c r="E33" s="142" t="s">
        <v>33</v>
      </c>
      <c r="F33" s="206">
        <f>'Memo-Calc'!J115</f>
        <v>450</v>
      </c>
      <c r="G33" s="149">
        <v>46.33</v>
      </c>
      <c r="H33" s="150">
        <f t="shared" si="4"/>
        <v>58.14</v>
      </c>
      <c r="I33" s="192">
        <f t="shared" si="5"/>
        <v>26163</v>
      </c>
      <c r="J33" s="279"/>
      <c r="L33" s="157"/>
      <c r="M33" s="154"/>
      <c r="N33" s="154"/>
      <c r="O33" s="154"/>
      <c r="P33" s="154"/>
      <c r="R33" s="149"/>
    </row>
    <row r="34" spans="1:18" s="194" customFormat="1" ht="38.25" x14ac:dyDescent="0.2">
      <c r="A34" s="189" t="s">
        <v>696</v>
      </c>
      <c r="B34" s="145" t="s">
        <v>223</v>
      </c>
      <c r="C34" s="142">
        <v>87878</v>
      </c>
      <c r="D34" s="205" t="s">
        <v>533</v>
      </c>
      <c r="E34" s="142" t="s">
        <v>33</v>
      </c>
      <c r="F34" s="206">
        <f>'Memo-Calc'!J118</f>
        <v>450</v>
      </c>
      <c r="G34" s="149">
        <v>5.09</v>
      </c>
      <c r="H34" s="150">
        <f t="shared" si="4"/>
        <v>6.39</v>
      </c>
      <c r="I34" s="192">
        <f t="shared" si="5"/>
        <v>2875.5</v>
      </c>
      <c r="J34" s="279"/>
      <c r="L34" s="157"/>
      <c r="M34" s="154"/>
      <c r="N34" s="154"/>
      <c r="O34" s="154"/>
      <c r="P34" s="154"/>
      <c r="R34" s="149">
        <v>5.84</v>
      </c>
    </row>
    <row r="35" spans="1:18" s="194" customFormat="1" ht="38.25" x14ac:dyDescent="0.2">
      <c r="A35" s="189" t="s">
        <v>697</v>
      </c>
      <c r="B35" s="145" t="s">
        <v>223</v>
      </c>
      <c r="C35" s="142">
        <v>94201</v>
      </c>
      <c r="D35" s="205" t="s">
        <v>541</v>
      </c>
      <c r="E35" s="142" t="s">
        <v>33</v>
      </c>
      <c r="F35" s="206">
        <f>'Memo-Calc'!J121</f>
        <v>38.400000000000006</v>
      </c>
      <c r="G35" s="149">
        <v>45.65</v>
      </c>
      <c r="H35" s="150">
        <f t="shared" si="4"/>
        <v>57.29</v>
      </c>
      <c r="I35" s="192">
        <f t="shared" si="5"/>
        <v>2199.94</v>
      </c>
      <c r="J35" s="279"/>
      <c r="L35" s="157"/>
      <c r="M35" s="154"/>
      <c r="N35" s="154"/>
      <c r="O35" s="154"/>
      <c r="P35" s="154"/>
      <c r="R35" s="149">
        <v>36.42</v>
      </c>
    </row>
    <row r="36" spans="1:18" s="194" customFormat="1" ht="38.25" x14ac:dyDescent="0.2">
      <c r="A36" s="189" t="s">
        <v>698</v>
      </c>
      <c r="B36" s="145" t="s">
        <v>223</v>
      </c>
      <c r="C36" s="142">
        <v>87632</v>
      </c>
      <c r="D36" s="205" t="s">
        <v>532</v>
      </c>
      <c r="E36" s="142" t="s">
        <v>33</v>
      </c>
      <c r="F36" s="206">
        <f>'Memo-Calc'!J127</f>
        <v>19.3</v>
      </c>
      <c r="G36" s="149">
        <v>50.45</v>
      </c>
      <c r="H36" s="150">
        <f>ROUND(G36*$K$9,2)</f>
        <v>63.31</v>
      </c>
      <c r="I36" s="192">
        <f>ROUND(F36*H36,2)</f>
        <v>1221.8800000000001</v>
      </c>
      <c r="J36" s="279"/>
      <c r="L36" s="157"/>
      <c r="M36" s="154"/>
      <c r="N36" s="154"/>
      <c r="O36" s="154"/>
      <c r="P36" s="154"/>
      <c r="R36" s="149"/>
    </row>
    <row r="37" spans="1:18" s="194" customFormat="1" ht="38.25" x14ac:dyDescent="0.2">
      <c r="A37" s="189" t="s">
        <v>699</v>
      </c>
      <c r="B37" s="145" t="s">
        <v>223</v>
      </c>
      <c r="C37" s="142">
        <v>87246</v>
      </c>
      <c r="D37" s="205" t="s">
        <v>542</v>
      </c>
      <c r="E37" s="142" t="s">
        <v>33</v>
      </c>
      <c r="F37" s="206">
        <f>'Memo-Calc'!J127</f>
        <v>19.3</v>
      </c>
      <c r="G37" s="149">
        <v>67.260000000000005</v>
      </c>
      <c r="H37" s="150">
        <f t="shared" si="4"/>
        <v>84.41</v>
      </c>
      <c r="I37" s="192">
        <f t="shared" si="5"/>
        <v>1629.11</v>
      </c>
      <c r="J37" s="279"/>
      <c r="L37" s="157"/>
      <c r="M37" s="154"/>
      <c r="N37" s="154"/>
      <c r="O37" s="154"/>
      <c r="P37" s="154"/>
      <c r="R37" s="149">
        <v>51.03</v>
      </c>
    </row>
    <row r="38" spans="1:18" s="194" customFormat="1" ht="51" x14ac:dyDescent="0.2">
      <c r="A38" s="189" t="s">
        <v>700</v>
      </c>
      <c r="B38" s="145" t="s">
        <v>223</v>
      </c>
      <c r="C38" s="142">
        <v>87267</v>
      </c>
      <c r="D38" s="205" t="s">
        <v>535</v>
      </c>
      <c r="E38" s="142" t="s">
        <v>33</v>
      </c>
      <c r="F38" s="206">
        <f>'Memo-Calc'!J133</f>
        <v>5.52</v>
      </c>
      <c r="G38" s="149">
        <v>70.02</v>
      </c>
      <c r="H38" s="150">
        <f t="shared" si="4"/>
        <v>87.88</v>
      </c>
      <c r="I38" s="192">
        <f t="shared" si="5"/>
        <v>485.1</v>
      </c>
      <c r="J38" s="279"/>
      <c r="L38" s="157"/>
      <c r="M38" s="154"/>
      <c r="N38" s="154"/>
      <c r="O38" s="154"/>
      <c r="P38" s="154"/>
      <c r="R38" s="149">
        <v>30.18</v>
      </c>
    </row>
    <row r="39" spans="1:18" s="194" customFormat="1" ht="38.25" x14ac:dyDescent="0.2">
      <c r="A39" s="189" t="s">
        <v>701</v>
      </c>
      <c r="B39" s="145" t="s">
        <v>223</v>
      </c>
      <c r="C39" s="142">
        <v>87757</v>
      </c>
      <c r="D39" s="205" t="s">
        <v>531</v>
      </c>
      <c r="E39" s="142" t="s">
        <v>33</v>
      </c>
      <c r="F39" s="206">
        <f>F38</f>
        <v>5.52</v>
      </c>
      <c r="G39" s="149">
        <v>58.23</v>
      </c>
      <c r="H39" s="150">
        <f>ROUND(G39*$K$9,2)</f>
        <v>73.08</v>
      </c>
      <c r="I39" s="192">
        <f>ROUND(F39*H39,2)</f>
        <v>403.4</v>
      </c>
      <c r="J39" s="279"/>
      <c r="L39" s="157"/>
      <c r="M39" s="154"/>
      <c r="N39" s="154"/>
      <c r="O39" s="154"/>
      <c r="P39" s="154"/>
      <c r="R39" s="149"/>
    </row>
    <row r="40" spans="1:18" s="194" customFormat="1" ht="38.25" x14ac:dyDescent="0.2">
      <c r="A40" s="189" t="s">
        <v>702</v>
      </c>
      <c r="B40" s="145" t="s">
        <v>223</v>
      </c>
      <c r="C40" s="142">
        <v>104222</v>
      </c>
      <c r="D40" s="205" t="s">
        <v>534</v>
      </c>
      <c r="E40" s="142" t="s">
        <v>33</v>
      </c>
      <c r="F40" s="206">
        <f>'Memo-Calc'!J141</f>
        <v>19.800000000000004</v>
      </c>
      <c r="G40" s="149">
        <v>73.75</v>
      </c>
      <c r="H40" s="150">
        <f t="shared" si="4"/>
        <v>92.56</v>
      </c>
      <c r="I40" s="192">
        <f t="shared" si="5"/>
        <v>1832.69</v>
      </c>
      <c r="J40" s="279"/>
      <c r="L40" s="157"/>
      <c r="M40" s="154"/>
      <c r="N40" s="154"/>
      <c r="O40" s="154"/>
      <c r="P40" s="154"/>
      <c r="R40" s="149"/>
    </row>
    <row r="41" spans="1:18" s="194" customFormat="1" ht="38.25" x14ac:dyDescent="0.2">
      <c r="A41" s="189" t="s">
        <v>703</v>
      </c>
      <c r="B41" s="145" t="s">
        <v>223</v>
      </c>
      <c r="C41" s="142">
        <v>96116</v>
      </c>
      <c r="D41" s="205" t="s">
        <v>536</v>
      </c>
      <c r="E41" s="142" t="s">
        <v>33</v>
      </c>
      <c r="F41" s="206">
        <f>'Memo-Calc'!J146</f>
        <v>27</v>
      </c>
      <c r="G41" s="149">
        <v>81.05</v>
      </c>
      <c r="H41" s="150">
        <f t="shared" si="4"/>
        <v>101.72</v>
      </c>
      <c r="I41" s="192">
        <f t="shared" si="5"/>
        <v>2746.44</v>
      </c>
      <c r="J41" s="279"/>
      <c r="L41" s="157"/>
      <c r="M41" s="154"/>
      <c r="N41" s="154"/>
      <c r="O41" s="154"/>
      <c r="P41" s="154"/>
      <c r="R41" s="149">
        <v>16.36</v>
      </c>
    </row>
    <row r="42" spans="1:18" s="194" customFormat="1" ht="51" x14ac:dyDescent="0.2">
      <c r="A42" s="189" t="s">
        <v>704</v>
      </c>
      <c r="B42" s="145" t="s">
        <v>223</v>
      </c>
      <c r="C42" s="142">
        <v>88489</v>
      </c>
      <c r="D42" s="205" t="s">
        <v>537</v>
      </c>
      <c r="E42" s="142" t="s">
        <v>33</v>
      </c>
      <c r="F42" s="206">
        <f>F32-F38</f>
        <v>106.98</v>
      </c>
      <c r="G42" s="149">
        <v>17.09</v>
      </c>
      <c r="H42" s="150">
        <f t="shared" si="4"/>
        <v>21.45</v>
      </c>
      <c r="I42" s="192">
        <f t="shared" si="5"/>
        <v>2294.7199999999998</v>
      </c>
      <c r="J42" s="279"/>
      <c r="L42" s="157"/>
      <c r="M42" s="154"/>
      <c r="N42" s="154"/>
      <c r="O42" s="154"/>
      <c r="P42" s="154"/>
      <c r="R42" s="149">
        <v>19.670000000000002</v>
      </c>
    </row>
    <row r="43" spans="1:18" s="194" customFormat="1" ht="38.25" x14ac:dyDescent="0.2">
      <c r="A43" s="189" t="s">
        <v>705</v>
      </c>
      <c r="B43" s="145" t="s">
        <v>223</v>
      </c>
      <c r="C43" s="142">
        <v>101162</v>
      </c>
      <c r="D43" s="205" t="s">
        <v>544</v>
      </c>
      <c r="E43" s="142" t="s">
        <v>33</v>
      </c>
      <c r="F43" s="206">
        <f>'Memo-Calc'!J151</f>
        <v>1</v>
      </c>
      <c r="G43" s="149">
        <v>156.16</v>
      </c>
      <c r="H43" s="150">
        <f t="shared" si="4"/>
        <v>195.98</v>
      </c>
      <c r="I43" s="192">
        <f t="shared" si="5"/>
        <v>195.98</v>
      </c>
      <c r="J43" s="279"/>
      <c r="L43" s="157"/>
      <c r="M43" s="154"/>
      <c r="N43" s="154"/>
      <c r="O43" s="154"/>
      <c r="P43" s="154"/>
      <c r="R43" s="149">
        <v>64.900000000000006</v>
      </c>
    </row>
    <row r="44" spans="1:18" s="194" customFormat="1" ht="38.25" x14ac:dyDescent="0.2">
      <c r="A44" s="189" t="s">
        <v>764</v>
      </c>
      <c r="B44" s="145" t="s">
        <v>223</v>
      </c>
      <c r="C44" s="142">
        <v>101750</v>
      </c>
      <c r="D44" s="205" t="s">
        <v>545</v>
      </c>
      <c r="E44" s="142" t="s">
        <v>33</v>
      </c>
      <c r="F44" s="206">
        <f>F38</f>
        <v>5.52</v>
      </c>
      <c r="G44" s="149">
        <v>61.56</v>
      </c>
      <c r="H44" s="150">
        <f t="shared" si="4"/>
        <v>77.260000000000005</v>
      </c>
      <c r="I44" s="192">
        <f t="shared" si="5"/>
        <v>426.48</v>
      </c>
      <c r="J44" s="279"/>
      <c r="L44" s="157"/>
      <c r="M44" s="154"/>
      <c r="N44" s="154"/>
      <c r="O44" s="154"/>
      <c r="P44" s="154"/>
      <c r="R44" s="149">
        <v>17.75</v>
      </c>
    </row>
    <row r="45" spans="1:18" s="194" customFormat="1" x14ac:dyDescent="0.2">
      <c r="A45" s="189"/>
      <c r="B45" s="145"/>
      <c r="C45" s="142"/>
      <c r="D45" s="205"/>
      <c r="E45" s="142"/>
      <c r="F45" s="206"/>
      <c r="G45" s="149"/>
      <c r="H45" s="150"/>
      <c r="I45" s="192"/>
      <c r="J45" s="279"/>
      <c r="L45" s="157"/>
      <c r="M45" s="154"/>
      <c r="N45" s="154"/>
      <c r="O45" s="154"/>
      <c r="P45" s="154"/>
      <c r="R45" s="149"/>
    </row>
    <row r="46" spans="1:18" s="194" customFormat="1" x14ac:dyDescent="0.2">
      <c r="A46" s="189" t="s">
        <v>146</v>
      </c>
      <c r="B46" s="145"/>
      <c r="C46" s="142"/>
      <c r="D46" s="212" t="s">
        <v>312</v>
      </c>
      <c r="E46" s="145"/>
      <c r="F46" s="213"/>
      <c r="G46" s="149"/>
      <c r="H46" s="353"/>
      <c r="I46" s="204">
        <f>SUM(I47:I49)</f>
        <v>4983.9100000000008</v>
      </c>
      <c r="J46" s="279"/>
      <c r="L46" s="157"/>
      <c r="M46" s="154"/>
      <c r="N46" s="154"/>
      <c r="O46" s="154"/>
      <c r="P46" s="154"/>
      <c r="R46" s="151"/>
    </row>
    <row r="47" spans="1:18" s="194" customFormat="1" ht="38.25" x14ac:dyDescent="0.2">
      <c r="A47" s="189" t="s">
        <v>706</v>
      </c>
      <c r="B47" s="145" t="s">
        <v>223</v>
      </c>
      <c r="C47" s="142">
        <v>90822</v>
      </c>
      <c r="D47" s="205" t="s">
        <v>538</v>
      </c>
      <c r="E47" s="142" t="s">
        <v>540</v>
      </c>
      <c r="F47" s="206">
        <f>0.8*2.1*4</f>
        <v>6.7200000000000006</v>
      </c>
      <c r="G47" s="149">
        <v>361</v>
      </c>
      <c r="H47" s="150">
        <f t="shared" ref="H47:H72" si="6">ROUND(G47*$K$9,2)</f>
        <v>453.06</v>
      </c>
      <c r="I47" s="192">
        <f t="shared" ref="I47:I72" si="7">ROUND(F47*H47,2)</f>
        <v>3044.56</v>
      </c>
      <c r="J47" s="279"/>
      <c r="L47" s="157"/>
      <c r="M47" s="154"/>
      <c r="N47" s="154"/>
      <c r="O47" s="154"/>
      <c r="P47" s="154"/>
      <c r="R47" s="149">
        <v>686.53</v>
      </c>
    </row>
    <row r="48" spans="1:18" s="194" customFormat="1" ht="51" x14ac:dyDescent="0.2">
      <c r="A48" s="189" t="s">
        <v>707</v>
      </c>
      <c r="B48" s="145" t="s">
        <v>223</v>
      </c>
      <c r="C48" s="142">
        <v>94570</v>
      </c>
      <c r="D48" s="205" t="s">
        <v>547</v>
      </c>
      <c r="E48" s="142" t="s">
        <v>33</v>
      </c>
      <c r="F48" s="206">
        <f>1+1.5*2</f>
        <v>4</v>
      </c>
      <c r="G48" s="149">
        <v>278.08</v>
      </c>
      <c r="H48" s="150">
        <f t="shared" si="6"/>
        <v>348.99</v>
      </c>
      <c r="I48" s="192">
        <f t="shared" si="7"/>
        <v>1395.96</v>
      </c>
      <c r="J48" s="279"/>
      <c r="L48" s="157"/>
      <c r="M48" s="154"/>
      <c r="N48" s="154"/>
      <c r="O48" s="154"/>
      <c r="P48" s="154"/>
      <c r="R48" s="149">
        <v>253.45</v>
      </c>
    </row>
    <row r="49" spans="1:18" s="194" customFormat="1" ht="38.25" x14ac:dyDescent="0.2">
      <c r="A49" s="189" t="s">
        <v>708</v>
      </c>
      <c r="B49" s="145" t="s">
        <v>223</v>
      </c>
      <c r="C49" s="142">
        <v>94559</v>
      </c>
      <c r="D49" s="205" t="s">
        <v>546</v>
      </c>
      <c r="E49" s="142" t="s">
        <v>33</v>
      </c>
      <c r="F49" s="206">
        <f>0.8*0.5*2</f>
        <v>0.8</v>
      </c>
      <c r="G49" s="149">
        <v>541.23</v>
      </c>
      <c r="H49" s="150">
        <f t="shared" si="6"/>
        <v>679.24</v>
      </c>
      <c r="I49" s="192">
        <f t="shared" si="7"/>
        <v>543.39</v>
      </c>
      <c r="J49" s="279"/>
      <c r="L49" s="157"/>
      <c r="M49" s="154"/>
      <c r="N49" s="154"/>
      <c r="O49" s="154"/>
      <c r="P49" s="154"/>
      <c r="R49" s="149">
        <v>155.97999999999999</v>
      </c>
    </row>
    <row r="50" spans="1:18" s="194" customFormat="1" x14ac:dyDescent="0.2">
      <c r="A50" s="189"/>
      <c r="B50" s="147"/>
      <c r="C50" s="142"/>
      <c r="D50" s="205"/>
      <c r="E50" s="142"/>
      <c r="F50" s="206"/>
      <c r="G50" s="149"/>
      <c r="H50" s="150"/>
      <c r="I50" s="192"/>
      <c r="J50" s="279"/>
      <c r="L50" s="157"/>
      <c r="M50" s="154"/>
      <c r="N50" s="154"/>
      <c r="O50" s="154"/>
      <c r="P50" s="154"/>
      <c r="R50" s="149"/>
    </row>
    <row r="51" spans="1:18" s="194" customFormat="1" x14ac:dyDescent="0.2">
      <c r="A51" s="189" t="s">
        <v>217</v>
      </c>
      <c r="B51" s="147"/>
      <c r="C51" s="142"/>
      <c r="D51" s="212" t="s">
        <v>313</v>
      </c>
      <c r="E51" s="145"/>
      <c r="F51" s="213"/>
      <c r="G51" s="149">
        <f>ROUND(R51*$R$14,2)</f>
        <v>0</v>
      </c>
      <c r="H51" s="353"/>
      <c r="I51" s="204">
        <f>SUM(I52:I67)</f>
        <v>10785.13</v>
      </c>
      <c r="J51" s="279"/>
      <c r="L51" s="157"/>
      <c r="M51" s="154"/>
      <c r="N51" s="154"/>
      <c r="O51" s="154"/>
      <c r="P51" s="154"/>
      <c r="R51" s="151"/>
    </row>
    <row r="52" spans="1:18" s="194" customFormat="1" x14ac:dyDescent="0.2">
      <c r="A52" s="189" t="s">
        <v>709</v>
      </c>
      <c r="B52" s="145" t="s">
        <v>223</v>
      </c>
      <c r="C52" s="142"/>
      <c r="D52" s="205" t="s">
        <v>314</v>
      </c>
      <c r="E52" s="142" t="s">
        <v>37</v>
      </c>
      <c r="F52" s="206">
        <v>6</v>
      </c>
      <c r="G52" s="149">
        <f>ROUND(R52*$R$14,2)</f>
        <v>62.5</v>
      </c>
      <c r="H52" s="150">
        <f t="shared" si="6"/>
        <v>78.44</v>
      </c>
      <c r="I52" s="192">
        <f t="shared" si="7"/>
        <v>470.64</v>
      </c>
      <c r="J52" s="279"/>
      <c r="L52" s="157"/>
      <c r="M52" s="154"/>
      <c r="N52" s="154"/>
      <c r="O52" s="154"/>
      <c r="P52" s="154"/>
      <c r="R52" s="149">
        <v>55.8</v>
      </c>
    </row>
    <row r="53" spans="1:18" s="194" customFormat="1" ht="25.5" x14ac:dyDescent="0.2">
      <c r="A53" s="189" t="s">
        <v>710</v>
      </c>
      <c r="B53" s="145" t="s">
        <v>223</v>
      </c>
      <c r="C53" s="142"/>
      <c r="D53" s="205" t="s">
        <v>548</v>
      </c>
      <c r="E53" s="142" t="s">
        <v>37</v>
      </c>
      <c r="F53" s="206">
        <v>2</v>
      </c>
      <c r="G53" s="149">
        <v>151.59</v>
      </c>
      <c r="H53" s="150">
        <f t="shared" si="6"/>
        <v>190.25</v>
      </c>
      <c r="I53" s="192">
        <f t="shared" si="7"/>
        <v>380.5</v>
      </c>
      <c r="J53" s="279"/>
      <c r="L53" s="157"/>
      <c r="M53" s="154"/>
      <c r="N53" s="154"/>
      <c r="O53" s="154"/>
      <c r="P53" s="154"/>
      <c r="R53" s="149">
        <v>76.69</v>
      </c>
    </row>
    <row r="54" spans="1:18" s="194" customFormat="1" x14ac:dyDescent="0.2">
      <c r="A54" s="189" t="s">
        <v>711</v>
      </c>
      <c r="B54" s="145" t="s">
        <v>223</v>
      </c>
      <c r="C54" s="142">
        <v>11703</v>
      </c>
      <c r="D54" s="205" t="s">
        <v>550</v>
      </c>
      <c r="E54" s="142" t="s">
        <v>37</v>
      </c>
      <c r="F54" s="206">
        <v>2</v>
      </c>
      <c r="G54" s="149">
        <v>36.880000000000003</v>
      </c>
      <c r="H54" s="150">
        <f t="shared" si="6"/>
        <v>46.28</v>
      </c>
      <c r="I54" s="192">
        <f t="shared" si="7"/>
        <v>92.56</v>
      </c>
      <c r="J54" s="279"/>
      <c r="L54" s="157"/>
      <c r="M54" s="154"/>
      <c r="N54" s="154"/>
      <c r="O54" s="154"/>
      <c r="P54" s="154"/>
      <c r="R54" s="149">
        <v>11</v>
      </c>
    </row>
    <row r="55" spans="1:18" s="194" customFormat="1" x14ac:dyDescent="0.2">
      <c r="A55" s="189" t="s">
        <v>712</v>
      </c>
      <c r="B55" s="145" t="s">
        <v>223</v>
      </c>
      <c r="C55" s="142">
        <v>11757</v>
      </c>
      <c r="D55" s="205" t="s">
        <v>549</v>
      </c>
      <c r="E55" s="142" t="s">
        <v>37</v>
      </c>
      <c r="F55" s="206">
        <v>2</v>
      </c>
      <c r="G55" s="149">
        <v>35.950000000000003</v>
      </c>
      <c r="H55" s="150">
        <f t="shared" si="6"/>
        <v>45.12</v>
      </c>
      <c r="I55" s="192">
        <f t="shared" si="7"/>
        <v>90.24</v>
      </c>
      <c r="J55" s="279"/>
      <c r="L55" s="157"/>
      <c r="M55" s="154"/>
      <c r="N55" s="154"/>
      <c r="O55" s="154"/>
      <c r="P55" s="154"/>
      <c r="R55" s="149">
        <v>11.23</v>
      </c>
    </row>
    <row r="56" spans="1:18" s="194" customFormat="1" ht="25.5" x14ac:dyDescent="0.2">
      <c r="A56" s="189" t="s">
        <v>713</v>
      </c>
      <c r="B56" s="145" t="s">
        <v>223</v>
      </c>
      <c r="C56" s="142">
        <v>377</v>
      </c>
      <c r="D56" s="205" t="s">
        <v>551</v>
      </c>
      <c r="E56" s="142" t="s">
        <v>37</v>
      </c>
      <c r="F56" s="206">
        <v>2</v>
      </c>
      <c r="G56" s="149">
        <v>35</v>
      </c>
      <c r="H56" s="150">
        <f t="shared" si="6"/>
        <v>43.93</v>
      </c>
      <c r="I56" s="192">
        <f t="shared" si="7"/>
        <v>87.86</v>
      </c>
      <c r="J56" s="279"/>
      <c r="L56" s="157"/>
      <c r="M56" s="154"/>
      <c r="N56" s="154"/>
      <c r="O56" s="154"/>
      <c r="P56" s="154"/>
      <c r="R56" s="149">
        <v>17.18</v>
      </c>
    </row>
    <row r="57" spans="1:18" s="194" customFormat="1" x14ac:dyDescent="0.2">
      <c r="A57" s="189" t="s">
        <v>714</v>
      </c>
      <c r="B57" s="299" t="s">
        <v>222</v>
      </c>
      <c r="C57" s="142">
        <v>190230</v>
      </c>
      <c r="D57" s="205" t="s">
        <v>732</v>
      </c>
      <c r="E57" s="142" t="s">
        <v>37</v>
      </c>
      <c r="F57" s="206">
        <v>2</v>
      </c>
      <c r="G57" s="149">
        <f>ROUND(R57*$R$14,2)</f>
        <v>7.83</v>
      </c>
      <c r="H57" s="150">
        <f t="shared" si="6"/>
        <v>9.83</v>
      </c>
      <c r="I57" s="192">
        <f t="shared" si="7"/>
        <v>19.66</v>
      </c>
      <c r="J57" s="279"/>
      <c r="L57" s="157"/>
      <c r="M57" s="154"/>
      <c r="N57" s="154"/>
      <c r="O57" s="154"/>
      <c r="P57" s="154"/>
      <c r="R57" s="149">
        <v>6.99</v>
      </c>
    </row>
    <row r="58" spans="1:18" s="194" customFormat="1" ht="38.25" x14ac:dyDescent="0.2">
      <c r="A58" s="189" t="s">
        <v>715</v>
      </c>
      <c r="B58" s="145" t="s">
        <v>223</v>
      </c>
      <c r="C58" s="142">
        <v>10420</v>
      </c>
      <c r="D58" s="205" t="s">
        <v>552</v>
      </c>
      <c r="E58" s="142" t="s">
        <v>37</v>
      </c>
      <c r="F58" s="206">
        <v>2</v>
      </c>
      <c r="G58" s="149">
        <v>202.5</v>
      </c>
      <c r="H58" s="150">
        <f t="shared" si="6"/>
        <v>254.14</v>
      </c>
      <c r="I58" s="192">
        <f t="shared" si="7"/>
        <v>508.28</v>
      </c>
      <c r="J58" s="279"/>
      <c r="L58" s="157"/>
      <c r="M58" s="154"/>
      <c r="N58" s="154"/>
      <c r="O58" s="154"/>
      <c r="P58" s="154"/>
      <c r="R58" s="149">
        <v>134.65</v>
      </c>
    </row>
    <row r="59" spans="1:18" s="194" customFormat="1" ht="38.25" x14ac:dyDescent="0.2">
      <c r="A59" s="189" t="s">
        <v>716</v>
      </c>
      <c r="B59" s="145" t="s">
        <v>223</v>
      </c>
      <c r="C59" s="142">
        <v>1030</v>
      </c>
      <c r="D59" s="205" t="s">
        <v>553</v>
      </c>
      <c r="E59" s="142" t="s">
        <v>37</v>
      </c>
      <c r="F59" s="206">
        <v>2</v>
      </c>
      <c r="G59" s="149">
        <v>41</v>
      </c>
      <c r="H59" s="150">
        <f t="shared" si="6"/>
        <v>51.46</v>
      </c>
      <c r="I59" s="192">
        <f t="shared" si="7"/>
        <v>102.92</v>
      </c>
      <c r="J59" s="279"/>
      <c r="L59" s="157"/>
      <c r="M59" s="154"/>
      <c r="N59" s="154"/>
      <c r="O59" s="154"/>
      <c r="P59" s="154"/>
      <c r="R59" s="149">
        <v>51.72</v>
      </c>
    </row>
    <row r="60" spans="1:18" s="194" customFormat="1" ht="25.5" x14ac:dyDescent="0.2">
      <c r="A60" s="189" t="s">
        <v>717</v>
      </c>
      <c r="B60" s="145" t="s">
        <v>223</v>
      </c>
      <c r="C60" s="142">
        <v>1031</v>
      </c>
      <c r="D60" s="205" t="s">
        <v>554</v>
      </c>
      <c r="E60" s="142" t="s">
        <v>37</v>
      </c>
      <c r="F60" s="206">
        <v>2</v>
      </c>
      <c r="G60" s="149">
        <v>12.42</v>
      </c>
      <c r="H60" s="150">
        <f t="shared" si="6"/>
        <v>15.59</v>
      </c>
      <c r="I60" s="192">
        <f t="shared" si="7"/>
        <v>31.18</v>
      </c>
      <c r="J60" s="279"/>
      <c r="L60" s="157"/>
      <c r="M60" s="154"/>
      <c r="N60" s="154"/>
      <c r="O60" s="154"/>
      <c r="P60" s="154"/>
      <c r="R60" s="149"/>
    </row>
    <row r="61" spans="1:18" s="194" customFormat="1" ht="25.5" x14ac:dyDescent="0.2">
      <c r="A61" s="189" t="s">
        <v>718</v>
      </c>
      <c r="B61" s="145" t="s">
        <v>223</v>
      </c>
      <c r="C61" s="142">
        <v>11823</v>
      </c>
      <c r="D61" s="205" t="s">
        <v>555</v>
      </c>
      <c r="E61" s="142" t="s">
        <v>37</v>
      </c>
      <c r="F61" s="206">
        <v>2</v>
      </c>
      <c r="G61" s="149">
        <v>7.15</v>
      </c>
      <c r="H61" s="150">
        <f t="shared" si="6"/>
        <v>8.9700000000000006</v>
      </c>
      <c r="I61" s="192">
        <f t="shared" si="7"/>
        <v>17.940000000000001</v>
      </c>
      <c r="J61" s="279"/>
      <c r="L61" s="157"/>
      <c r="M61" s="154"/>
      <c r="N61" s="154"/>
      <c r="O61" s="154"/>
      <c r="P61" s="154"/>
      <c r="R61" s="149"/>
    </row>
    <row r="62" spans="1:18" s="194" customFormat="1" x14ac:dyDescent="0.2">
      <c r="A62" s="189" t="s">
        <v>719</v>
      </c>
      <c r="B62" s="415" t="s">
        <v>811</v>
      </c>
      <c r="C62" s="142" t="s">
        <v>264</v>
      </c>
      <c r="D62" s="205" t="s">
        <v>315</v>
      </c>
      <c r="E62" s="142" t="s">
        <v>37</v>
      </c>
      <c r="F62" s="206">
        <v>1</v>
      </c>
      <c r="G62" s="149">
        <v>25</v>
      </c>
      <c r="H62" s="150">
        <f t="shared" si="6"/>
        <v>31.38</v>
      </c>
      <c r="I62" s="192">
        <f t="shared" si="7"/>
        <v>31.38</v>
      </c>
      <c r="J62" s="279"/>
      <c r="L62" s="157"/>
      <c r="M62" s="154"/>
      <c r="N62" s="154"/>
      <c r="O62" s="154"/>
      <c r="P62" s="154"/>
      <c r="R62" s="149">
        <v>6.97</v>
      </c>
    </row>
    <row r="63" spans="1:18" s="194" customFormat="1" ht="51" x14ac:dyDescent="0.2">
      <c r="A63" s="189" t="s">
        <v>720</v>
      </c>
      <c r="B63" s="145" t="s">
        <v>223</v>
      </c>
      <c r="C63" s="142">
        <v>39362</v>
      </c>
      <c r="D63" s="205" t="s">
        <v>556</v>
      </c>
      <c r="E63" s="142" t="s">
        <v>37</v>
      </c>
      <c r="F63" s="206">
        <v>1</v>
      </c>
      <c r="G63" s="149">
        <v>4159.3599999999997</v>
      </c>
      <c r="H63" s="150">
        <f t="shared" si="6"/>
        <v>5220</v>
      </c>
      <c r="I63" s="192">
        <f t="shared" si="7"/>
        <v>5220</v>
      </c>
      <c r="J63" s="279"/>
      <c r="L63" s="157"/>
      <c r="M63" s="154"/>
      <c r="N63" s="154"/>
      <c r="O63" s="154"/>
      <c r="P63" s="154"/>
      <c r="R63" s="149">
        <v>1265.18</v>
      </c>
    </row>
    <row r="64" spans="1:18" s="194" customFormat="1" ht="38.25" x14ac:dyDescent="0.2">
      <c r="A64" s="189" t="s">
        <v>721</v>
      </c>
      <c r="B64" s="145" t="s">
        <v>223</v>
      </c>
      <c r="C64" s="142">
        <v>41629</v>
      </c>
      <c r="D64" s="205" t="s">
        <v>524</v>
      </c>
      <c r="E64" s="142" t="s">
        <v>37</v>
      </c>
      <c r="F64" s="206">
        <v>4</v>
      </c>
      <c r="G64" s="149">
        <f>ROUND(R64*$R$14,2)</f>
        <v>148.58000000000001</v>
      </c>
      <c r="H64" s="150">
        <f t="shared" si="6"/>
        <v>186.47</v>
      </c>
      <c r="I64" s="192">
        <f t="shared" si="7"/>
        <v>745.88</v>
      </c>
      <c r="J64" s="279"/>
      <c r="L64" s="157"/>
      <c r="M64" s="154"/>
      <c r="N64" s="154"/>
      <c r="O64" s="154"/>
      <c r="P64" s="154"/>
      <c r="R64" s="149">
        <v>132.66</v>
      </c>
    </row>
    <row r="65" spans="1:18" s="194" customFormat="1" x14ac:dyDescent="0.2">
      <c r="A65" s="189" t="s">
        <v>722</v>
      </c>
      <c r="B65" s="415" t="s">
        <v>811</v>
      </c>
      <c r="C65" s="142" t="s">
        <v>264</v>
      </c>
      <c r="D65" s="205" t="s">
        <v>316</v>
      </c>
      <c r="E65" s="142" t="s">
        <v>37</v>
      </c>
      <c r="F65" s="206">
        <v>5</v>
      </c>
      <c r="G65" s="149">
        <f>ROUND(R65*$R$14,2)</f>
        <v>73.7</v>
      </c>
      <c r="H65" s="150">
        <f t="shared" si="6"/>
        <v>92.49</v>
      </c>
      <c r="I65" s="192">
        <f t="shared" si="7"/>
        <v>462.45</v>
      </c>
      <c r="J65" s="279"/>
      <c r="L65" s="157"/>
      <c r="M65" s="154"/>
      <c r="N65" s="154"/>
      <c r="O65" s="154"/>
      <c r="P65" s="154"/>
      <c r="R65" s="149">
        <v>65.8</v>
      </c>
    </row>
    <row r="66" spans="1:18" s="194" customFormat="1" ht="25.5" x14ac:dyDescent="0.2">
      <c r="A66" s="189" t="s">
        <v>723</v>
      </c>
      <c r="B66" s="145" t="s">
        <v>223</v>
      </c>
      <c r="C66" s="142">
        <v>41638</v>
      </c>
      <c r="D66" s="205" t="s">
        <v>558</v>
      </c>
      <c r="E66" s="142" t="s">
        <v>37</v>
      </c>
      <c r="F66" s="206">
        <v>4</v>
      </c>
      <c r="G66" s="149">
        <v>180.11</v>
      </c>
      <c r="H66" s="150">
        <f t="shared" si="6"/>
        <v>226.04</v>
      </c>
      <c r="I66" s="192">
        <f t="shared" si="7"/>
        <v>904.16</v>
      </c>
      <c r="J66" s="279"/>
      <c r="L66" s="157"/>
      <c r="M66" s="154"/>
      <c r="N66" s="154"/>
      <c r="O66" s="154"/>
      <c r="P66" s="154"/>
      <c r="R66" s="149">
        <v>1663.01</v>
      </c>
    </row>
    <row r="67" spans="1:18" s="194" customFormat="1" ht="25.5" x14ac:dyDescent="0.2">
      <c r="A67" s="189" t="s">
        <v>724</v>
      </c>
      <c r="B67" s="145" t="s">
        <v>223</v>
      </c>
      <c r="C67" s="142">
        <v>39365</v>
      </c>
      <c r="D67" s="205" t="s">
        <v>557</v>
      </c>
      <c r="E67" s="142" t="s">
        <v>37</v>
      </c>
      <c r="F67" s="206">
        <v>1</v>
      </c>
      <c r="G67" s="149">
        <v>1290.42</v>
      </c>
      <c r="H67" s="150">
        <f t="shared" si="6"/>
        <v>1619.48</v>
      </c>
      <c r="I67" s="192">
        <f t="shared" si="7"/>
        <v>1619.48</v>
      </c>
      <c r="J67" s="279"/>
      <c r="L67" s="157"/>
      <c r="M67" s="154"/>
      <c r="N67" s="154"/>
      <c r="O67" s="154"/>
      <c r="P67" s="154"/>
      <c r="R67" s="149">
        <v>1971.97</v>
      </c>
    </row>
    <row r="68" spans="1:18" s="194" customFormat="1" x14ac:dyDescent="0.2">
      <c r="A68" s="189"/>
      <c r="B68" s="147"/>
      <c r="C68" s="142"/>
      <c r="D68" s="205"/>
      <c r="E68" s="142"/>
      <c r="F68" s="206"/>
      <c r="G68" s="149"/>
      <c r="H68" s="150"/>
      <c r="I68" s="192"/>
      <c r="J68" s="279"/>
      <c r="L68" s="157"/>
      <c r="M68" s="154"/>
      <c r="N68" s="154"/>
      <c r="O68" s="154"/>
      <c r="P68" s="154"/>
      <c r="R68" s="149"/>
    </row>
    <row r="69" spans="1:18" s="194" customFormat="1" x14ac:dyDescent="0.2">
      <c r="A69" s="189" t="s">
        <v>218</v>
      </c>
      <c r="B69" s="147"/>
      <c r="C69" s="142"/>
      <c r="D69" s="212" t="s">
        <v>317</v>
      </c>
      <c r="E69" s="145"/>
      <c r="F69" s="213"/>
      <c r="G69" s="151"/>
      <c r="H69" s="353"/>
      <c r="I69" s="204">
        <f>SUM(I70:I72)</f>
        <v>2216.8599999999997</v>
      </c>
      <c r="J69" s="279"/>
      <c r="L69" s="157"/>
      <c r="M69" s="154"/>
      <c r="N69" s="154"/>
      <c r="O69" s="154"/>
      <c r="P69" s="154"/>
      <c r="R69" s="151"/>
    </row>
    <row r="70" spans="1:18" s="194" customFormat="1" ht="51" x14ac:dyDescent="0.2">
      <c r="A70" s="189" t="s">
        <v>725</v>
      </c>
      <c r="B70" s="145" t="s">
        <v>223</v>
      </c>
      <c r="C70" s="142">
        <v>104473</v>
      </c>
      <c r="D70" s="205" t="s">
        <v>562</v>
      </c>
      <c r="E70" s="142" t="s">
        <v>37</v>
      </c>
      <c r="F70" s="206">
        <v>10</v>
      </c>
      <c r="G70" s="149">
        <v>144.25</v>
      </c>
      <c r="H70" s="150">
        <f t="shared" ref="H70" si="8">ROUND(G70*$K$9,2)</f>
        <v>181.03</v>
      </c>
      <c r="I70" s="192">
        <f t="shared" ref="I70" si="9">ROUND(F70*H70,2)</f>
        <v>1810.3</v>
      </c>
      <c r="J70" s="279"/>
      <c r="L70" s="157"/>
      <c r="M70" s="154"/>
      <c r="N70" s="154"/>
      <c r="O70" s="154"/>
      <c r="P70" s="154"/>
      <c r="R70" s="151"/>
    </row>
    <row r="71" spans="1:18" s="194" customFormat="1" ht="25.5" x14ac:dyDescent="0.2">
      <c r="A71" s="189" t="s">
        <v>726</v>
      </c>
      <c r="B71" s="145" t="s">
        <v>223</v>
      </c>
      <c r="C71" s="142">
        <v>38773</v>
      </c>
      <c r="D71" s="205" t="s">
        <v>563</v>
      </c>
      <c r="E71" s="142" t="s">
        <v>37</v>
      </c>
      <c r="F71" s="206">
        <v>4</v>
      </c>
      <c r="G71" s="149">
        <v>8.23</v>
      </c>
      <c r="H71" s="150">
        <f t="shared" ref="H71" si="10">ROUND(G71*$K$9,2)</f>
        <v>10.33</v>
      </c>
      <c r="I71" s="192">
        <f t="shared" ref="I71" si="11">ROUND(F71*H71,2)</f>
        <v>41.32</v>
      </c>
      <c r="J71" s="279"/>
      <c r="L71" s="157"/>
      <c r="M71" s="154"/>
      <c r="N71" s="154"/>
      <c r="O71" s="154"/>
      <c r="P71" s="154"/>
      <c r="R71" s="151"/>
    </row>
    <row r="72" spans="1:18" s="194" customFormat="1" ht="38.25" x14ac:dyDescent="0.2">
      <c r="A72" s="189" t="s">
        <v>727</v>
      </c>
      <c r="B72" s="145" t="s">
        <v>223</v>
      </c>
      <c r="C72" s="142">
        <v>100919</v>
      </c>
      <c r="D72" s="205" t="s">
        <v>539</v>
      </c>
      <c r="E72" s="142" t="s">
        <v>37</v>
      </c>
      <c r="F72" s="206">
        <v>4</v>
      </c>
      <c r="G72" s="149">
        <v>72.760000000000005</v>
      </c>
      <c r="H72" s="150">
        <f t="shared" si="6"/>
        <v>91.31</v>
      </c>
      <c r="I72" s="192">
        <f t="shared" si="7"/>
        <v>365.24</v>
      </c>
      <c r="J72" s="279"/>
      <c r="L72" s="157"/>
      <c r="M72" s="154"/>
      <c r="N72" s="154"/>
      <c r="O72" s="154"/>
      <c r="P72" s="154"/>
      <c r="R72" s="149">
        <v>69.86</v>
      </c>
    </row>
    <row r="73" spans="1:18" s="194" customFormat="1" x14ac:dyDescent="0.2">
      <c r="A73" s="189"/>
      <c r="B73" s="147"/>
      <c r="C73" s="219"/>
      <c r="D73" s="205"/>
      <c r="E73" s="142"/>
      <c r="F73" s="206"/>
      <c r="G73" s="149"/>
      <c r="H73" s="150"/>
      <c r="I73" s="192"/>
      <c r="J73" s="279"/>
      <c r="L73" s="157"/>
      <c r="M73" s="154"/>
      <c r="N73" s="154"/>
      <c r="O73" s="154"/>
      <c r="P73" s="154"/>
      <c r="R73" s="149"/>
    </row>
    <row r="74" spans="1:18" s="194" customFormat="1" x14ac:dyDescent="0.2">
      <c r="A74" s="189" t="s">
        <v>219</v>
      </c>
      <c r="B74" s="147"/>
      <c r="C74" s="282"/>
      <c r="D74" s="175" t="s">
        <v>318</v>
      </c>
      <c r="E74" s="142"/>
      <c r="F74" s="191"/>
      <c r="G74" s="149"/>
      <c r="H74" s="150"/>
      <c r="I74" s="204">
        <f>SUM(I75:I76)</f>
        <v>71295</v>
      </c>
      <c r="J74" s="359">
        <f>I74/$I$330</f>
        <v>9.5592116704036917E-2</v>
      </c>
      <c r="L74" s="157"/>
      <c r="M74" s="154"/>
      <c r="N74" s="154"/>
      <c r="O74" s="154"/>
      <c r="P74" s="154"/>
      <c r="R74" s="149"/>
    </row>
    <row r="75" spans="1:18" s="194" customFormat="1" x14ac:dyDescent="0.2">
      <c r="A75" s="189" t="s">
        <v>728</v>
      </c>
      <c r="B75" s="415" t="s">
        <v>811</v>
      </c>
      <c r="C75" s="282" t="s">
        <v>650</v>
      </c>
      <c r="D75" s="190" t="s">
        <v>649</v>
      </c>
      <c r="E75" s="142" t="s">
        <v>69</v>
      </c>
      <c r="F75" s="191">
        <v>1</v>
      </c>
      <c r="G75" s="149">
        <f>44000*1</f>
        <v>44000</v>
      </c>
      <c r="H75" s="150">
        <f>G75</f>
        <v>44000</v>
      </c>
      <c r="I75" s="192">
        <f>ROUND(F75*H75,2)</f>
        <v>44000</v>
      </c>
      <c r="J75" s="279"/>
      <c r="L75" s="157"/>
      <c r="M75" s="154"/>
      <c r="N75" s="154"/>
      <c r="O75" s="154"/>
      <c r="P75" s="154"/>
      <c r="R75" s="149">
        <v>44000</v>
      </c>
    </row>
    <row r="76" spans="1:18" s="194" customFormat="1" ht="38.25" x14ac:dyDescent="0.2">
      <c r="A76" s="189" t="s">
        <v>729</v>
      </c>
      <c r="B76" s="145" t="s">
        <v>223</v>
      </c>
      <c r="C76" s="142">
        <v>101159</v>
      </c>
      <c r="D76" s="205" t="s">
        <v>648</v>
      </c>
      <c r="E76" s="142" t="s">
        <v>33</v>
      </c>
      <c r="F76" s="206">
        <f>'Memo-Calc'!M156</f>
        <v>125</v>
      </c>
      <c r="G76" s="149">
        <v>173.99</v>
      </c>
      <c r="H76" s="150">
        <f>ROUND(G76*$K$9,2)</f>
        <v>218.36</v>
      </c>
      <c r="I76" s="192">
        <f>ROUND(F76*H76,2)</f>
        <v>27295</v>
      </c>
      <c r="J76" s="279"/>
      <c r="L76" s="157"/>
      <c r="M76" s="154"/>
      <c r="N76" s="154"/>
      <c r="O76" s="154"/>
      <c r="P76" s="154"/>
      <c r="R76" s="149"/>
    </row>
    <row r="77" spans="1:18" s="194" customFormat="1" x14ac:dyDescent="0.2">
      <c r="A77" s="189"/>
      <c r="B77" s="144"/>
      <c r="C77" s="275"/>
      <c r="D77" s="190"/>
      <c r="E77" s="142"/>
      <c r="F77" s="191"/>
      <c r="G77" s="149"/>
      <c r="H77" s="150"/>
      <c r="I77" s="192"/>
      <c r="J77" s="156"/>
      <c r="K77" s="207"/>
      <c r="L77" s="157"/>
      <c r="M77" s="154"/>
      <c r="N77" s="154"/>
      <c r="O77" s="154"/>
      <c r="P77" s="154"/>
      <c r="R77" s="149"/>
    </row>
    <row r="78" spans="1:18" s="194" customFormat="1" x14ac:dyDescent="0.2">
      <c r="A78" s="177">
        <v>4</v>
      </c>
      <c r="B78" s="178"/>
      <c r="C78" s="281"/>
      <c r="D78" s="179" t="s">
        <v>320</v>
      </c>
      <c r="E78" s="180"/>
      <c r="F78" s="181"/>
      <c r="G78" s="182"/>
      <c r="H78" s="183"/>
      <c r="I78" s="184">
        <f>I79</f>
        <v>107975.42</v>
      </c>
      <c r="J78" s="359">
        <f>I78/$I$330</f>
        <v>0.14477311101490148</v>
      </c>
      <c r="K78" s="193"/>
      <c r="L78" s="157"/>
      <c r="M78" s="154"/>
      <c r="N78" s="154"/>
      <c r="O78" s="154"/>
      <c r="P78" s="154"/>
      <c r="R78" s="182"/>
    </row>
    <row r="79" spans="1:18" s="194" customFormat="1" x14ac:dyDescent="0.2">
      <c r="A79" s="189"/>
      <c r="B79" s="144"/>
      <c r="C79" s="352"/>
      <c r="D79" s="352" t="s">
        <v>813</v>
      </c>
      <c r="E79" s="353"/>
      <c r="F79" s="146"/>
      <c r="G79" s="147"/>
      <c r="H79" s="150"/>
      <c r="I79" s="204">
        <f>I80+I83</f>
        <v>107975.42</v>
      </c>
      <c r="R79" s="147"/>
    </row>
    <row r="80" spans="1:18" s="194" customFormat="1" x14ac:dyDescent="0.2">
      <c r="A80" s="189" t="s">
        <v>32</v>
      </c>
      <c r="B80" s="144"/>
      <c r="C80" s="352"/>
      <c r="D80" s="352" t="s">
        <v>137</v>
      </c>
      <c r="E80" s="353"/>
      <c r="F80" s="146"/>
      <c r="G80" s="148"/>
      <c r="H80" s="150"/>
      <c r="I80" s="204">
        <f>SUM(I81:I81)</f>
        <v>93564.42</v>
      </c>
      <c r="R80" s="148"/>
    </row>
    <row r="81" spans="1:18" s="194" customFormat="1" x14ac:dyDescent="0.2">
      <c r="A81" s="189" t="s">
        <v>321</v>
      </c>
      <c r="B81" s="298" t="s">
        <v>222</v>
      </c>
      <c r="C81" s="354">
        <v>220497</v>
      </c>
      <c r="D81" s="355" t="s">
        <v>816</v>
      </c>
      <c r="E81" s="142" t="s">
        <v>540</v>
      </c>
      <c r="F81" s="143">
        <v>2</v>
      </c>
      <c r="G81" s="149">
        <v>37276.660000000003</v>
      </c>
      <c r="H81" s="150">
        <f>ROUND(G81*$K$9,2)</f>
        <v>46782.21</v>
      </c>
      <c r="I81" s="192">
        <f>ROUND(F81*H81,2)</f>
        <v>93564.42</v>
      </c>
      <c r="R81" s="149">
        <v>187.5</v>
      </c>
    </row>
    <row r="82" spans="1:18" s="194" customFormat="1" x14ac:dyDescent="0.2">
      <c r="A82" s="189"/>
      <c r="B82" s="423"/>
      <c r="C82" s="355"/>
      <c r="D82" s="355"/>
      <c r="E82" s="142"/>
      <c r="F82" s="143"/>
      <c r="G82" s="149"/>
      <c r="H82" s="150"/>
      <c r="I82" s="192"/>
      <c r="R82" s="149"/>
    </row>
    <row r="83" spans="1:18" s="194" customFormat="1" x14ac:dyDescent="0.2">
      <c r="A83" s="189" t="s">
        <v>216</v>
      </c>
      <c r="B83" s="354"/>
      <c r="C83" s="355"/>
      <c r="D83" s="352" t="s">
        <v>294</v>
      </c>
      <c r="E83" s="142"/>
      <c r="F83" s="143"/>
      <c r="G83" s="149"/>
      <c r="H83" s="150"/>
      <c r="I83" s="204">
        <f>SUM(I84:I89)</f>
        <v>14411</v>
      </c>
      <c r="R83" s="149"/>
    </row>
    <row r="84" spans="1:18" s="194" customFormat="1" x14ac:dyDescent="0.2">
      <c r="A84" s="189" t="s">
        <v>322</v>
      </c>
      <c r="B84" s="415" t="s">
        <v>811</v>
      </c>
      <c r="C84" s="142" t="s">
        <v>264</v>
      </c>
      <c r="D84" s="355" t="s">
        <v>161</v>
      </c>
      <c r="E84" s="142" t="s">
        <v>162</v>
      </c>
      <c r="F84" s="143">
        <v>24</v>
      </c>
      <c r="G84" s="149">
        <f t="shared" ref="G84:G89" si="12">ROUND(R84*$R$14,2)</f>
        <v>73.92</v>
      </c>
      <c r="H84" s="150">
        <f t="shared" ref="H84:H89" si="13">ROUND(G84*$K$9,2)</f>
        <v>92.77</v>
      </c>
      <c r="I84" s="192">
        <f t="shared" ref="I84:I89" si="14">ROUND(F84*H84,2)</f>
        <v>2226.48</v>
      </c>
      <c r="R84" s="149">
        <v>66</v>
      </c>
    </row>
    <row r="85" spans="1:18" s="194" customFormat="1" x14ac:dyDescent="0.2">
      <c r="A85" s="189" t="s">
        <v>323</v>
      </c>
      <c r="B85" s="415" t="s">
        <v>811</v>
      </c>
      <c r="C85" s="142" t="s">
        <v>264</v>
      </c>
      <c r="D85" s="355" t="s">
        <v>163</v>
      </c>
      <c r="E85" s="142" t="s">
        <v>162</v>
      </c>
      <c r="F85" s="143">
        <v>24</v>
      </c>
      <c r="G85" s="149">
        <f t="shared" si="12"/>
        <v>73.92</v>
      </c>
      <c r="H85" s="150">
        <f t="shared" si="13"/>
        <v>92.77</v>
      </c>
      <c r="I85" s="192">
        <f t="shared" si="14"/>
        <v>2226.48</v>
      </c>
      <c r="R85" s="149">
        <v>66</v>
      </c>
    </row>
    <row r="86" spans="1:18" s="194" customFormat="1" x14ac:dyDescent="0.2">
      <c r="A86" s="189" t="s">
        <v>324</v>
      </c>
      <c r="B86" s="415" t="s">
        <v>811</v>
      </c>
      <c r="C86" s="142" t="s">
        <v>264</v>
      </c>
      <c r="D86" s="355" t="s">
        <v>164</v>
      </c>
      <c r="E86" s="142" t="s">
        <v>160</v>
      </c>
      <c r="F86" s="143">
        <v>1</v>
      </c>
      <c r="G86" s="149">
        <f t="shared" si="12"/>
        <v>936.94</v>
      </c>
      <c r="H86" s="150">
        <f t="shared" si="13"/>
        <v>1175.8599999999999</v>
      </c>
      <c r="I86" s="192">
        <f t="shared" si="14"/>
        <v>1175.8599999999999</v>
      </c>
      <c r="R86" s="149">
        <v>836.55</v>
      </c>
    </row>
    <row r="87" spans="1:18" s="194" customFormat="1" x14ac:dyDescent="0.2">
      <c r="A87" s="189" t="s">
        <v>325</v>
      </c>
      <c r="B87" s="415" t="s">
        <v>811</v>
      </c>
      <c r="C87" s="142" t="s">
        <v>264</v>
      </c>
      <c r="D87" s="355" t="s">
        <v>292</v>
      </c>
      <c r="E87" s="142" t="s">
        <v>160</v>
      </c>
      <c r="F87" s="143">
        <v>1</v>
      </c>
      <c r="G87" s="149">
        <f t="shared" si="12"/>
        <v>1848</v>
      </c>
      <c r="H87" s="150">
        <f t="shared" si="13"/>
        <v>2319.2399999999998</v>
      </c>
      <c r="I87" s="192">
        <f t="shared" si="14"/>
        <v>2319.2399999999998</v>
      </c>
      <c r="R87" s="149">
        <v>1650</v>
      </c>
    </row>
    <row r="88" spans="1:18" s="194" customFormat="1" x14ac:dyDescent="0.2">
      <c r="A88" s="189" t="s">
        <v>326</v>
      </c>
      <c r="B88" s="415" t="s">
        <v>811</v>
      </c>
      <c r="C88" s="142" t="s">
        <v>264</v>
      </c>
      <c r="D88" s="355" t="s">
        <v>165</v>
      </c>
      <c r="E88" s="142" t="s">
        <v>160</v>
      </c>
      <c r="F88" s="143">
        <v>2</v>
      </c>
      <c r="G88" s="149">
        <f t="shared" si="12"/>
        <v>418.88</v>
      </c>
      <c r="H88" s="150">
        <f t="shared" si="13"/>
        <v>525.69000000000005</v>
      </c>
      <c r="I88" s="192">
        <f t="shared" si="14"/>
        <v>1051.3800000000001</v>
      </c>
      <c r="R88" s="149">
        <v>374</v>
      </c>
    </row>
    <row r="89" spans="1:18" s="194" customFormat="1" x14ac:dyDescent="0.2">
      <c r="A89" s="189" t="s">
        <v>327</v>
      </c>
      <c r="B89" s="415" t="s">
        <v>811</v>
      </c>
      <c r="C89" s="142" t="s">
        <v>264</v>
      </c>
      <c r="D89" s="355" t="s">
        <v>293</v>
      </c>
      <c r="E89" s="142" t="s">
        <v>160</v>
      </c>
      <c r="F89" s="143">
        <v>1</v>
      </c>
      <c r="G89" s="149">
        <f t="shared" si="12"/>
        <v>4312</v>
      </c>
      <c r="H89" s="150">
        <f t="shared" si="13"/>
        <v>5411.56</v>
      </c>
      <c r="I89" s="192">
        <f t="shared" si="14"/>
        <v>5411.56</v>
      </c>
      <c r="R89" s="149">
        <v>3850</v>
      </c>
    </row>
    <row r="90" spans="1:18" s="194" customFormat="1" x14ac:dyDescent="0.2">
      <c r="A90" s="189"/>
      <c r="B90" s="354"/>
      <c r="C90" s="268"/>
      <c r="D90" s="268"/>
      <c r="E90" s="142"/>
      <c r="F90" s="143"/>
      <c r="G90" s="149"/>
      <c r="H90" s="150"/>
      <c r="I90" s="192"/>
      <c r="R90" s="149"/>
    </row>
    <row r="91" spans="1:18" s="194" customFormat="1" ht="13.5" thickBot="1" x14ac:dyDescent="0.25">
      <c r="A91" s="300"/>
      <c r="B91" s="285"/>
      <c r="C91" s="286"/>
      <c r="D91" s="301"/>
      <c r="E91" s="285"/>
      <c r="F91" s="302"/>
      <c r="G91" s="303"/>
      <c r="H91" s="304"/>
      <c r="I91" s="288"/>
      <c r="J91" s="156"/>
      <c r="K91" s="193"/>
      <c r="L91" s="157"/>
      <c r="M91" s="154"/>
      <c r="N91" s="154"/>
      <c r="O91" s="154"/>
      <c r="P91" s="154"/>
      <c r="R91" s="303"/>
    </row>
    <row r="92" spans="1:18" s="194" customFormat="1" x14ac:dyDescent="0.2">
      <c r="A92" s="305">
        <v>5</v>
      </c>
      <c r="B92" s="306"/>
      <c r="C92" s="307"/>
      <c r="D92" s="308" t="s">
        <v>166</v>
      </c>
      <c r="E92" s="309"/>
      <c r="F92" s="310"/>
      <c r="G92" s="311"/>
      <c r="H92" s="312"/>
      <c r="I92" s="313">
        <f>I93</f>
        <v>29338.969999999994</v>
      </c>
      <c r="J92" s="359">
        <f>I92/$I$330</f>
        <v>3.9337600732396907E-2</v>
      </c>
      <c r="K92" s="193"/>
      <c r="L92" s="157"/>
      <c r="M92" s="154"/>
      <c r="N92" s="154"/>
      <c r="O92" s="154"/>
      <c r="P92" s="154"/>
      <c r="R92" s="311"/>
    </row>
    <row r="93" spans="1:18" s="194" customFormat="1" x14ac:dyDescent="0.2">
      <c r="A93" s="189"/>
      <c r="B93" s="145"/>
      <c r="C93" s="203"/>
      <c r="D93" s="267" t="s">
        <v>167</v>
      </c>
      <c r="E93" s="145"/>
      <c r="F93" s="146"/>
      <c r="G93" s="148"/>
      <c r="H93" s="150"/>
      <c r="I93" s="204">
        <f>I94+I116</f>
        <v>29338.969999999994</v>
      </c>
      <c r="J93" s="156"/>
      <c r="K93" s="193"/>
      <c r="L93" s="157"/>
      <c r="M93" s="154"/>
      <c r="N93" s="154"/>
      <c r="O93" s="154"/>
      <c r="P93" s="154"/>
      <c r="R93" s="148"/>
    </row>
    <row r="94" spans="1:18" s="194" customFormat="1" x14ac:dyDescent="0.2">
      <c r="A94" s="189" t="s">
        <v>34</v>
      </c>
      <c r="B94" s="145"/>
      <c r="C94" s="203"/>
      <c r="D94" s="267" t="s">
        <v>137</v>
      </c>
      <c r="E94" s="145"/>
      <c r="F94" s="146"/>
      <c r="G94" s="148"/>
      <c r="H94" s="150"/>
      <c r="I94" s="204">
        <f>SUM(I95:I114)</f>
        <v>24932.649999999994</v>
      </c>
      <c r="J94" s="156"/>
      <c r="K94" s="193"/>
      <c r="L94" s="157"/>
      <c r="M94" s="154"/>
      <c r="N94" s="154"/>
      <c r="O94" s="154"/>
      <c r="P94" s="154"/>
      <c r="R94" s="148"/>
    </row>
    <row r="95" spans="1:18" s="194" customFormat="1" ht="51" x14ac:dyDescent="0.2">
      <c r="A95" s="189" t="s">
        <v>684</v>
      </c>
      <c r="B95" s="145" t="s">
        <v>223</v>
      </c>
      <c r="C95" s="219">
        <v>761</v>
      </c>
      <c r="D95" s="268" t="s">
        <v>564</v>
      </c>
      <c r="E95" s="142" t="s">
        <v>160</v>
      </c>
      <c r="F95" s="143">
        <v>1</v>
      </c>
      <c r="G95" s="149">
        <v>11635.73</v>
      </c>
      <c r="H95" s="150">
        <f t="shared" ref="H95:H114" si="15">ROUND(G95*$K$9,2)</f>
        <v>14602.84</v>
      </c>
      <c r="I95" s="192">
        <f t="shared" ref="I95:I114" si="16">ROUND(F95*H95,2)</f>
        <v>14602.84</v>
      </c>
      <c r="J95" s="156"/>
      <c r="K95" s="193"/>
      <c r="L95" s="157"/>
      <c r="M95" s="154"/>
      <c r="N95" s="154"/>
      <c r="O95" s="154"/>
      <c r="P95" s="154"/>
      <c r="R95" s="149">
        <v>15268.76</v>
      </c>
    </row>
    <row r="96" spans="1:18" s="194" customFormat="1" x14ac:dyDescent="0.2">
      <c r="A96" s="189" t="s">
        <v>328</v>
      </c>
      <c r="B96" s="145" t="s">
        <v>223</v>
      </c>
      <c r="C96" s="219">
        <v>9860</v>
      </c>
      <c r="D96" s="420" t="s">
        <v>295</v>
      </c>
      <c r="E96" s="142" t="s">
        <v>30</v>
      </c>
      <c r="F96" s="143">
        <v>60</v>
      </c>
      <c r="G96" s="149">
        <v>49.88</v>
      </c>
      <c r="H96" s="150">
        <f t="shared" si="15"/>
        <v>62.6</v>
      </c>
      <c r="I96" s="192">
        <f t="shared" si="16"/>
        <v>3756</v>
      </c>
      <c r="J96" s="156"/>
      <c r="K96" s="193"/>
      <c r="L96" s="157"/>
      <c r="M96" s="154"/>
      <c r="N96" s="154"/>
      <c r="O96" s="154"/>
      <c r="P96" s="154"/>
      <c r="R96" s="149">
        <v>146.72</v>
      </c>
    </row>
    <row r="97" spans="1:18" s="194" customFormat="1" x14ac:dyDescent="0.2">
      <c r="A97" s="189" t="s">
        <v>329</v>
      </c>
      <c r="B97" s="145" t="s">
        <v>223</v>
      </c>
      <c r="C97" s="219">
        <v>3912</v>
      </c>
      <c r="D97" s="268" t="s">
        <v>296</v>
      </c>
      <c r="E97" s="142" t="s">
        <v>160</v>
      </c>
      <c r="F97" s="143">
        <f>F96/3</f>
        <v>20</v>
      </c>
      <c r="G97" s="149">
        <v>33.17</v>
      </c>
      <c r="H97" s="150">
        <f t="shared" si="15"/>
        <v>41.63</v>
      </c>
      <c r="I97" s="192">
        <f t="shared" si="16"/>
        <v>832.6</v>
      </c>
      <c r="J97" s="156"/>
      <c r="K97" s="193"/>
      <c r="L97" s="157"/>
      <c r="M97" s="154"/>
      <c r="N97" s="154"/>
      <c r="O97" s="154"/>
      <c r="P97" s="154"/>
      <c r="R97" s="149">
        <v>136.35</v>
      </c>
    </row>
    <row r="98" spans="1:18" s="194" customFormat="1" x14ac:dyDescent="0.2">
      <c r="A98" s="189" t="s">
        <v>330</v>
      </c>
      <c r="B98" s="145" t="s">
        <v>223</v>
      </c>
      <c r="C98" s="219">
        <v>4181</v>
      </c>
      <c r="D98" s="421" t="s">
        <v>297</v>
      </c>
      <c r="E98" s="142" t="s">
        <v>160</v>
      </c>
      <c r="F98" s="143">
        <v>5</v>
      </c>
      <c r="G98" s="149">
        <v>33.200000000000003</v>
      </c>
      <c r="H98" s="150">
        <f t="shared" si="15"/>
        <v>41.67</v>
      </c>
      <c r="I98" s="192">
        <f t="shared" si="16"/>
        <v>208.35</v>
      </c>
      <c r="J98" s="156"/>
      <c r="K98" s="193"/>
      <c r="L98" s="157"/>
      <c r="M98" s="154"/>
      <c r="N98" s="154"/>
      <c r="O98" s="154"/>
      <c r="P98" s="154"/>
      <c r="R98" s="149">
        <v>126.03</v>
      </c>
    </row>
    <row r="99" spans="1:18" s="194" customFormat="1" x14ac:dyDescent="0.2">
      <c r="A99" s="189" t="s">
        <v>331</v>
      </c>
      <c r="B99" s="145" t="s">
        <v>223</v>
      </c>
      <c r="C99" s="219">
        <v>1790</v>
      </c>
      <c r="D99" s="421" t="s">
        <v>298</v>
      </c>
      <c r="E99" s="142" t="s">
        <v>160</v>
      </c>
      <c r="F99" s="143">
        <v>3</v>
      </c>
      <c r="G99" s="149">
        <v>124.82</v>
      </c>
      <c r="H99" s="150">
        <f t="shared" si="15"/>
        <v>156.65</v>
      </c>
      <c r="I99" s="192">
        <f t="shared" si="16"/>
        <v>469.95</v>
      </c>
      <c r="J99" s="156"/>
      <c r="K99" s="193"/>
      <c r="L99" s="157"/>
      <c r="M99" s="154"/>
      <c r="N99" s="154"/>
      <c r="O99" s="154"/>
      <c r="P99" s="154"/>
      <c r="R99" s="149">
        <v>559.58000000000004</v>
      </c>
    </row>
    <row r="100" spans="1:18" s="194" customFormat="1" x14ac:dyDescent="0.2">
      <c r="A100" s="189" t="s">
        <v>332</v>
      </c>
      <c r="B100" s="145" t="s">
        <v>223</v>
      </c>
      <c r="C100" s="219">
        <v>9860</v>
      </c>
      <c r="D100" s="420" t="s">
        <v>295</v>
      </c>
      <c r="E100" s="142" t="s">
        <v>160</v>
      </c>
      <c r="F100" s="143">
        <v>1</v>
      </c>
      <c r="G100" s="149">
        <v>49.88</v>
      </c>
      <c r="H100" s="150">
        <f t="shared" si="15"/>
        <v>62.6</v>
      </c>
      <c r="I100" s="192">
        <f t="shared" si="16"/>
        <v>62.6</v>
      </c>
      <c r="J100" s="156"/>
      <c r="K100" s="193"/>
      <c r="L100" s="157"/>
      <c r="M100" s="154"/>
      <c r="N100" s="154"/>
      <c r="O100" s="154"/>
      <c r="P100" s="154"/>
      <c r="R100" s="149">
        <v>146.72</v>
      </c>
    </row>
    <row r="101" spans="1:18" s="194" customFormat="1" x14ac:dyDescent="0.2">
      <c r="A101" s="189" t="s">
        <v>333</v>
      </c>
      <c r="B101" s="145" t="s">
        <v>223</v>
      </c>
      <c r="C101" s="219">
        <v>9887</v>
      </c>
      <c r="D101" s="421" t="s">
        <v>299</v>
      </c>
      <c r="E101" s="142" t="s">
        <v>160</v>
      </c>
      <c r="F101" s="143">
        <v>2</v>
      </c>
      <c r="G101" s="149">
        <v>96.19</v>
      </c>
      <c r="H101" s="150">
        <f t="shared" si="15"/>
        <v>120.72</v>
      </c>
      <c r="I101" s="192">
        <f t="shared" si="16"/>
        <v>241.44</v>
      </c>
      <c r="J101" s="156"/>
      <c r="K101" s="193"/>
      <c r="L101" s="157"/>
      <c r="M101" s="154"/>
      <c r="N101" s="154"/>
      <c r="O101" s="154"/>
      <c r="P101" s="154"/>
      <c r="R101" s="149">
        <v>637.48</v>
      </c>
    </row>
    <row r="102" spans="1:18" s="194" customFormat="1" x14ac:dyDescent="0.2">
      <c r="A102" s="189" t="s">
        <v>334</v>
      </c>
      <c r="B102" s="145" t="s">
        <v>223</v>
      </c>
      <c r="C102" s="219">
        <v>6298</v>
      </c>
      <c r="D102" s="421" t="s">
        <v>300</v>
      </c>
      <c r="E102" s="142" t="s">
        <v>160</v>
      </c>
      <c r="F102" s="143">
        <v>1</v>
      </c>
      <c r="G102" s="149">
        <v>62.65</v>
      </c>
      <c r="H102" s="150">
        <f t="shared" si="15"/>
        <v>78.63</v>
      </c>
      <c r="I102" s="192">
        <f t="shared" si="16"/>
        <v>78.63</v>
      </c>
      <c r="J102" s="156"/>
      <c r="K102" s="193"/>
      <c r="L102" s="157"/>
      <c r="M102" s="154"/>
      <c r="N102" s="154"/>
      <c r="O102" s="154"/>
      <c r="P102" s="154"/>
      <c r="R102" s="149">
        <v>278.20999999999998</v>
      </c>
    </row>
    <row r="103" spans="1:18" s="194" customFormat="1" x14ac:dyDescent="0.2">
      <c r="A103" s="189" t="s">
        <v>335</v>
      </c>
      <c r="B103" s="145" t="s">
        <v>223</v>
      </c>
      <c r="C103" s="219">
        <v>772</v>
      </c>
      <c r="D103" s="268" t="s">
        <v>565</v>
      </c>
      <c r="E103" s="142" t="s">
        <v>160</v>
      </c>
      <c r="F103" s="143">
        <v>1</v>
      </c>
      <c r="G103" s="149">
        <v>26.23</v>
      </c>
      <c r="H103" s="150">
        <f t="shared" si="15"/>
        <v>32.92</v>
      </c>
      <c r="I103" s="192">
        <f t="shared" si="16"/>
        <v>32.92</v>
      </c>
      <c r="J103" s="156"/>
      <c r="K103" s="193"/>
      <c r="L103" s="157"/>
      <c r="M103" s="154"/>
      <c r="N103" s="154"/>
      <c r="O103" s="154"/>
      <c r="P103" s="154"/>
      <c r="R103" s="149">
        <v>8.9499999999999993</v>
      </c>
    </row>
    <row r="104" spans="1:18" s="194" customFormat="1" x14ac:dyDescent="0.2">
      <c r="A104" s="189" t="s">
        <v>336</v>
      </c>
      <c r="B104" s="145" t="s">
        <v>223</v>
      </c>
      <c r="C104" s="219">
        <v>4181</v>
      </c>
      <c r="D104" s="421" t="s">
        <v>297</v>
      </c>
      <c r="E104" s="142" t="s">
        <v>160</v>
      </c>
      <c r="F104" s="143">
        <v>2</v>
      </c>
      <c r="G104" s="149">
        <v>33.200000000000003</v>
      </c>
      <c r="H104" s="150">
        <f t="shared" si="15"/>
        <v>41.67</v>
      </c>
      <c r="I104" s="192">
        <f t="shared" si="16"/>
        <v>83.34</v>
      </c>
      <c r="J104" s="156"/>
      <c r="K104" s="193"/>
      <c r="L104" s="157"/>
      <c r="M104" s="154"/>
      <c r="N104" s="154"/>
      <c r="O104" s="154"/>
      <c r="P104" s="154"/>
      <c r="R104" s="149">
        <v>126.03</v>
      </c>
    </row>
    <row r="105" spans="1:18" s="194" customFormat="1" x14ac:dyDescent="0.2">
      <c r="A105" s="189" t="s">
        <v>337</v>
      </c>
      <c r="B105" s="145" t="s">
        <v>223</v>
      </c>
      <c r="C105" s="219">
        <v>6017</v>
      </c>
      <c r="D105" s="421" t="s">
        <v>566</v>
      </c>
      <c r="E105" s="142" t="s">
        <v>160</v>
      </c>
      <c r="F105" s="143">
        <v>1</v>
      </c>
      <c r="G105" s="149">
        <v>54.67</v>
      </c>
      <c r="H105" s="150">
        <f t="shared" si="15"/>
        <v>68.61</v>
      </c>
      <c r="I105" s="192">
        <f t="shared" si="16"/>
        <v>68.61</v>
      </c>
      <c r="J105" s="156"/>
      <c r="K105" s="193"/>
      <c r="L105" s="157"/>
      <c r="M105" s="154"/>
      <c r="N105" s="154"/>
      <c r="O105" s="154"/>
      <c r="P105" s="154"/>
      <c r="R105" s="149">
        <v>32.75</v>
      </c>
    </row>
    <row r="106" spans="1:18" s="194" customFormat="1" x14ac:dyDescent="0.2">
      <c r="A106" s="189" t="s">
        <v>338</v>
      </c>
      <c r="B106" s="415" t="s">
        <v>811</v>
      </c>
      <c r="C106" s="219" t="s">
        <v>264</v>
      </c>
      <c r="D106" s="268" t="s">
        <v>168</v>
      </c>
      <c r="E106" s="142" t="s">
        <v>160</v>
      </c>
      <c r="F106" s="143">
        <v>1</v>
      </c>
      <c r="G106" s="149">
        <f t="shared" ref="G106" si="17">ROUND(R106*$R$14,2)</f>
        <v>695.49</v>
      </c>
      <c r="H106" s="150">
        <f t="shared" si="15"/>
        <v>872.84</v>
      </c>
      <c r="I106" s="192">
        <f t="shared" si="16"/>
        <v>872.84</v>
      </c>
      <c r="J106" s="149"/>
      <c r="K106" s="193"/>
      <c r="L106" s="157"/>
      <c r="M106" s="154"/>
      <c r="N106" s="154"/>
      <c r="O106" s="154"/>
      <c r="P106" s="154"/>
      <c r="R106" s="149">
        <v>620.97</v>
      </c>
    </row>
    <row r="107" spans="1:18" s="194" customFormat="1" ht="25.5" x14ac:dyDescent="0.2">
      <c r="A107" s="189" t="s">
        <v>339</v>
      </c>
      <c r="B107" s="145" t="s">
        <v>223</v>
      </c>
      <c r="C107" s="219">
        <v>10417</v>
      </c>
      <c r="D107" s="268" t="s">
        <v>570</v>
      </c>
      <c r="E107" s="142" t="s">
        <v>160</v>
      </c>
      <c r="F107" s="143">
        <v>2</v>
      </c>
      <c r="G107" s="149">
        <v>173.38</v>
      </c>
      <c r="H107" s="150">
        <f t="shared" si="15"/>
        <v>217.59</v>
      </c>
      <c r="I107" s="192">
        <f t="shared" si="16"/>
        <v>435.18</v>
      </c>
      <c r="J107" s="149"/>
      <c r="K107" s="193"/>
      <c r="L107" s="157"/>
      <c r="M107" s="154"/>
      <c r="N107" s="154"/>
      <c r="O107" s="154"/>
      <c r="P107" s="154"/>
      <c r="R107" s="149">
        <v>866.93</v>
      </c>
    </row>
    <row r="108" spans="1:18" s="194" customFormat="1" ht="25.5" x14ac:dyDescent="0.2">
      <c r="A108" s="189" t="s">
        <v>340</v>
      </c>
      <c r="B108" s="145" t="s">
        <v>223</v>
      </c>
      <c r="C108" s="219">
        <v>10408</v>
      </c>
      <c r="D108" s="268" t="s">
        <v>569</v>
      </c>
      <c r="E108" s="142" t="s">
        <v>160</v>
      </c>
      <c r="F108" s="143">
        <v>2</v>
      </c>
      <c r="G108" s="149">
        <v>313.14999999999998</v>
      </c>
      <c r="H108" s="150">
        <f t="shared" ref="H108" si="18">ROUND(G108*$K$9,2)</f>
        <v>393</v>
      </c>
      <c r="I108" s="192">
        <f t="shared" ref="I108" si="19">ROUND(F108*H108,2)</f>
        <v>786</v>
      </c>
      <c r="J108" s="149"/>
      <c r="K108" s="193"/>
      <c r="L108" s="157"/>
      <c r="M108" s="154"/>
      <c r="N108" s="154"/>
      <c r="O108" s="154"/>
      <c r="P108" s="154"/>
      <c r="R108" s="149"/>
    </row>
    <row r="109" spans="1:18" s="194" customFormat="1" x14ac:dyDescent="0.2">
      <c r="A109" s="189" t="s">
        <v>341</v>
      </c>
      <c r="B109" s="145" t="s">
        <v>223</v>
      </c>
      <c r="C109" s="219">
        <v>6028</v>
      </c>
      <c r="D109" s="421" t="s">
        <v>301</v>
      </c>
      <c r="E109" s="142" t="s">
        <v>160</v>
      </c>
      <c r="F109" s="143">
        <v>2</v>
      </c>
      <c r="G109" s="149">
        <v>96.14</v>
      </c>
      <c r="H109" s="150">
        <f t="shared" si="15"/>
        <v>120.66</v>
      </c>
      <c r="I109" s="192">
        <f t="shared" si="16"/>
        <v>241.32</v>
      </c>
      <c r="J109" s="149"/>
      <c r="K109" s="193"/>
      <c r="L109" s="157"/>
      <c r="M109" s="154"/>
      <c r="N109" s="154"/>
      <c r="O109" s="154"/>
      <c r="P109" s="154"/>
      <c r="R109" s="149">
        <v>648.17999999999995</v>
      </c>
    </row>
    <row r="110" spans="1:18" s="194" customFormat="1" x14ac:dyDescent="0.2">
      <c r="A110" s="189" t="s">
        <v>342</v>
      </c>
      <c r="B110" s="145" t="s">
        <v>223</v>
      </c>
      <c r="C110" s="219">
        <v>9860</v>
      </c>
      <c r="D110" s="420" t="s">
        <v>295</v>
      </c>
      <c r="E110" s="142" t="s">
        <v>30</v>
      </c>
      <c r="F110" s="143">
        <v>2</v>
      </c>
      <c r="G110" s="149">
        <v>49.88</v>
      </c>
      <c r="H110" s="150">
        <f t="shared" si="15"/>
        <v>62.6</v>
      </c>
      <c r="I110" s="192">
        <f t="shared" si="16"/>
        <v>125.2</v>
      </c>
      <c r="J110" s="156"/>
      <c r="K110" s="193"/>
      <c r="L110" s="157"/>
      <c r="M110" s="154"/>
      <c r="N110" s="154"/>
      <c r="O110" s="154"/>
      <c r="P110" s="154"/>
      <c r="R110" s="149">
        <v>146.72</v>
      </c>
    </row>
    <row r="111" spans="1:18" s="194" customFormat="1" x14ac:dyDescent="0.2">
      <c r="A111" s="189" t="s">
        <v>343</v>
      </c>
      <c r="B111" s="145" t="s">
        <v>223</v>
      </c>
      <c r="C111" s="219">
        <v>6298</v>
      </c>
      <c r="D111" s="421" t="s">
        <v>300</v>
      </c>
      <c r="E111" s="142" t="s">
        <v>160</v>
      </c>
      <c r="F111" s="143">
        <v>1</v>
      </c>
      <c r="G111" s="149">
        <v>62.65</v>
      </c>
      <c r="H111" s="150">
        <f t="shared" si="15"/>
        <v>78.63</v>
      </c>
      <c r="I111" s="192">
        <f t="shared" si="16"/>
        <v>78.63</v>
      </c>
      <c r="J111" s="156"/>
      <c r="K111" s="193"/>
      <c r="L111" s="157"/>
      <c r="M111" s="154"/>
      <c r="N111" s="154"/>
      <c r="O111" s="154"/>
      <c r="P111" s="154"/>
      <c r="R111" s="149">
        <v>278.20999999999998</v>
      </c>
    </row>
    <row r="112" spans="1:18" s="194" customFormat="1" x14ac:dyDescent="0.2">
      <c r="A112" s="189" t="s">
        <v>344</v>
      </c>
      <c r="B112" s="145" t="s">
        <v>223</v>
      </c>
      <c r="C112" s="219">
        <v>9860</v>
      </c>
      <c r="D112" s="420" t="s">
        <v>295</v>
      </c>
      <c r="E112" s="142" t="s">
        <v>30</v>
      </c>
      <c r="F112" s="143">
        <v>1</v>
      </c>
      <c r="G112" s="149">
        <v>49.88</v>
      </c>
      <c r="H112" s="150">
        <f t="shared" si="15"/>
        <v>62.6</v>
      </c>
      <c r="I112" s="192">
        <f t="shared" si="16"/>
        <v>62.6</v>
      </c>
      <c r="J112" s="156"/>
      <c r="K112" s="193"/>
      <c r="L112" s="157"/>
      <c r="M112" s="154"/>
      <c r="N112" s="154"/>
      <c r="O112" s="154"/>
      <c r="P112" s="154"/>
      <c r="R112" s="149">
        <v>146.72</v>
      </c>
    </row>
    <row r="113" spans="1:251" s="194" customFormat="1" x14ac:dyDescent="0.2">
      <c r="A113" s="189" t="s">
        <v>345</v>
      </c>
      <c r="B113" s="145" t="s">
        <v>223</v>
      </c>
      <c r="C113" s="422" t="s">
        <v>568</v>
      </c>
      <c r="D113" s="268" t="s">
        <v>567</v>
      </c>
      <c r="E113" s="142" t="s">
        <v>160</v>
      </c>
      <c r="F113" s="143">
        <v>1</v>
      </c>
      <c r="G113" s="149">
        <v>12.43</v>
      </c>
      <c r="H113" s="150">
        <f t="shared" si="15"/>
        <v>15.6</v>
      </c>
      <c r="I113" s="192">
        <f t="shared" si="16"/>
        <v>15.6</v>
      </c>
      <c r="J113" s="156"/>
      <c r="K113" s="193"/>
      <c r="L113" s="157"/>
      <c r="M113" s="154"/>
      <c r="N113" s="154"/>
      <c r="O113" s="154"/>
      <c r="P113" s="154"/>
      <c r="R113" s="149">
        <v>97.04</v>
      </c>
    </row>
    <row r="114" spans="1:251" s="194" customFormat="1" x14ac:dyDescent="0.2">
      <c r="A114" s="189" t="s">
        <v>346</v>
      </c>
      <c r="B114" s="145" t="s">
        <v>223</v>
      </c>
      <c r="C114" s="219">
        <v>9860</v>
      </c>
      <c r="D114" s="420" t="s">
        <v>295</v>
      </c>
      <c r="E114" s="142" t="s">
        <v>30</v>
      </c>
      <c r="F114" s="143">
        <v>30</v>
      </c>
      <c r="G114" s="149">
        <v>49.88</v>
      </c>
      <c r="H114" s="150">
        <f t="shared" si="15"/>
        <v>62.6</v>
      </c>
      <c r="I114" s="192">
        <f t="shared" si="16"/>
        <v>1878</v>
      </c>
      <c r="J114" s="156"/>
      <c r="K114" s="193"/>
      <c r="L114" s="157"/>
      <c r="M114" s="154"/>
      <c r="N114" s="154"/>
      <c r="O114" s="154"/>
      <c r="P114" s="154"/>
      <c r="R114" s="149">
        <v>57.29</v>
      </c>
    </row>
    <row r="115" spans="1:251" s="194" customFormat="1" x14ac:dyDescent="0.2">
      <c r="A115" s="189"/>
      <c r="B115" s="142"/>
      <c r="C115" s="219"/>
      <c r="D115" s="268"/>
      <c r="E115" s="142"/>
      <c r="F115" s="143"/>
      <c r="G115" s="149"/>
      <c r="H115" s="150"/>
      <c r="I115" s="192"/>
      <c r="J115" s="156"/>
      <c r="K115" s="193"/>
      <c r="L115" s="157"/>
      <c r="M115" s="154"/>
      <c r="N115" s="154"/>
      <c r="O115" s="154"/>
      <c r="P115" s="154"/>
      <c r="R115" s="149"/>
    </row>
    <row r="116" spans="1:251" s="194" customFormat="1" x14ac:dyDescent="0.2">
      <c r="A116" s="189" t="s">
        <v>138</v>
      </c>
      <c r="B116" s="145"/>
      <c r="C116" s="203"/>
      <c r="D116" s="267" t="s">
        <v>28</v>
      </c>
      <c r="E116" s="145"/>
      <c r="F116" s="146"/>
      <c r="G116" s="151"/>
      <c r="H116" s="150"/>
      <c r="I116" s="204">
        <f>SUM(I117:I120)</f>
        <v>4406.32</v>
      </c>
      <c r="J116" s="156"/>
      <c r="K116" s="193"/>
      <c r="L116" s="157"/>
      <c r="M116" s="154"/>
      <c r="N116" s="154"/>
      <c r="O116" s="154"/>
      <c r="P116" s="154"/>
      <c r="R116" s="151"/>
    </row>
    <row r="117" spans="1:251" s="194" customFormat="1" x14ac:dyDescent="0.2">
      <c r="A117" s="189" t="s">
        <v>347</v>
      </c>
      <c r="B117" s="145" t="s">
        <v>223</v>
      </c>
      <c r="C117" s="219">
        <v>93358</v>
      </c>
      <c r="D117" s="420" t="s">
        <v>169</v>
      </c>
      <c r="E117" s="142" t="s">
        <v>31</v>
      </c>
      <c r="F117" s="143">
        <v>3.6</v>
      </c>
      <c r="G117" s="149">
        <v>76.03</v>
      </c>
      <c r="H117" s="150">
        <f>ROUND(G117*$K$9,2)</f>
        <v>95.42</v>
      </c>
      <c r="I117" s="192">
        <f>ROUND(F117*H117,2)</f>
        <v>343.51</v>
      </c>
      <c r="J117" s="156"/>
      <c r="K117" s="193"/>
      <c r="L117" s="157"/>
      <c r="M117" s="154"/>
      <c r="N117" s="154"/>
      <c r="O117" s="154"/>
      <c r="P117" s="154"/>
      <c r="R117" s="149">
        <v>67.599999999999994</v>
      </c>
    </row>
    <row r="118" spans="1:251" s="194" customFormat="1" x14ac:dyDescent="0.2">
      <c r="A118" s="189" t="s">
        <v>348</v>
      </c>
      <c r="B118" s="145" t="s">
        <v>223</v>
      </c>
      <c r="C118" s="219">
        <v>93361</v>
      </c>
      <c r="D118" s="268" t="s">
        <v>56</v>
      </c>
      <c r="E118" s="142" t="s">
        <v>31</v>
      </c>
      <c r="F118" s="143">
        <v>3.6</v>
      </c>
      <c r="G118" s="149">
        <v>18.07</v>
      </c>
      <c r="H118" s="150">
        <f>ROUND(G118*$K$9,2)</f>
        <v>22.68</v>
      </c>
      <c r="I118" s="192">
        <f>ROUND(F118*H118,2)</f>
        <v>81.650000000000006</v>
      </c>
      <c r="J118" s="156"/>
      <c r="K118" s="193"/>
      <c r="L118" s="157"/>
      <c r="M118" s="154"/>
      <c r="N118" s="154"/>
      <c r="O118" s="154"/>
      <c r="P118" s="154"/>
      <c r="R118" s="149">
        <v>18.3</v>
      </c>
    </row>
    <row r="119" spans="1:251" s="194" customFormat="1" ht="25.5" x14ac:dyDescent="0.2">
      <c r="A119" s="189" t="s">
        <v>349</v>
      </c>
      <c r="B119" s="145" t="s">
        <v>223</v>
      </c>
      <c r="C119" s="219">
        <v>43436</v>
      </c>
      <c r="D119" s="268" t="s">
        <v>647</v>
      </c>
      <c r="E119" s="142" t="s">
        <v>160</v>
      </c>
      <c r="F119" s="143">
        <v>2</v>
      </c>
      <c r="G119" s="149">
        <v>350.22</v>
      </c>
      <c r="H119" s="150">
        <f>ROUND(G119*$K$9,2)</f>
        <v>439.53</v>
      </c>
      <c r="I119" s="192">
        <f>ROUND(F119*H119,2)</f>
        <v>879.06</v>
      </c>
      <c r="J119" s="156"/>
      <c r="K119" s="193"/>
      <c r="L119" s="157"/>
      <c r="M119" s="154"/>
      <c r="N119" s="154"/>
      <c r="O119" s="154"/>
      <c r="P119" s="154"/>
      <c r="R119" s="149">
        <v>524.15</v>
      </c>
    </row>
    <row r="120" spans="1:251" s="194" customFormat="1" ht="25.5" x14ac:dyDescent="0.2">
      <c r="A120" s="189" t="s">
        <v>350</v>
      </c>
      <c r="B120" s="145" t="s">
        <v>223</v>
      </c>
      <c r="C120" s="219">
        <v>94480</v>
      </c>
      <c r="D120" s="268" t="s">
        <v>244</v>
      </c>
      <c r="E120" s="142" t="s">
        <v>160</v>
      </c>
      <c r="F120" s="143">
        <v>1</v>
      </c>
      <c r="G120" s="149">
        <v>2471.79</v>
      </c>
      <c r="H120" s="150">
        <f>ROUND(G120*$K$9,2)</f>
        <v>3102.1</v>
      </c>
      <c r="I120" s="192">
        <f>ROUND(F120*H120,2)</f>
        <v>3102.1</v>
      </c>
      <c r="J120" s="156"/>
      <c r="K120" s="207"/>
      <c r="L120" s="157"/>
      <c r="M120" s="154"/>
      <c r="N120" s="154"/>
      <c r="O120" s="154"/>
      <c r="P120" s="154"/>
      <c r="R120" s="149">
        <v>2369.6799999999998</v>
      </c>
    </row>
    <row r="121" spans="1:251" s="194" customFormat="1" x14ac:dyDescent="0.2">
      <c r="A121" s="189"/>
      <c r="B121" s="145"/>
      <c r="C121" s="203"/>
      <c r="D121" s="268"/>
      <c r="E121" s="142"/>
      <c r="F121" s="191"/>
      <c r="G121" s="149"/>
      <c r="H121" s="150"/>
      <c r="I121" s="192"/>
      <c r="J121" s="156"/>
      <c r="K121" s="207"/>
      <c r="L121" s="157"/>
      <c r="M121" s="154"/>
      <c r="N121" s="154"/>
      <c r="O121" s="154"/>
      <c r="P121" s="154"/>
      <c r="R121" s="149"/>
    </row>
    <row r="122" spans="1:251" s="187" customFormat="1" x14ac:dyDescent="0.2">
      <c r="A122" s="189"/>
      <c r="B122" s="142"/>
      <c r="C122" s="219"/>
      <c r="D122" s="218"/>
      <c r="E122" s="142"/>
      <c r="F122" s="274"/>
      <c r="G122" s="273"/>
      <c r="H122" s="269"/>
      <c r="I122" s="270"/>
      <c r="J122" s="156"/>
      <c r="K122" s="193"/>
      <c r="L122" s="201"/>
      <c r="M122" s="154"/>
      <c r="N122" s="154"/>
      <c r="O122" s="154"/>
      <c r="P122" s="154"/>
      <c r="Q122" s="194"/>
      <c r="R122" s="273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  <c r="AE122" s="194"/>
      <c r="AF122" s="194"/>
      <c r="AG122" s="194"/>
      <c r="AH122" s="194"/>
      <c r="AI122" s="194"/>
      <c r="AJ122" s="194"/>
      <c r="AK122" s="194"/>
      <c r="AL122" s="194"/>
      <c r="AM122" s="194"/>
      <c r="AN122" s="194"/>
      <c r="AO122" s="194"/>
      <c r="AP122" s="194"/>
      <c r="AQ122" s="194"/>
      <c r="AR122" s="194"/>
      <c r="AS122" s="194"/>
      <c r="AT122" s="194"/>
      <c r="AU122" s="194"/>
      <c r="AV122" s="194"/>
      <c r="AW122" s="194"/>
      <c r="AX122" s="194"/>
      <c r="AY122" s="194"/>
      <c r="AZ122" s="194"/>
      <c r="BA122" s="194"/>
      <c r="BB122" s="194"/>
      <c r="BC122" s="194"/>
      <c r="BD122" s="194"/>
      <c r="BE122" s="194"/>
      <c r="BF122" s="194"/>
      <c r="BG122" s="194"/>
      <c r="BH122" s="194"/>
      <c r="BI122" s="194"/>
      <c r="BJ122" s="194"/>
      <c r="BK122" s="194"/>
      <c r="BL122" s="194"/>
      <c r="BM122" s="194"/>
      <c r="BN122" s="194"/>
      <c r="BO122" s="194"/>
      <c r="BP122" s="194"/>
      <c r="BQ122" s="194"/>
      <c r="BR122" s="194"/>
      <c r="BS122" s="194"/>
      <c r="BT122" s="194"/>
      <c r="BU122" s="194"/>
      <c r="BV122" s="194"/>
      <c r="BW122" s="194"/>
      <c r="BX122" s="194"/>
      <c r="BY122" s="194"/>
      <c r="BZ122" s="194"/>
      <c r="CA122" s="194"/>
      <c r="CB122" s="194"/>
      <c r="CC122" s="194"/>
      <c r="CD122" s="194"/>
      <c r="CE122" s="194"/>
      <c r="CF122" s="194"/>
      <c r="CG122" s="194"/>
      <c r="CH122" s="194"/>
      <c r="CI122" s="194"/>
      <c r="CJ122" s="194"/>
      <c r="CK122" s="194"/>
      <c r="CL122" s="194"/>
      <c r="CM122" s="194"/>
      <c r="CN122" s="194"/>
      <c r="CO122" s="194"/>
      <c r="CP122" s="194"/>
      <c r="CQ122" s="194"/>
      <c r="CR122" s="194"/>
      <c r="CS122" s="194"/>
      <c r="CT122" s="194"/>
      <c r="CU122" s="194"/>
      <c r="CV122" s="194"/>
      <c r="CW122" s="194"/>
      <c r="CX122" s="194"/>
      <c r="CY122" s="194"/>
      <c r="CZ122" s="194"/>
      <c r="DA122" s="194"/>
      <c r="DB122" s="194"/>
      <c r="DC122" s="194"/>
      <c r="DD122" s="194"/>
      <c r="DE122" s="194"/>
      <c r="DF122" s="194"/>
      <c r="DG122" s="194"/>
      <c r="DH122" s="194"/>
      <c r="DI122" s="194"/>
      <c r="DJ122" s="194"/>
      <c r="DK122" s="194"/>
      <c r="DL122" s="194"/>
      <c r="DM122" s="194"/>
      <c r="DN122" s="194"/>
      <c r="DO122" s="194"/>
      <c r="DP122" s="194"/>
      <c r="DQ122" s="194"/>
      <c r="DR122" s="194"/>
      <c r="DS122" s="194"/>
      <c r="DT122" s="194"/>
      <c r="DU122" s="194"/>
      <c r="DV122" s="194"/>
      <c r="DW122" s="194"/>
      <c r="DX122" s="194"/>
      <c r="DY122" s="194"/>
      <c r="DZ122" s="194"/>
      <c r="EA122" s="194"/>
      <c r="EB122" s="194"/>
      <c r="EC122" s="194"/>
      <c r="ED122" s="194"/>
      <c r="EE122" s="194"/>
      <c r="EF122" s="194"/>
      <c r="EG122" s="194"/>
      <c r="EH122" s="194"/>
      <c r="EI122" s="194"/>
      <c r="EJ122" s="194"/>
      <c r="EK122" s="194"/>
      <c r="EL122" s="194"/>
      <c r="EM122" s="194"/>
      <c r="EN122" s="194"/>
      <c r="EO122" s="194"/>
      <c r="EP122" s="194"/>
      <c r="EQ122" s="194"/>
      <c r="ER122" s="194"/>
      <c r="ES122" s="194"/>
      <c r="ET122" s="194"/>
      <c r="EU122" s="194"/>
      <c r="EV122" s="194"/>
      <c r="EW122" s="194"/>
      <c r="EX122" s="194"/>
      <c r="EY122" s="194"/>
      <c r="EZ122" s="194"/>
      <c r="FA122" s="194"/>
      <c r="FB122" s="194"/>
      <c r="FC122" s="194"/>
      <c r="FD122" s="194"/>
      <c r="FE122" s="194"/>
      <c r="FF122" s="194"/>
      <c r="FG122" s="194"/>
      <c r="FH122" s="194"/>
      <c r="FI122" s="194"/>
      <c r="FJ122" s="194"/>
      <c r="FK122" s="194"/>
      <c r="FL122" s="194"/>
      <c r="FM122" s="194"/>
      <c r="FN122" s="194"/>
      <c r="FO122" s="194"/>
      <c r="FP122" s="194"/>
      <c r="FQ122" s="194"/>
      <c r="FR122" s="194"/>
      <c r="FS122" s="194"/>
      <c r="FT122" s="194"/>
      <c r="FU122" s="194"/>
      <c r="FV122" s="194"/>
      <c r="FW122" s="194"/>
      <c r="FX122" s="194"/>
      <c r="FY122" s="194"/>
      <c r="FZ122" s="194"/>
      <c r="GA122" s="194"/>
      <c r="GB122" s="194"/>
      <c r="GC122" s="194"/>
      <c r="GD122" s="194"/>
      <c r="GE122" s="194"/>
      <c r="GF122" s="194"/>
      <c r="GG122" s="194"/>
      <c r="GH122" s="194"/>
      <c r="GI122" s="194"/>
      <c r="GJ122" s="194"/>
      <c r="GK122" s="194"/>
      <c r="GL122" s="194"/>
      <c r="GM122" s="194"/>
      <c r="GN122" s="194"/>
      <c r="GO122" s="194"/>
      <c r="GP122" s="194"/>
      <c r="GQ122" s="194"/>
      <c r="GR122" s="194"/>
      <c r="GS122" s="194"/>
      <c r="GT122" s="194"/>
      <c r="GU122" s="194"/>
      <c r="GV122" s="194"/>
      <c r="GW122" s="194"/>
      <c r="GX122" s="194"/>
      <c r="GY122" s="194"/>
      <c r="GZ122" s="194"/>
      <c r="HA122" s="194"/>
      <c r="HB122" s="194"/>
      <c r="HC122" s="194"/>
      <c r="HD122" s="194"/>
      <c r="HE122" s="194"/>
      <c r="HF122" s="194"/>
      <c r="HG122" s="194"/>
      <c r="HH122" s="194"/>
      <c r="HI122" s="194"/>
      <c r="HJ122" s="194"/>
      <c r="HK122" s="194"/>
      <c r="HL122" s="194"/>
      <c r="HM122" s="194"/>
      <c r="HN122" s="194"/>
      <c r="HO122" s="194"/>
      <c r="HP122" s="194"/>
      <c r="HQ122" s="194"/>
      <c r="HR122" s="194"/>
      <c r="HS122" s="194"/>
      <c r="HT122" s="194"/>
      <c r="HU122" s="194"/>
      <c r="HV122" s="194"/>
      <c r="HW122" s="194"/>
      <c r="HX122" s="194"/>
      <c r="HY122" s="194"/>
      <c r="HZ122" s="194"/>
      <c r="IA122" s="194"/>
      <c r="IB122" s="194"/>
      <c r="IC122" s="194"/>
      <c r="ID122" s="194"/>
      <c r="IE122" s="194"/>
      <c r="IF122" s="194"/>
      <c r="IG122" s="194"/>
      <c r="IH122" s="194"/>
      <c r="II122" s="194"/>
      <c r="IJ122" s="194"/>
      <c r="IK122" s="194"/>
      <c r="IL122" s="194"/>
      <c r="IM122" s="194"/>
      <c r="IN122" s="194"/>
      <c r="IO122" s="194"/>
      <c r="IP122" s="194"/>
      <c r="IQ122" s="194"/>
    </row>
    <row r="123" spans="1:251" s="187" customFormat="1" x14ac:dyDescent="0.2">
      <c r="A123" s="197">
        <v>6</v>
      </c>
      <c r="B123" s="198"/>
      <c r="C123" s="283"/>
      <c r="D123" s="199" t="s">
        <v>247</v>
      </c>
      <c r="E123" s="180" t="s">
        <v>69</v>
      </c>
      <c r="F123" s="221">
        <v>1</v>
      </c>
      <c r="G123" s="222"/>
      <c r="H123" s="223">
        <f>I124+I127</f>
        <v>1265.7700000000002</v>
      </c>
      <c r="I123" s="259">
        <f>F123*H123</f>
        <v>1265.7700000000002</v>
      </c>
      <c r="J123" s="360">
        <f>I123/$I$330</f>
        <v>1.6971405226238702E-3</v>
      </c>
      <c r="K123" s="215"/>
      <c r="R123" s="222"/>
    </row>
    <row r="124" spans="1:251" s="187" customFormat="1" x14ac:dyDescent="0.2">
      <c r="A124" s="189" t="s">
        <v>36</v>
      </c>
      <c r="B124" s="147"/>
      <c r="C124" s="416"/>
      <c r="D124" s="175" t="s">
        <v>137</v>
      </c>
      <c r="E124" s="142"/>
      <c r="F124" s="191"/>
      <c r="G124" s="149"/>
      <c r="H124" s="150"/>
      <c r="I124" s="204">
        <f>SUM(I125:I125)</f>
        <v>335.2</v>
      </c>
      <c r="J124" s="167"/>
      <c r="K124" s="193"/>
      <c r="L124" s="157"/>
      <c r="M124" s="154"/>
      <c r="N124" s="154"/>
      <c r="O124" s="154"/>
      <c r="P124" s="154"/>
      <c r="Q124" s="154"/>
      <c r="R124" s="149"/>
      <c r="S124" s="154"/>
      <c r="T124" s="154"/>
      <c r="U124" s="154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/>
      <c r="AF124" s="154"/>
      <c r="AG124" s="154"/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  <c r="BE124" s="154"/>
      <c r="BF124" s="154"/>
      <c r="BG124" s="154"/>
      <c r="BH124" s="154"/>
      <c r="BI124" s="154"/>
      <c r="BJ124" s="154"/>
      <c r="BK124" s="154"/>
      <c r="BL124" s="154"/>
      <c r="BM124" s="154"/>
      <c r="BN124" s="154"/>
      <c r="BO124" s="154"/>
      <c r="BP124" s="154"/>
      <c r="BQ124" s="154"/>
      <c r="BR124" s="154"/>
      <c r="BS124" s="154"/>
      <c r="BT124" s="154"/>
      <c r="BU124" s="154"/>
      <c r="BV124" s="154"/>
      <c r="BW124" s="154"/>
      <c r="BX124" s="154"/>
      <c r="BY124" s="154"/>
      <c r="BZ124" s="154"/>
      <c r="CA124" s="154"/>
      <c r="CB124" s="154"/>
      <c r="CC124" s="154"/>
      <c r="CD124" s="154"/>
      <c r="CE124" s="154"/>
      <c r="CF124" s="154"/>
      <c r="CG124" s="154"/>
      <c r="CH124" s="154"/>
      <c r="CI124" s="154"/>
      <c r="CJ124" s="154"/>
      <c r="CK124" s="154"/>
      <c r="CL124" s="154"/>
      <c r="CM124" s="154"/>
      <c r="CN124" s="154"/>
      <c r="CO124" s="154"/>
      <c r="CP124" s="154"/>
      <c r="CQ124" s="154"/>
      <c r="CR124" s="154"/>
      <c r="CS124" s="154"/>
      <c r="CT124" s="154"/>
      <c r="CU124" s="154"/>
      <c r="CV124" s="154"/>
      <c r="CW124" s="154"/>
      <c r="CX124" s="154"/>
      <c r="CY124" s="154"/>
      <c r="CZ124" s="154"/>
      <c r="DA124" s="154"/>
      <c r="DB124" s="154"/>
      <c r="DC124" s="154"/>
      <c r="DD124" s="154"/>
      <c r="DE124" s="154"/>
      <c r="DF124" s="154"/>
      <c r="DG124" s="154"/>
      <c r="DH124" s="154"/>
      <c r="DI124" s="154"/>
      <c r="DJ124" s="154"/>
      <c r="DK124" s="154"/>
      <c r="DL124" s="154"/>
      <c r="DM124" s="154"/>
      <c r="DN124" s="154"/>
      <c r="DO124" s="154"/>
      <c r="DP124" s="154"/>
      <c r="DQ124" s="154"/>
      <c r="DR124" s="154"/>
      <c r="DS124" s="154"/>
      <c r="DT124" s="154"/>
      <c r="DU124" s="154"/>
      <c r="DV124" s="154"/>
      <c r="DW124" s="154"/>
      <c r="DX124" s="154"/>
      <c r="DY124" s="154"/>
      <c r="DZ124" s="154"/>
      <c r="EA124" s="154"/>
      <c r="EB124" s="154"/>
      <c r="EC124" s="154"/>
      <c r="ED124" s="154"/>
      <c r="EE124" s="154"/>
      <c r="EF124" s="154"/>
      <c r="EG124" s="154"/>
      <c r="EH124" s="154"/>
      <c r="EI124" s="154"/>
      <c r="EJ124" s="154"/>
      <c r="EK124" s="154"/>
      <c r="EL124" s="154"/>
      <c r="EM124" s="154"/>
      <c r="EN124" s="154"/>
      <c r="EO124" s="154"/>
      <c r="EP124" s="154"/>
      <c r="EQ124" s="154"/>
      <c r="ER124" s="154"/>
      <c r="ES124" s="154"/>
      <c r="ET124" s="154"/>
      <c r="EU124" s="154"/>
      <c r="EV124" s="154"/>
      <c r="EW124" s="154"/>
      <c r="EX124" s="154"/>
      <c r="EY124" s="154"/>
      <c r="EZ124" s="154"/>
      <c r="FA124" s="154"/>
      <c r="FB124" s="154"/>
      <c r="FC124" s="154"/>
      <c r="FD124" s="154"/>
      <c r="FE124" s="154"/>
      <c r="FF124" s="154"/>
      <c r="FG124" s="154"/>
      <c r="FH124" s="154"/>
      <c r="FI124" s="154"/>
      <c r="FJ124" s="154"/>
      <c r="FK124" s="154"/>
      <c r="FL124" s="154"/>
      <c r="FM124" s="154"/>
      <c r="FN124" s="154"/>
      <c r="FO124" s="154"/>
      <c r="FP124" s="154"/>
      <c r="FQ124" s="154"/>
      <c r="FR124" s="154"/>
      <c r="FS124" s="154"/>
      <c r="FT124" s="154"/>
      <c r="FU124" s="154"/>
      <c r="FV124" s="154"/>
      <c r="FW124" s="154"/>
      <c r="FX124" s="154"/>
      <c r="FY124" s="154"/>
      <c r="FZ124" s="154"/>
      <c r="GA124" s="154"/>
      <c r="GB124" s="154"/>
      <c r="GC124" s="154"/>
      <c r="GD124" s="154"/>
      <c r="GE124" s="154"/>
      <c r="GF124" s="154"/>
      <c r="GG124" s="154"/>
      <c r="GH124" s="154"/>
      <c r="GI124" s="154"/>
      <c r="GJ124" s="154"/>
      <c r="GK124" s="154"/>
      <c r="GL124" s="154"/>
      <c r="GM124" s="154"/>
      <c r="GN124" s="154"/>
      <c r="GO124" s="154"/>
      <c r="GP124" s="154"/>
      <c r="GQ124" s="154"/>
      <c r="GR124" s="154"/>
      <c r="GS124" s="154"/>
      <c r="GT124" s="154"/>
      <c r="GU124" s="154"/>
      <c r="GV124" s="154"/>
      <c r="GW124" s="154"/>
      <c r="GX124" s="154"/>
      <c r="GY124" s="154"/>
      <c r="GZ124" s="154"/>
      <c r="HA124" s="154"/>
      <c r="HB124" s="154"/>
      <c r="HC124" s="154"/>
      <c r="HD124" s="154"/>
      <c r="HE124" s="154"/>
      <c r="HF124" s="154"/>
      <c r="HG124" s="154"/>
      <c r="HH124" s="154"/>
      <c r="HI124" s="154"/>
      <c r="HJ124" s="154"/>
      <c r="HK124" s="154"/>
      <c r="HL124" s="154"/>
      <c r="HM124" s="154"/>
      <c r="HN124" s="154"/>
      <c r="HO124" s="154"/>
      <c r="HP124" s="154"/>
      <c r="HQ124" s="154"/>
      <c r="HR124" s="154"/>
      <c r="HS124" s="154"/>
      <c r="HT124" s="154"/>
      <c r="HU124" s="154"/>
      <c r="HV124" s="154"/>
      <c r="HW124" s="154"/>
      <c r="HX124" s="154"/>
      <c r="HY124" s="154"/>
      <c r="HZ124" s="154"/>
      <c r="IA124" s="154"/>
      <c r="IB124" s="154"/>
      <c r="IC124" s="154"/>
      <c r="ID124" s="154"/>
      <c r="IE124" s="154"/>
      <c r="IF124" s="154"/>
      <c r="IG124" s="154"/>
      <c r="IH124" s="154"/>
      <c r="II124" s="154"/>
      <c r="IJ124" s="154"/>
      <c r="IK124" s="154"/>
      <c r="IL124" s="154"/>
      <c r="IM124" s="154"/>
      <c r="IN124" s="154"/>
      <c r="IO124" s="154"/>
      <c r="IP124" s="154"/>
      <c r="IQ124" s="154"/>
    </row>
    <row r="125" spans="1:251" s="170" customFormat="1" ht="15" customHeight="1" x14ac:dyDescent="0.2">
      <c r="A125" s="189" t="s">
        <v>351</v>
      </c>
      <c r="B125" s="147" t="s">
        <v>223</v>
      </c>
      <c r="C125" s="275">
        <v>36378</v>
      </c>
      <c r="D125" s="190" t="s">
        <v>571</v>
      </c>
      <c r="E125" s="142" t="s">
        <v>30</v>
      </c>
      <c r="F125" s="191">
        <v>10</v>
      </c>
      <c r="G125" s="149">
        <v>26.71</v>
      </c>
      <c r="H125" s="150">
        <f>ROUND(G125*$K$9,2)</f>
        <v>33.520000000000003</v>
      </c>
      <c r="I125" s="192">
        <f>ROUND(F125*H125,2)</f>
        <v>335.2</v>
      </c>
      <c r="J125" s="167"/>
      <c r="K125" s="193"/>
      <c r="L125" s="157"/>
      <c r="M125" s="154"/>
      <c r="N125" s="154"/>
      <c r="O125" s="154"/>
      <c r="P125" s="154"/>
      <c r="Q125" s="154"/>
      <c r="R125" s="149">
        <v>57.29</v>
      </c>
      <c r="S125" s="154"/>
      <c r="T125" s="154"/>
      <c r="U125" s="154"/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/>
      <c r="AF125" s="154"/>
      <c r="AG125" s="154"/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  <c r="BE125" s="154"/>
      <c r="BF125" s="154"/>
      <c r="BG125" s="154"/>
      <c r="BH125" s="154"/>
      <c r="BI125" s="154"/>
      <c r="BJ125" s="154"/>
      <c r="BK125" s="154"/>
      <c r="BL125" s="154"/>
      <c r="BM125" s="154"/>
      <c r="BN125" s="154"/>
      <c r="BO125" s="154"/>
      <c r="BP125" s="154"/>
      <c r="BQ125" s="154"/>
      <c r="BR125" s="154"/>
      <c r="BS125" s="154"/>
      <c r="BT125" s="154"/>
      <c r="BU125" s="154"/>
      <c r="BV125" s="154"/>
      <c r="BW125" s="154"/>
      <c r="BX125" s="154"/>
      <c r="BY125" s="154"/>
      <c r="BZ125" s="154"/>
      <c r="CA125" s="154"/>
      <c r="CB125" s="154"/>
      <c r="CC125" s="154"/>
      <c r="CD125" s="154"/>
      <c r="CE125" s="154"/>
      <c r="CF125" s="154"/>
      <c r="CG125" s="154"/>
      <c r="CH125" s="154"/>
      <c r="CI125" s="154"/>
      <c r="CJ125" s="154"/>
      <c r="CK125" s="154"/>
      <c r="CL125" s="154"/>
      <c r="CM125" s="154"/>
      <c r="CN125" s="154"/>
      <c r="CO125" s="154"/>
      <c r="CP125" s="154"/>
      <c r="CQ125" s="154"/>
      <c r="CR125" s="154"/>
      <c r="CS125" s="154"/>
      <c r="CT125" s="154"/>
      <c r="CU125" s="154"/>
      <c r="CV125" s="154"/>
      <c r="CW125" s="154"/>
      <c r="CX125" s="154"/>
      <c r="CY125" s="154"/>
      <c r="CZ125" s="154"/>
      <c r="DA125" s="154"/>
      <c r="DB125" s="154"/>
      <c r="DC125" s="154"/>
      <c r="DD125" s="154"/>
      <c r="DE125" s="154"/>
      <c r="DF125" s="154"/>
      <c r="DG125" s="154"/>
      <c r="DH125" s="154"/>
      <c r="DI125" s="154"/>
      <c r="DJ125" s="154"/>
      <c r="DK125" s="154"/>
      <c r="DL125" s="154"/>
      <c r="DM125" s="154"/>
      <c r="DN125" s="154"/>
      <c r="DO125" s="154"/>
      <c r="DP125" s="154"/>
      <c r="DQ125" s="154"/>
      <c r="DR125" s="154"/>
      <c r="DS125" s="154"/>
      <c r="DT125" s="154"/>
      <c r="DU125" s="154"/>
      <c r="DV125" s="154"/>
      <c r="DW125" s="154"/>
      <c r="DX125" s="154"/>
      <c r="DY125" s="154"/>
      <c r="DZ125" s="154"/>
      <c r="EA125" s="154"/>
      <c r="EB125" s="154"/>
      <c r="EC125" s="154"/>
      <c r="ED125" s="154"/>
      <c r="EE125" s="154"/>
      <c r="EF125" s="154"/>
      <c r="EG125" s="154"/>
      <c r="EH125" s="154"/>
      <c r="EI125" s="154"/>
      <c r="EJ125" s="154"/>
      <c r="EK125" s="154"/>
      <c r="EL125" s="154"/>
      <c r="EM125" s="154"/>
      <c r="EN125" s="154"/>
      <c r="EO125" s="154"/>
      <c r="EP125" s="154"/>
      <c r="EQ125" s="154"/>
      <c r="ER125" s="154"/>
      <c r="ES125" s="154"/>
      <c r="ET125" s="154"/>
      <c r="EU125" s="154"/>
      <c r="EV125" s="154"/>
      <c r="EW125" s="154"/>
      <c r="EX125" s="154"/>
      <c r="EY125" s="154"/>
      <c r="EZ125" s="154"/>
      <c r="FA125" s="154"/>
      <c r="FB125" s="154"/>
      <c r="FC125" s="154"/>
      <c r="FD125" s="154"/>
      <c r="FE125" s="154"/>
      <c r="FF125" s="154"/>
      <c r="FG125" s="154"/>
      <c r="FH125" s="154"/>
      <c r="FI125" s="154"/>
      <c r="FJ125" s="154"/>
      <c r="FK125" s="154"/>
      <c r="FL125" s="154"/>
      <c r="FM125" s="154"/>
      <c r="FN125" s="154"/>
      <c r="FO125" s="154"/>
      <c r="FP125" s="154"/>
      <c r="FQ125" s="154"/>
      <c r="FR125" s="154"/>
      <c r="FS125" s="154"/>
      <c r="FT125" s="154"/>
      <c r="FU125" s="154"/>
      <c r="FV125" s="154"/>
      <c r="FW125" s="154"/>
      <c r="FX125" s="154"/>
      <c r="FY125" s="154"/>
      <c r="FZ125" s="154"/>
      <c r="GA125" s="154"/>
      <c r="GB125" s="154"/>
      <c r="GC125" s="154"/>
      <c r="GD125" s="154"/>
      <c r="GE125" s="154"/>
      <c r="GF125" s="154"/>
      <c r="GG125" s="154"/>
      <c r="GH125" s="154"/>
      <c r="GI125" s="154"/>
      <c r="GJ125" s="154"/>
      <c r="GK125" s="154"/>
      <c r="GL125" s="154"/>
      <c r="GM125" s="154"/>
      <c r="GN125" s="154"/>
      <c r="GO125" s="154"/>
      <c r="GP125" s="154"/>
      <c r="GQ125" s="154"/>
      <c r="GR125" s="154"/>
      <c r="GS125" s="154"/>
      <c r="GT125" s="154"/>
      <c r="GU125" s="154"/>
      <c r="GV125" s="154"/>
      <c r="GW125" s="154"/>
      <c r="GX125" s="154"/>
      <c r="GY125" s="154"/>
      <c r="GZ125" s="154"/>
      <c r="HA125" s="154"/>
      <c r="HB125" s="154"/>
      <c r="HC125" s="154"/>
      <c r="HD125" s="154"/>
      <c r="HE125" s="154"/>
      <c r="HF125" s="154"/>
      <c r="HG125" s="154"/>
      <c r="HH125" s="154"/>
      <c r="HI125" s="154"/>
      <c r="HJ125" s="154"/>
      <c r="HK125" s="154"/>
      <c r="HL125" s="154"/>
      <c r="HM125" s="154"/>
      <c r="HN125" s="154"/>
      <c r="HO125" s="154"/>
      <c r="HP125" s="154"/>
      <c r="HQ125" s="154"/>
      <c r="HR125" s="154"/>
      <c r="HS125" s="154"/>
      <c r="HT125" s="154"/>
      <c r="HU125" s="154"/>
      <c r="HV125" s="154"/>
      <c r="HW125" s="154"/>
      <c r="HX125" s="154"/>
      <c r="HY125" s="154"/>
      <c r="HZ125" s="154"/>
      <c r="IA125" s="154"/>
      <c r="IB125" s="154"/>
      <c r="IC125" s="154"/>
      <c r="ID125" s="154"/>
      <c r="IE125" s="154"/>
      <c r="IF125" s="154"/>
      <c r="IG125" s="154"/>
      <c r="IH125" s="154"/>
      <c r="II125" s="154"/>
      <c r="IJ125" s="154"/>
      <c r="IK125" s="154"/>
      <c r="IL125" s="154"/>
      <c r="IM125" s="154"/>
      <c r="IN125" s="154"/>
      <c r="IO125" s="154"/>
      <c r="IP125" s="154"/>
      <c r="IQ125" s="154"/>
    </row>
    <row r="126" spans="1:251" s="194" customFormat="1" x14ac:dyDescent="0.2">
      <c r="A126" s="189"/>
      <c r="B126" s="144"/>
      <c r="C126" s="275"/>
      <c r="D126" s="190"/>
      <c r="E126" s="142"/>
      <c r="F126" s="191"/>
      <c r="G126" s="149"/>
      <c r="H126" s="150"/>
      <c r="I126" s="192"/>
      <c r="J126" s="167"/>
      <c r="K126" s="193"/>
      <c r="L126" s="157"/>
      <c r="M126" s="154"/>
      <c r="N126" s="154"/>
      <c r="O126" s="154"/>
      <c r="P126" s="154"/>
      <c r="Q126" s="154"/>
      <c r="R126" s="149"/>
      <c r="S126" s="154"/>
      <c r="T126" s="154"/>
      <c r="U126" s="154"/>
      <c r="V126" s="154"/>
      <c r="W126" s="154"/>
      <c r="X126" s="154"/>
      <c r="Y126" s="154"/>
      <c r="Z126" s="154"/>
      <c r="AA126" s="154"/>
      <c r="AB126" s="154"/>
      <c r="AC126" s="154"/>
      <c r="AD126" s="154"/>
      <c r="AE126" s="154"/>
      <c r="AF126" s="154"/>
      <c r="AG126" s="154"/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  <c r="BI126" s="154"/>
      <c r="BJ126" s="154"/>
      <c r="BK126" s="154"/>
      <c r="BL126" s="154"/>
      <c r="BM126" s="154"/>
      <c r="BN126" s="154"/>
      <c r="BO126" s="154"/>
      <c r="BP126" s="154"/>
      <c r="BQ126" s="154"/>
      <c r="BR126" s="154"/>
      <c r="BS126" s="154"/>
      <c r="BT126" s="154"/>
      <c r="BU126" s="154"/>
      <c r="BV126" s="154"/>
      <c r="BW126" s="154"/>
      <c r="BX126" s="154"/>
      <c r="BY126" s="154"/>
      <c r="BZ126" s="154"/>
      <c r="CA126" s="154"/>
      <c r="CB126" s="154"/>
      <c r="CC126" s="154"/>
      <c r="CD126" s="154"/>
      <c r="CE126" s="154"/>
      <c r="CF126" s="154"/>
      <c r="CG126" s="154"/>
      <c r="CH126" s="154"/>
      <c r="CI126" s="154"/>
      <c r="CJ126" s="154"/>
      <c r="CK126" s="154"/>
      <c r="CL126" s="154"/>
      <c r="CM126" s="154"/>
      <c r="CN126" s="154"/>
      <c r="CO126" s="154"/>
      <c r="CP126" s="154"/>
      <c r="CQ126" s="154"/>
      <c r="CR126" s="154"/>
      <c r="CS126" s="154"/>
      <c r="CT126" s="154"/>
      <c r="CU126" s="154"/>
      <c r="CV126" s="154"/>
      <c r="CW126" s="154"/>
      <c r="CX126" s="154"/>
      <c r="CY126" s="154"/>
      <c r="CZ126" s="154"/>
      <c r="DA126" s="154"/>
      <c r="DB126" s="154"/>
      <c r="DC126" s="154"/>
      <c r="DD126" s="154"/>
      <c r="DE126" s="154"/>
      <c r="DF126" s="154"/>
      <c r="DG126" s="154"/>
      <c r="DH126" s="154"/>
      <c r="DI126" s="154"/>
      <c r="DJ126" s="154"/>
      <c r="DK126" s="154"/>
      <c r="DL126" s="154"/>
      <c r="DM126" s="154"/>
      <c r="DN126" s="154"/>
      <c r="DO126" s="154"/>
      <c r="DP126" s="154"/>
      <c r="DQ126" s="154"/>
      <c r="DR126" s="154"/>
      <c r="DS126" s="154"/>
      <c r="DT126" s="154"/>
      <c r="DU126" s="154"/>
      <c r="DV126" s="154"/>
      <c r="DW126" s="154"/>
      <c r="DX126" s="154"/>
      <c r="DY126" s="154"/>
      <c r="DZ126" s="154"/>
      <c r="EA126" s="154"/>
      <c r="EB126" s="154"/>
      <c r="EC126" s="154"/>
      <c r="ED126" s="154"/>
      <c r="EE126" s="154"/>
      <c r="EF126" s="154"/>
      <c r="EG126" s="154"/>
      <c r="EH126" s="154"/>
      <c r="EI126" s="154"/>
      <c r="EJ126" s="154"/>
      <c r="EK126" s="154"/>
      <c r="EL126" s="154"/>
      <c r="EM126" s="154"/>
      <c r="EN126" s="154"/>
      <c r="EO126" s="154"/>
      <c r="EP126" s="154"/>
      <c r="EQ126" s="154"/>
      <c r="ER126" s="154"/>
      <c r="ES126" s="154"/>
      <c r="ET126" s="154"/>
      <c r="EU126" s="154"/>
      <c r="EV126" s="154"/>
      <c r="EW126" s="154"/>
      <c r="EX126" s="154"/>
      <c r="EY126" s="154"/>
      <c r="EZ126" s="154"/>
      <c r="FA126" s="154"/>
      <c r="FB126" s="154"/>
      <c r="FC126" s="154"/>
      <c r="FD126" s="154"/>
      <c r="FE126" s="154"/>
      <c r="FF126" s="154"/>
      <c r="FG126" s="154"/>
      <c r="FH126" s="154"/>
      <c r="FI126" s="154"/>
      <c r="FJ126" s="154"/>
      <c r="FK126" s="154"/>
      <c r="FL126" s="154"/>
      <c r="FM126" s="154"/>
      <c r="FN126" s="154"/>
      <c r="FO126" s="154"/>
      <c r="FP126" s="154"/>
      <c r="FQ126" s="154"/>
      <c r="FR126" s="154"/>
      <c r="FS126" s="154"/>
      <c r="FT126" s="154"/>
      <c r="FU126" s="154"/>
      <c r="FV126" s="154"/>
      <c r="FW126" s="154"/>
      <c r="FX126" s="154"/>
      <c r="FY126" s="154"/>
      <c r="FZ126" s="154"/>
      <c r="GA126" s="154"/>
      <c r="GB126" s="154"/>
      <c r="GC126" s="154"/>
      <c r="GD126" s="154"/>
      <c r="GE126" s="154"/>
      <c r="GF126" s="154"/>
      <c r="GG126" s="154"/>
      <c r="GH126" s="154"/>
      <c r="GI126" s="154"/>
      <c r="GJ126" s="154"/>
      <c r="GK126" s="154"/>
      <c r="GL126" s="154"/>
      <c r="GM126" s="154"/>
      <c r="GN126" s="154"/>
      <c r="GO126" s="154"/>
      <c r="GP126" s="154"/>
      <c r="GQ126" s="154"/>
      <c r="GR126" s="154"/>
      <c r="GS126" s="154"/>
      <c r="GT126" s="154"/>
      <c r="GU126" s="154"/>
      <c r="GV126" s="154"/>
      <c r="GW126" s="154"/>
      <c r="GX126" s="154"/>
      <c r="GY126" s="154"/>
      <c r="GZ126" s="154"/>
      <c r="HA126" s="154"/>
      <c r="HB126" s="154"/>
      <c r="HC126" s="154"/>
      <c r="HD126" s="154"/>
      <c r="HE126" s="154"/>
      <c r="HF126" s="154"/>
      <c r="HG126" s="154"/>
      <c r="HH126" s="154"/>
      <c r="HI126" s="154"/>
      <c r="HJ126" s="154"/>
      <c r="HK126" s="154"/>
      <c r="HL126" s="154"/>
      <c r="HM126" s="154"/>
      <c r="HN126" s="154"/>
      <c r="HO126" s="154"/>
      <c r="HP126" s="154"/>
      <c r="HQ126" s="154"/>
      <c r="HR126" s="154"/>
      <c r="HS126" s="154"/>
      <c r="HT126" s="154"/>
      <c r="HU126" s="154"/>
      <c r="HV126" s="154"/>
      <c r="HW126" s="154"/>
      <c r="HX126" s="154"/>
      <c r="HY126" s="154"/>
      <c r="HZ126" s="154"/>
      <c r="IA126" s="154"/>
      <c r="IB126" s="154"/>
      <c r="IC126" s="154"/>
      <c r="ID126" s="154"/>
      <c r="IE126" s="154"/>
      <c r="IF126" s="154"/>
      <c r="IG126" s="154"/>
      <c r="IH126" s="154"/>
      <c r="II126" s="154"/>
      <c r="IJ126" s="154"/>
      <c r="IK126" s="154"/>
      <c r="IL126" s="154"/>
      <c r="IM126" s="154"/>
      <c r="IN126" s="154"/>
      <c r="IO126" s="154"/>
      <c r="IP126" s="154"/>
      <c r="IQ126" s="154"/>
    </row>
    <row r="127" spans="1:251" s="194" customFormat="1" x14ac:dyDescent="0.2">
      <c r="A127" s="189" t="s">
        <v>249</v>
      </c>
      <c r="B127" s="147"/>
      <c r="C127" s="416"/>
      <c r="D127" s="175" t="s">
        <v>28</v>
      </c>
      <c r="E127" s="142"/>
      <c r="F127" s="191"/>
      <c r="G127" s="149"/>
      <c r="H127" s="150"/>
      <c r="I127" s="204">
        <f>SUM(I128:I137)</f>
        <v>930.57000000000016</v>
      </c>
      <c r="J127" s="200"/>
      <c r="K127" s="193"/>
      <c r="L127" s="157"/>
      <c r="M127" s="154"/>
      <c r="N127" s="154"/>
      <c r="O127" s="154"/>
      <c r="P127" s="154"/>
      <c r="Q127" s="154"/>
      <c r="R127" s="149"/>
      <c r="S127" s="154"/>
      <c r="T127" s="154"/>
      <c r="U127" s="154"/>
      <c r="V127" s="154"/>
      <c r="W127" s="154"/>
      <c r="X127" s="154"/>
      <c r="Y127" s="154"/>
      <c r="Z127" s="154"/>
      <c r="AA127" s="154"/>
      <c r="AB127" s="154"/>
      <c r="AC127" s="154"/>
      <c r="AD127" s="154"/>
      <c r="AE127" s="154"/>
      <c r="AF127" s="154"/>
      <c r="AG127" s="154"/>
      <c r="AH127" s="154"/>
      <c r="AI127" s="154"/>
      <c r="AJ127" s="154"/>
      <c r="AK127" s="154"/>
      <c r="AL127" s="154"/>
      <c r="AM127" s="154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  <c r="BI127" s="154"/>
      <c r="BJ127" s="154"/>
      <c r="BK127" s="154"/>
      <c r="BL127" s="154"/>
      <c r="BM127" s="154"/>
      <c r="BN127" s="154"/>
      <c r="BO127" s="154"/>
      <c r="BP127" s="154"/>
      <c r="BQ127" s="154"/>
      <c r="BR127" s="154"/>
      <c r="BS127" s="154"/>
      <c r="BT127" s="154"/>
      <c r="BU127" s="154"/>
      <c r="BV127" s="154"/>
      <c r="BW127" s="154"/>
      <c r="BX127" s="154"/>
      <c r="BY127" s="154"/>
      <c r="BZ127" s="154"/>
      <c r="CA127" s="154"/>
      <c r="CB127" s="154"/>
      <c r="CC127" s="154"/>
      <c r="CD127" s="154"/>
      <c r="CE127" s="154"/>
      <c r="CF127" s="154"/>
      <c r="CG127" s="154"/>
      <c r="CH127" s="154"/>
      <c r="CI127" s="154"/>
      <c r="CJ127" s="154"/>
      <c r="CK127" s="154"/>
      <c r="CL127" s="154"/>
      <c r="CM127" s="154"/>
      <c r="CN127" s="154"/>
      <c r="CO127" s="154"/>
      <c r="CP127" s="154"/>
      <c r="CQ127" s="154"/>
      <c r="CR127" s="154"/>
      <c r="CS127" s="154"/>
      <c r="CT127" s="154"/>
      <c r="CU127" s="154"/>
      <c r="CV127" s="154"/>
      <c r="CW127" s="154"/>
      <c r="CX127" s="154"/>
      <c r="CY127" s="154"/>
      <c r="CZ127" s="154"/>
      <c r="DA127" s="154"/>
      <c r="DB127" s="154"/>
      <c r="DC127" s="154"/>
      <c r="DD127" s="154"/>
      <c r="DE127" s="154"/>
      <c r="DF127" s="154"/>
      <c r="DG127" s="154"/>
      <c r="DH127" s="154"/>
      <c r="DI127" s="154"/>
      <c r="DJ127" s="154"/>
      <c r="DK127" s="154"/>
      <c r="DL127" s="154"/>
      <c r="DM127" s="154"/>
      <c r="DN127" s="154"/>
      <c r="DO127" s="154"/>
      <c r="DP127" s="154"/>
      <c r="DQ127" s="154"/>
      <c r="DR127" s="154"/>
      <c r="DS127" s="154"/>
      <c r="DT127" s="154"/>
      <c r="DU127" s="154"/>
      <c r="DV127" s="154"/>
      <c r="DW127" s="154"/>
      <c r="DX127" s="154"/>
      <c r="DY127" s="154"/>
      <c r="DZ127" s="154"/>
      <c r="EA127" s="154"/>
      <c r="EB127" s="154"/>
      <c r="EC127" s="154"/>
      <c r="ED127" s="154"/>
      <c r="EE127" s="154"/>
      <c r="EF127" s="154"/>
      <c r="EG127" s="154"/>
      <c r="EH127" s="154"/>
      <c r="EI127" s="154"/>
      <c r="EJ127" s="154"/>
      <c r="EK127" s="154"/>
      <c r="EL127" s="154"/>
      <c r="EM127" s="154"/>
      <c r="EN127" s="154"/>
      <c r="EO127" s="154"/>
      <c r="EP127" s="154"/>
      <c r="EQ127" s="154"/>
      <c r="ER127" s="154"/>
      <c r="ES127" s="154"/>
      <c r="ET127" s="154"/>
      <c r="EU127" s="154"/>
      <c r="EV127" s="154"/>
      <c r="EW127" s="154"/>
      <c r="EX127" s="154"/>
      <c r="EY127" s="154"/>
      <c r="EZ127" s="154"/>
      <c r="FA127" s="154"/>
      <c r="FB127" s="154"/>
      <c r="FC127" s="154"/>
      <c r="FD127" s="154"/>
      <c r="FE127" s="154"/>
      <c r="FF127" s="154"/>
      <c r="FG127" s="154"/>
      <c r="FH127" s="154"/>
      <c r="FI127" s="154"/>
      <c r="FJ127" s="154"/>
      <c r="FK127" s="154"/>
      <c r="FL127" s="154"/>
      <c r="FM127" s="154"/>
      <c r="FN127" s="154"/>
      <c r="FO127" s="154"/>
      <c r="FP127" s="154"/>
      <c r="FQ127" s="154"/>
      <c r="FR127" s="154"/>
      <c r="FS127" s="154"/>
      <c r="FT127" s="154"/>
      <c r="FU127" s="154"/>
      <c r="FV127" s="154"/>
      <c r="FW127" s="154"/>
      <c r="FX127" s="154"/>
      <c r="FY127" s="154"/>
      <c r="FZ127" s="154"/>
      <c r="GA127" s="154"/>
      <c r="GB127" s="154"/>
      <c r="GC127" s="154"/>
      <c r="GD127" s="154"/>
      <c r="GE127" s="154"/>
      <c r="GF127" s="154"/>
      <c r="GG127" s="154"/>
      <c r="GH127" s="154"/>
      <c r="GI127" s="154"/>
      <c r="GJ127" s="154"/>
      <c r="GK127" s="154"/>
      <c r="GL127" s="154"/>
      <c r="GM127" s="154"/>
      <c r="GN127" s="154"/>
      <c r="GO127" s="154"/>
      <c r="GP127" s="154"/>
      <c r="GQ127" s="154"/>
      <c r="GR127" s="154"/>
      <c r="GS127" s="154"/>
      <c r="GT127" s="154"/>
      <c r="GU127" s="154"/>
      <c r="GV127" s="154"/>
      <c r="GW127" s="154"/>
      <c r="GX127" s="154"/>
      <c r="GY127" s="154"/>
      <c r="GZ127" s="154"/>
      <c r="HA127" s="154"/>
      <c r="HB127" s="154"/>
      <c r="HC127" s="154"/>
      <c r="HD127" s="154"/>
      <c r="HE127" s="154"/>
      <c r="HF127" s="154"/>
      <c r="HG127" s="154"/>
      <c r="HH127" s="154"/>
      <c r="HI127" s="154"/>
      <c r="HJ127" s="154"/>
      <c r="HK127" s="154"/>
      <c r="HL127" s="154"/>
      <c r="HM127" s="154"/>
      <c r="HN127" s="154"/>
      <c r="HO127" s="154"/>
      <c r="HP127" s="154"/>
      <c r="HQ127" s="154"/>
      <c r="HR127" s="154"/>
      <c r="HS127" s="154"/>
      <c r="HT127" s="154"/>
      <c r="HU127" s="154"/>
      <c r="HV127" s="154"/>
      <c r="HW127" s="154"/>
      <c r="HX127" s="154"/>
      <c r="HY127" s="154"/>
      <c r="HZ127" s="154"/>
      <c r="IA127" s="154"/>
      <c r="IB127" s="154"/>
      <c r="IC127" s="154"/>
      <c r="ID127" s="154"/>
      <c r="IE127" s="154"/>
      <c r="IF127" s="154"/>
      <c r="IG127" s="154"/>
      <c r="IH127" s="154"/>
      <c r="II127" s="154"/>
      <c r="IJ127" s="154"/>
      <c r="IK127" s="154"/>
      <c r="IL127" s="154"/>
      <c r="IM127" s="154"/>
      <c r="IN127" s="154"/>
      <c r="IO127" s="154"/>
      <c r="IP127" s="154"/>
      <c r="IQ127" s="154"/>
    </row>
    <row r="128" spans="1:251" s="194" customFormat="1" x14ac:dyDescent="0.2">
      <c r="A128" s="189" t="s">
        <v>352</v>
      </c>
      <c r="B128" s="147" t="s">
        <v>223</v>
      </c>
      <c r="C128" s="275">
        <v>90100</v>
      </c>
      <c r="D128" s="190" t="s">
        <v>139</v>
      </c>
      <c r="E128" s="142" t="s">
        <v>31</v>
      </c>
      <c r="F128" s="191">
        <f>Adutora!E39</f>
        <v>9.9</v>
      </c>
      <c r="G128" s="149">
        <v>12.98</v>
      </c>
      <c r="H128" s="150">
        <f t="shared" ref="H128:H137" si="20">ROUND(G128*$K$9,2)</f>
        <v>16.29</v>
      </c>
      <c r="I128" s="192">
        <f t="shared" ref="I128:I137" si="21">ROUND(F128*H128,2)</f>
        <v>161.27000000000001</v>
      </c>
      <c r="J128" s="167"/>
      <c r="K128" s="193"/>
      <c r="L128" s="141"/>
      <c r="M128" s="154"/>
      <c r="N128" s="154"/>
      <c r="O128" s="154"/>
      <c r="P128" s="154"/>
      <c r="Q128" s="154"/>
      <c r="R128" s="149">
        <v>12.55</v>
      </c>
      <c r="S128" s="154"/>
      <c r="T128" s="154"/>
      <c r="U128" s="154"/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/>
      <c r="AF128" s="154"/>
      <c r="AG128" s="154"/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  <c r="BI128" s="154"/>
      <c r="BJ128" s="154"/>
      <c r="BK128" s="154"/>
      <c r="BL128" s="154"/>
      <c r="BM128" s="154"/>
      <c r="BN128" s="154"/>
      <c r="BO128" s="154"/>
      <c r="BP128" s="154"/>
      <c r="BQ128" s="154"/>
      <c r="BR128" s="154"/>
      <c r="BS128" s="154"/>
      <c r="BT128" s="154"/>
      <c r="BU128" s="154"/>
      <c r="BV128" s="154"/>
      <c r="BW128" s="154"/>
      <c r="BX128" s="154"/>
      <c r="BY128" s="154"/>
      <c r="BZ128" s="154"/>
      <c r="CA128" s="154"/>
      <c r="CB128" s="154"/>
      <c r="CC128" s="154"/>
      <c r="CD128" s="154"/>
      <c r="CE128" s="154"/>
      <c r="CF128" s="154"/>
      <c r="CG128" s="154"/>
      <c r="CH128" s="154"/>
      <c r="CI128" s="154"/>
      <c r="CJ128" s="154"/>
      <c r="CK128" s="154"/>
      <c r="CL128" s="154"/>
      <c r="CM128" s="154"/>
      <c r="CN128" s="154"/>
      <c r="CO128" s="154"/>
      <c r="CP128" s="154"/>
      <c r="CQ128" s="154"/>
      <c r="CR128" s="154"/>
      <c r="CS128" s="154"/>
      <c r="CT128" s="154"/>
      <c r="CU128" s="154"/>
      <c r="CV128" s="154"/>
      <c r="CW128" s="154"/>
      <c r="CX128" s="154"/>
      <c r="CY128" s="154"/>
      <c r="CZ128" s="154"/>
      <c r="DA128" s="154"/>
      <c r="DB128" s="154"/>
      <c r="DC128" s="154"/>
      <c r="DD128" s="154"/>
      <c r="DE128" s="154"/>
      <c r="DF128" s="154"/>
      <c r="DG128" s="154"/>
      <c r="DH128" s="154"/>
      <c r="DI128" s="154"/>
      <c r="DJ128" s="154"/>
      <c r="DK128" s="154"/>
      <c r="DL128" s="154"/>
      <c r="DM128" s="154"/>
      <c r="DN128" s="154"/>
      <c r="DO128" s="154"/>
      <c r="DP128" s="154"/>
      <c r="DQ128" s="154"/>
      <c r="DR128" s="154"/>
      <c r="DS128" s="154"/>
      <c r="DT128" s="154"/>
      <c r="DU128" s="154"/>
      <c r="DV128" s="154"/>
      <c r="DW128" s="154"/>
      <c r="DX128" s="154"/>
      <c r="DY128" s="154"/>
      <c r="DZ128" s="154"/>
      <c r="EA128" s="154"/>
      <c r="EB128" s="154"/>
      <c r="EC128" s="154"/>
      <c r="ED128" s="154"/>
      <c r="EE128" s="154"/>
      <c r="EF128" s="154"/>
      <c r="EG128" s="154"/>
      <c r="EH128" s="154"/>
      <c r="EI128" s="154"/>
      <c r="EJ128" s="154"/>
      <c r="EK128" s="154"/>
      <c r="EL128" s="154"/>
      <c r="EM128" s="154"/>
      <c r="EN128" s="154"/>
      <c r="EO128" s="154"/>
      <c r="EP128" s="154"/>
      <c r="EQ128" s="154"/>
      <c r="ER128" s="154"/>
      <c r="ES128" s="154"/>
      <c r="ET128" s="154"/>
      <c r="EU128" s="154"/>
      <c r="EV128" s="154"/>
      <c r="EW128" s="154"/>
      <c r="EX128" s="154"/>
      <c r="EY128" s="154"/>
      <c r="EZ128" s="154"/>
      <c r="FA128" s="154"/>
      <c r="FB128" s="154"/>
      <c r="FC128" s="154"/>
      <c r="FD128" s="154"/>
      <c r="FE128" s="154"/>
      <c r="FF128" s="154"/>
      <c r="FG128" s="154"/>
      <c r="FH128" s="154"/>
      <c r="FI128" s="154"/>
      <c r="FJ128" s="154"/>
      <c r="FK128" s="154"/>
      <c r="FL128" s="154"/>
      <c r="FM128" s="154"/>
      <c r="FN128" s="154"/>
      <c r="FO128" s="154"/>
      <c r="FP128" s="154"/>
      <c r="FQ128" s="154"/>
      <c r="FR128" s="154"/>
      <c r="FS128" s="154"/>
      <c r="FT128" s="154"/>
      <c r="FU128" s="154"/>
      <c r="FV128" s="154"/>
      <c r="FW128" s="154"/>
      <c r="FX128" s="154"/>
      <c r="FY128" s="154"/>
      <c r="FZ128" s="154"/>
      <c r="GA128" s="154"/>
      <c r="GB128" s="154"/>
      <c r="GC128" s="154"/>
      <c r="GD128" s="154"/>
      <c r="GE128" s="154"/>
      <c r="GF128" s="154"/>
      <c r="GG128" s="154"/>
      <c r="GH128" s="154"/>
      <c r="GI128" s="154"/>
      <c r="GJ128" s="154"/>
      <c r="GK128" s="154"/>
      <c r="GL128" s="154"/>
      <c r="GM128" s="154"/>
      <c r="GN128" s="154"/>
      <c r="GO128" s="154"/>
      <c r="GP128" s="154"/>
      <c r="GQ128" s="154"/>
      <c r="GR128" s="154"/>
      <c r="GS128" s="154"/>
      <c r="GT128" s="154"/>
      <c r="GU128" s="154"/>
      <c r="GV128" s="154"/>
      <c r="GW128" s="154"/>
      <c r="GX128" s="154"/>
      <c r="GY128" s="154"/>
      <c r="GZ128" s="154"/>
      <c r="HA128" s="154"/>
      <c r="HB128" s="154"/>
      <c r="HC128" s="154"/>
      <c r="HD128" s="154"/>
      <c r="HE128" s="154"/>
      <c r="HF128" s="154"/>
      <c r="HG128" s="154"/>
      <c r="HH128" s="154"/>
      <c r="HI128" s="154"/>
      <c r="HJ128" s="154"/>
      <c r="HK128" s="154"/>
      <c r="HL128" s="154"/>
      <c r="HM128" s="154"/>
      <c r="HN128" s="154"/>
      <c r="HO128" s="154"/>
      <c r="HP128" s="154"/>
      <c r="HQ128" s="154"/>
      <c r="HR128" s="154"/>
      <c r="HS128" s="154"/>
      <c r="HT128" s="154"/>
      <c r="HU128" s="154"/>
      <c r="HV128" s="154"/>
      <c r="HW128" s="154"/>
      <c r="HX128" s="154"/>
      <c r="HY128" s="154"/>
      <c r="HZ128" s="154"/>
      <c r="IA128" s="154"/>
      <c r="IB128" s="154"/>
      <c r="IC128" s="154"/>
      <c r="ID128" s="154"/>
      <c r="IE128" s="154"/>
      <c r="IF128" s="154"/>
      <c r="IG128" s="154"/>
      <c r="IH128" s="154"/>
      <c r="II128" s="154"/>
      <c r="IJ128" s="154"/>
      <c r="IK128" s="154"/>
      <c r="IL128" s="154"/>
      <c r="IM128" s="154"/>
      <c r="IN128" s="154"/>
      <c r="IO128" s="154"/>
      <c r="IP128" s="154"/>
      <c r="IQ128" s="154"/>
    </row>
    <row r="129" spans="1:251" s="194" customFormat="1" ht="25.5" x14ac:dyDescent="0.2">
      <c r="A129" s="189" t="s">
        <v>353</v>
      </c>
      <c r="B129" s="147" t="s">
        <v>223</v>
      </c>
      <c r="C129" s="275">
        <v>93361</v>
      </c>
      <c r="D129" s="190" t="s">
        <v>140</v>
      </c>
      <c r="E129" s="142" t="s">
        <v>31</v>
      </c>
      <c r="F129" s="191">
        <f>Adutora!C88</f>
        <v>6.6000000000000005</v>
      </c>
      <c r="G129" s="149">
        <v>18.07</v>
      </c>
      <c r="H129" s="150">
        <f t="shared" si="20"/>
        <v>22.68</v>
      </c>
      <c r="I129" s="192">
        <f t="shared" si="21"/>
        <v>149.69</v>
      </c>
      <c r="J129" s="167"/>
      <c r="K129" s="193"/>
      <c r="L129" s="141"/>
      <c r="M129" s="154"/>
      <c r="N129" s="154"/>
      <c r="O129" s="154"/>
      <c r="P129" s="154"/>
      <c r="Q129" s="154"/>
      <c r="R129" s="149">
        <v>18.3</v>
      </c>
      <c r="S129" s="154"/>
      <c r="T129" s="154"/>
      <c r="U129" s="154"/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/>
      <c r="AF129" s="154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  <c r="BE129" s="154"/>
      <c r="BF129" s="154"/>
      <c r="BG129" s="154"/>
      <c r="BH129" s="154"/>
      <c r="BI129" s="154"/>
      <c r="BJ129" s="154"/>
      <c r="BK129" s="154"/>
      <c r="BL129" s="154"/>
      <c r="BM129" s="154"/>
      <c r="BN129" s="154"/>
      <c r="BO129" s="154"/>
      <c r="BP129" s="154"/>
      <c r="BQ129" s="154"/>
      <c r="BR129" s="154"/>
      <c r="BS129" s="154"/>
      <c r="BT129" s="154"/>
      <c r="BU129" s="154"/>
      <c r="BV129" s="154"/>
      <c r="BW129" s="154"/>
      <c r="BX129" s="154"/>
      <c r="BY129" s="154"/>
      <c r="BZ129" s="154"/>
      <c r="CA129" s="154"/>
      <c r="CB129" s="154"/>
      <c r="CC129" s="154"/>
      <c r="CD129" s="154"/>
      <c r="CE129" s="154"/>
      <c r="CF129" s="154"/>
      <c r="CG129" s="154"/>
      <c r="CH129" s="154"/>
      <c r="CI129" s="154"/>
      <c r="CJ129" s="154"/>
      <c r="CK129" s="154"/>
      <c r="CL129" s="154"/>
      <c r="CM129" s="154"/>
      <c r="CN129" s="154"/>
      <c r="CO129" s="154"/>
      <c r="CP129" s="154"/>
      <c r="CQ129" s="154"/>
      <c r="CR129" s="154"/>
      <c r="CS129" s="154"/>
      <c r="CT129" s="154"/>
      <c r="CU129" s="154"/>
      <c r="CV129" s="154"/>
      <c r="CW129" s="154"/>
      <c r="CX129" s="154"/>
      <c r="CY129" s="154"/>
      <c r="CZ129" s="154"/>
      <c r="DA129" s="154"/>
      <c r="DB129" s="154"/>
      <c r="DC129" s="154"/>
      <c r="DD129" s="154"/>
      <c r="DE129" s="154"/>
      <c r="DF129" s="154"/>
      <c r="DG129" s="154"/>
      <c r="DH129" s="154"/>
      <c r="DI129" s="154"/>
      <c r="DJ129" s="154"/>
      <c r="DK129" s="154"/>
      <c r="DL129" s="154"/>
      <c r="DM129" s="154"/>
      <c r="DN129" s="154"/>
      <c r="DO129" s="154"/>
      <c r="DP129" s="154"/>
      <c r="DQ129" s="154"/>
      <c r="DR129" s="154"/>
      <c r="DS129" s="154"/>
      <c r="DT129" s="154"/>
      <c r="DU129" s="154"/>
      <c r="DV129" s="154"/>
      <c r="DW129" s="154"/>
      <c r="DX129" s="154"/>
      <c r="DY129" s="154"/>
      <c r="DZ129" s="154"/>
      <c r="EA129" s="154"/>
      <c r="EB129" s="154"/>
      <c r="EC129" s="154"/>
      <c r="ED129" s="154"/>
      <c r="EE129" s="154"/>
      <c r="EF129" s="154"/>
      <c r="EG129" s="154"/>
      <c r="EH129" s="154"/>
      <c r="EI129" s="154"/>
      <c r="EJ129" s="154"/>
      <c r="EK129" s="154"/>
      <c r="EL129" s="154"/>
      <c r="EM129" s="154"/>
      <c r="EN129" s="154"/>
      <c r="EO129" s="154"/>
      <c r="EP129" s="154"/>
      <c r="EQ129" s="154"/>
      <c r="ER129" s="154"/>
      <c r="ES129" s="154"/>
      <c r="ET129" s="154"/>
      <c r="EU129" s="154"/>
      <c r="EV129" s="154"/>
      <c r="EW129" s="154"/>
      <c r="EX129" s="154"/>
      <c r="EY129" s="154"/>
      <c r="EZ129" s="154"/>
      <c r="FA129" s="154"/>
      <c r="FB129" s="154"/>
      <c r="FC129" s="154"/>
      <c r="FD129" s="154"/>
      <c r="FE129" s="154"/>
      <c r="FF129" s="154"/>
      <c r="FG129" s="154"/>
      <c r="FH129" s="154"/>
      <c r="FI129" s="154"/>
      <c r="FJ129" s="154"/>
      <c r="FK129" s="154"/>
      <c r="FL129" s="154"/>
      <c r="FM129" s="154"/>
      <c r="FN129" s="154"/>
      <c r="FO129" s="154"/>
      <c r="FP129" s="154"/>
      <c r="FQ129" s="154"/>
      <c r="FR129" s="154"/>
      <c r="FS129" s="154"/>
      <c r="FT129" s="154"/>
      <c r="FU129" s="154"/>
      <c r="FV129" s="154"/>
      <c r="FW129" s="154"/>
      <c r="FX129" s="154"/>
      <c r="FY129" s="154"/>
      <c r="FZ129" s="154"/>
      <c r="GA129" s="154"/>
      <c r="GB129" s="154"/>
      <c r="GC129" s="154"/>
      <c r="GD129" s="154"/>
      <c r="GE129" s="154"/>
      <c r="GF129" s="154"/>
      <c r="GG129" s="154"/>
      <c r="GH129" s="154"/>
      <c r="GI129" s="154"/>
      <c r="GJ129" s="154"/>
      <c r="GK129" s="154"/>
      <c r="GL129" s="154"/>
      <c r="GM129" s="154"/>
      <c r="GN129" s="154"/>
      <c r="GO129" s="154"/>
      <c r="GP129" s="154"/>
      <c r="GQ129" s="154"/>
      <c r="GR129" s="154"/>
      <c r="GS129" s="154"/>
      <c r="GT129" s="154"/>
      <c r="GU129" s="154"/>
      <c r="GV129" s="154"/>
      <c r="GW129" s="154"/>
      <c r="GX129" s="154"/>
      <c r="GY129" s="154"/>
      <c r="GZ129" s="154"/>
      <c r="HA129" s="154"/>
      <c r="HB129" s="154"/>
      <c r="HC129" s="154"/>
      <c r="HD129" s="154"/>
      <c r="HE129" s="154"/>
      <c r="HF129" s="154"/>
      <c r="HG129" s="154"/>
      <c r="HH129" s="154"/>
      <c r="HI129" s="154"/>
      <c r="HJ129" s="154"/>
      <c r="HK129" s="154"/>
      <c r="HL129" s="154"/>
      <c r="HM129" s="154"/>
      <c r="HN129" s="154"/>
      <c r="HO129" s="154"/>
      <c r="HP129" s="154"/>
      <c r="HQ129" s="154"/>
      <c r="HR129" s="154"/>
      <c r="HS129" s="154"/>
      <c r="HT129" s="154"/>
      <c r="HU129" s="154"/>
      <c r="HV129" s="154"/>
      <c r="HW129" s="154"/>
      <c r="HX129" s="154"/>
      <c r="HY129" s="154"/>
      <c r="HZ129" s="154"/>
      <c r="IA129" s="154"/>
      <c r="IB129" s="154"/>
      <c r="IC129" s="154"/>
      <c r="ID129" s="154"/>
      <c r="IE129" s="154"/>
      <c r="IF129" s="154"/>
      <c r="IG129" s="154"/>
      <c r="IH129" s="154"/>
      <c r="II129" s="154"/>
      <c r="IJ129" s="154"/>
      <c r="IK129" s="154"/>
      <c r="IL129" s="154"/>
      <c r="IM129" s="154"/>
      <c r="IN129" s="154"/>
      <c r="IO129" s="154"/>
      <c r="IP129" s="154"/>
      <c r="IQ129" s="154"/>
    </row>
    <row r="130" spans="1:251" s="194" customFormat="1" ht="25.5" x14ac:dyDescent="0.2">
      <c r="A130" s="189" t="s">
        <v>354</v>
      </c>
      <c r="B130" s="147" t="s">
        <v>223</v>
      </c>
      <c r="C130" s="275">
        <v>94305</v>
      </c>
      <c r="D130" s="190" t="s">
        <v>141</v>
      </c>
      <c r="E130" s="142" t="s">
        <v>31</v>
      </c>
      <c r="F130" s="191">
        <f>Adutora!C93</f>
        <v>3.1232906249999997</v>
      </c>
      <c r="G130" s="149">
        <v>62.14</v>
      </c>
      <c r="H130" s="150">
        <f t="shared" si="20"/>
        <v>77.989999999999995</v>
      </c>
      <c r="I130" s="192">
        <f t="shared" si="21"/>
        <v>243.59</v>
      </c>
      <c r="J130" s="167"/>
      <c r="K130" s="193"/>
      <c r="L130" s="141"/>
      <c r="M130" s="154"/>
      <c r="N130" s="154"/>
      <c r="O130" s="154"/>
      <c r="P130" s="154"/>
      <c r="Q130" s="154"/>
      <c r="R130" s="149">
        <v>63.31</v>
      </c>
      <c r="S130" s="154"/>
      <c r="T130" s="154"/>
      <c r="U130" s="154"/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/>
      <c r="AF130" s="154"/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  <c r="BI130" s="154"/>
      <c r="BJ130" s="154"/>
      <c r="BK130" s="154"/>
      <c r="BL130" s="154"/>
      <c r="BM130" s="154"/>
      <c r="BN130" s="154"/>
      <c r="BO130" s="154"/>
      <c r="BP130" s="154"/>
      <c r="BQ130" s="154"/>
      <c r="BR130" s="154"/>
      <c r="BS130" s="154"/>
      <c r="BT130" s="154"/>
      <c r="BU130" s="154"/>
      <c r="BV130" s="154"/>
      <c r="BW130" s="154"/>
      <c r="BX130" s="154"/>
      <c r="BY130" s="154"/>
      <c r="BZ130" s="154"/>
      <c r="CA130" s="154"/>
      <c r="CB130" s="154"/>
      <c r="CC130" s="154"/>
      <c r="CD130" s="154"/>
      <c r="CE130" s="154"/>
      <c r="CF130" s="154"/>
      <c r="CG130" s="154"/>
      <c r="CH130" s="154"/>
      <c r="CI130" s="154"/>
      <c r="CJ130" s="154"/>
      <c r="CK130" s="154"/>
      <c r="CL130" s="154"/>
      <c r="CM130" s="154"/>
      <c r="CN130" s="154"/>
      <c r="CO130" s="154"/>
      <c r="CP130" s="154"/>
      <c r="CQ130" s="154"/>
      <c r="CR130" s="154"/>
      <c r="CS130" s="154"/>
      <c r="CT130" s="154"/>
      <c r="CU130" s="154"/>
      <c r="CV130" s="154"/>
      <c r="CW130" s="154"/>
      <c r="CX130" s="154"/>
      <c r="CY130" s="154"/>
      <c r="CZ130" s="154"/>
      <c r="DA130" s="154"/>
      <c r="DB130" s="154"/>
      <c r="DC130" s="154"/>
      <c r="DD130" s="154"/>
      <c r="DE130" s="154"/>
      <c r="DF130" s="154"/>
      <c r="DG130" s="154"/>
      <c r="DH130" s="154"/>
      <c r="DI130" s="154"/>
      <c r="DJ130" s="154"/>
      <c r="DK130" s="154"/>
      <c r="DL130" s="154"/>
      <c r="DM130" s="154"/>
      <c r="DN130" s="154"/>
      <c r="DO130" s="154"/>
      <c r="DP130" s="154"/>
      <c r="DQ130" s="154"/>
      <c r="DR130" s="154"/>
      <c r="DS130" s="154"/>
      <c r="DT130" s="154"/>
      <c r="DU130" s="154"/>
      <c r="DV130" s="154"/>
      <c r="DW130" s="154"/>
      <c r="DX130" s="154"/>
      <c r="DY130" s="154"/>
      <c r="DZ130" s="154"/>
      <c r="EA130" s="154"/>
      <c r="EB130" s="154"/>
      <c r="EC130" s="154"/>
      <c r="ED130" s="154"/>
      <c r="EE130" s="154"/>
      <c r="EF130" s="154"/>
      <c r="EG130" s="154"/>
      <c r="EH130" s="154"/>
      <c r="EI130" s="154"/>
      <c r="EJ130" s="154"/>
      <c r="EK130" s="154"/>
      <c r="EL130" s="154"/>
      <c r="EM130" s="154"/>
      <c r="EN130" s="154"/>
      <c r="EO130" s="154"/>
      <c r="EP130" s="154"/>
      <c r="EQ130" s="154"/>
      <c r="ER130" s="154"/>
      <c r="ES130" s="154"/>
      <c r="ET130" s="154"/>
      <c r="EU130" s="154"/>
      <c r="EV130" s="154"/>
      <c r="EW130" s="154"/>
      <c r="EX130" s="154"/>
      <c r="EY130" s="154"/>
      <c r="EZ130" s="154"/>
      <c r="FA130" s="154"/>
      <c r="FB130" s="154"/>
      <c r="FC130" s="154"/>
      <c r="FD130" s="154"/>
      <c r="FE130" s="154"/>
      <c r="FF130" s="154"/>
      <c r="FG130" s="154"/>
      <c r="FH130" s="154"/>
      <c r="FI130" s="154"/>
      <c r="FJ130" s="154"/>
      <c r="FK130" s="154"/>
      <c r="FL130" s="154"/>
      <c r="FM130" s="154"/>
      <c r="FN130" s="154"/>
      <c r="FO130" s="154"/>
      <c r="FP130" s="154"/>
      <c r="FQ130" s="154"/>
      <c r="FR130" s="154"/>
      <c r="FS130" s="154"/>
      <c r="FT130" s="154"/>
      <c r="FU130" s="154"/>
      <c r="FV130" s="154"/>
      <c r="FW130" s="154"/>
      <c r="FX130" s="154"/>
      <c r="FY130" s="154"/>
      <c r="FZ130" s="154"/>
      <c r="GA130" s="154"/>
      <c r="GB130" s="154"/>
      <c r="GC130" s="154"/>
      <c r="GD130" s="154"/>
      <c r="GE130" s="154"/>
      <c r="GF130" s="154"/>
      <c r="GG130" s="154"/>
      <c r="GH130" s="154"/>
      <c r="GI130" s="154"/>
      <c r="GJ130" s="154"/>
      <c r="GK130" s="154"/>
      <c r="GL130" s="154"/>
      <c r="GM130" s="154"/>
      <c r="GN130" s="154"/>
      <c r="GO130" s="154"/>
      <c r="GP130" s="154"/>
      <c r="GQ130" s="154"/>
      <c r="GR130" s="154"/>
      <c r="GS130" s="154"/>
      <c r="GT130" s="154"/>
      <c r="GU130" s="154"/>
      <c r="GV130" s="154"/>
      <c r="GW130" s="154"/>
      <c r="GX130" s="154"/>
      <c r="GY130" s="154"/>
      <c r="GZ130" s="154"/>
      <c r="HA130" s="154"/>
      <c r="HB130" s="154"/>
      <c r="HC130" s="154"/>
      <c r="HD130" s="154"/>
      <c r="HE130" s="154"/>
      <c r="HF130" s="154"/>
      <c r="HG130" s="154"/>
      <c r="HH130" s="154"/>
      <c r="HI130" s="154"/>
      <c r="HJ130" s="154"/>
      <c r="HK130" s="154"/>
      <c r="HL130" s="154"/>
      <c r="HM130" s="154"/>
      <c r="HN130" s="154"/>
      <c r="HO130" s="154"/>
      <c r="HP130" s="154"/>
      <c r="HQ130" s="154"/>
      <c r="HR130" s="154"/>
      <c r="HS130" s="154"/>
      <c r="HT130" s="154"/>
      <c r="HU130" s="154"/>
      <c r="HV130" s="154"/>
      <c r="HW130" s="154"/>
      <c r="HX130" s="154"/>
      <c r="HY130" s="154"/>
      <c r="HZ130" s="154"/>
      <c r="IA130" s="154"/>
      <c r="IB130" s="154"/>
      <c r="IC130" s="154"/>
      <c r="ID130" s="154"/>
      <c r="IE130" s="154"/>
      <c r="IF130" s="154"/>
      <c r="IG130" s="154"/>
      <c r="IH130" s="154"/>
      <c r="II130" s="154"/>
      <c r="IJ130" s="154"/>
      <c r="IK130" s="154"/>
      <c r="IL130" s="154"/>
      <c r="IM130" s="154"/>
      <c r="IN130" s="154"/>
      <c r="IO130" s="154"/>
      <c r="IP130" s="154"/>
      <c r="IQ130" s="154"/>
    </row>
    <row r="131" spans="1:251" s="194" customFormat="1" ht="38.25" x14ac:dyDescent="0.2">
      <c r="A131" s="189" t="s">
        <v>355</v>
      </c>
      <c r="B131" s="147" t="s">
        <v>223</v>
      </c>
      <c r="C131" s="275">
        <v>101616</v>
      </c>
      <c r="D131" s="190" t="s">
        <v>240</v>
      </c>
      <c r="E131" s="142" t="s">
        <v>33</v>
      </c>
      <c r="F131" s="191">
        <f>Adutora!E115</f>
        <v>11</v>
      </c>
      <c r="G131" s="149">
        <v>5.57</v>
      </c>
      <c r="H131" s="150">
        <f t="shared" si="20"/>
        <v>6.99</v>
      </c>
      <c r="I131" s="192">
        <f t="shared" si="21"/>
        <v>76.89</v>
      </c>
      <c r="J131" s="167"/>
      <c r="K131" s="193"/>
      <c r="L131" s="157"/>
      <c r="M131" s="154"/>
      <c r="N131" s="154"/>
      <c r="O131" s="154"/>
      <c r="P131" s="154"/>
      <c r="Q131" s="154"/>
      <c r="R131" s="149">
        <v>4.95</v>
      </c>
      <c r="S131" s="154"/>
      <c r="T131" s="154"/>
      <c r="U131" s="154"/>
      <c r="V131" s="154"/>
      <c r="W131" s="154"/>
      <c r="X131" s="154"/>
      <c r="Y131" s="154"/>
      <c r="Z131" s="154"/>
      <c r="AA131" s="154"/>
      <c r="AB131" s="154"/>
      <c r="AC131" s="154"/>
      <c r="AD131" s="154"/>
      <c r="AE131" s="154"/>
      <c r="AF131" s="154"/>
      <c r="AG131" s="154"/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  <c r="BE131" s="154"/>
      <c r="BF131" s="154"/>
      <c r="BG131" s="154"/>
      <c r="BH131" s="154"/>
      <c r="BI131" s="154"/>
      <c r="BJ131" s="154"/>
      <c r="BK131" s="154"/>
      <c r="BL131" s="154"/>
      <c r="BM131" s="154"/>
      <c r="BN131" s="154"/>
      <c r="BO131" s="154"/>
      <c r="BP131" s="154"/>
      <c r="BQ131" s="154"/>
      <c r="BR131" s="154"/>
      <c r="BS131" s="154"/>
      <c r="BT131" s="154"/>
      <c r="BU131" s="154"/>
      <c r="BV131" s="154"/>
      <c r="BW131" s="154"/>
      <c r="BX131" s="154"/>
      <c r="BY131" s="154"/>
      <c r="BZ131" s="154"/>
      <c r="CA131" s="154"/>
      <c r="CB131" s="154"/>
      <c r="CC131" s="154"/>
      <c r="CD131" s="154"/>
      <c r="CE131" s="154"/>
      <c r="CF131" s="154"/>
      <c r="CG131" s="154"/>
      <c r="CH131" s="154"/>
      <c r="CI131" s="154"/>
      <c r="CJ131" s="154"/>
      <c r="CK131" s="154"/>
      <c r="CL131" s="154"/>
      <c r="CM131" s="154"/>
      <c r="CN131" s="154"/>
      <c r="CO131" s="154"/>
      <c r="CP131" s="154"/>
      <c r="CQ131" s="154"/>
      <c r="CR131" s="154"/>
      <c r="CS131" s="154"/>
      <c r="CT131" s="154"/>
      <c r="CU131" s="154"/>
      <c r="CV131" s="154"/>
      <c r="CW131" s="154"/>
      <c r="CX131" s="154"/>
      <c r="CY131" s="154"/>
      <c r="CZ131" s="154"/>
      <c r="DA131" s="154"/>
      <c r="DB131" s="154"/>
      <c r="DC131" s="154"/>
      <c r="DD131" s="154"/>
      <c r="DE131" s="154"/>
      <c r="DF131" s="154"/>
      <c r="DG131" s="154"/>
      <c r="DH131" s="154"/>
      <c r="DI131" s="154"/>
      <c r="DJ131" s="154"/>
      <c r="DK131" s="154"/>
      <c r="DL131" s="154"/>
      <c r="DM131" s="154"/>
      <c r="DN131" s="154"/>
      <c r="DO131" s="154"/>
      <c r="DP131" s="154"/>
      <c r="DQ131" s="154"/>
      <c r="DR131" s="154"/>
      <c r="DS131" s="154"/>
      <c r="DT131" s="154"/>
      <c r="DU131" s="154"/>
      <c r="DV131" s="154"/>
      <c r="DW131" s="154"/>
      <c r="DX131" s="154"/>
      <c r="DY131" s="154"/>
      <c r="DZ131" s="154"/>
      <c r="EA131" s="154"/>
      <c r="EB131" s="154"/>
      <c r="EC131" s="154"/>
      <c r="ED131" s="154"/>
      <c r="EE131" s="154"/>
      <c r="EF131" s="154"/>
      <c r="EG131" s="154"/>
      <c r="EH131" s="154"/>
      <c r="EI131" s="154"/>
      <c r="EJ131" s="154"/>
      <c r="EK131" s="154"/>
      <c r="EL131" s="154"/>
      <c r="EM131" s="154"/>
      <c r="EN131" s="154"/>
      <c r="EO131" s="154"/>
      <c r="EP131" s="154"/>
      <c r="EQ131" s="154"/>
      <c r="ER131" s="154"/>
      <c r="ES131" s="154"/>
      <c r="ET131" s="154"/>
      <c r="EU131" s="154"/>
      <c r="EV131" s="154"/>
      <c r="EW131" s="154"/>
      <c r="EX131" s="154"/>
      <c r="EY131" s="154"/>
      <c r="EZ131" s="154"/>
      <c r="FA131" s="154"/>
      <c r="FB131" s="154"/>
      <c r="FC131" s="154"/>
      <c r="FD131" s="154"/>
      <c r="FE131" s="154"/>
      <c r="FF131" s="154"/>
      <c r="FG131" s="154"/>
      <c r="FH131" s="154"/>
      <c r="FI131" s="154"/>
      <c r="FJ131" s="154"/>
      <c r="FK131" s="154"/>
      <c r="FL131" s="154"/>
      <c r="FM131" s="154"/>
      <c r="FN131" s="154"/>
      <c r="FO131" s="154"/>
      <c r="FP131" s="154"/>
      <c r="FQ131" s="154"/>
      <c r="FR131" s="154"/>
      <c r="FS131" s="154"/>
      <c r="FT131" s="154"/>
      <c r="FU131" s="154"/>
      <c r="FV131" s="154"/>
      <c r="FW131" s="154"/>
      <c r="FX131" s="154"/>
      <c r="FY131" s="154"/>
      <c r="FZ131" s="154"/>
      <c r="GA131" s="154"/>
      <c r="GB131" s="154"/>
      <c r="GC131" s="154"/>
      <c r="GD131" s="154"/>
      <c r="GE131" s="154"/>
      <c r="GF131" s="154"/>
      <c r="GG131" s="154"/>
      <c r="GH131" s="154"/>
      <c r="GI131" s="154"/>
      <c r="GJ131" s="154"/>
      <c r="GK131" s="154"/>
      <c r="GL131" s="154"/>
      <c r="GM131" s="154"/>
      <c r="GN131" s="154"/>
      <c r="GO131" s="154"/>
      <c r="GP131" s="154"/>
      <c r="GQ131" s="154"/>
      <c r="GR131" s="154"/>
      <c r="GS131" s="154"/>
      <c r="GT131" s="154"/>
      <c r="GU131" s="154"/>
      <c r="GV131" s="154"/>
      <c r="GW131" s="154"/>
      <c r="GX131" s="154"/>
      <c r="GY131" s="154"/>
      <c r="GZ131" s="154"/>
      <c r="HA131" s="154"/>
      <c r="HB131" s="154"/>
      <c r="HC131" s="154"/>
      <c r="HD131" s="154"/>
      <c r="HE131" s="154"/>
      <c r="HF131" s="154"/>
      <c r="HG131" s="154"/>
      <c r="HH131" s="154"/>
      <c r="HI131" s="154"/>
      <c r="HJ131" s="154"/>
      <c r="HK131" s="154"/>
      <c r="HL131" s="154"/>
      <c r="HM131" s="154"/>
      <c r="HN131" s="154"/>
      <c r="HO131" s="154"/>
      <c r="HP131" s="154"/>
      <c r="HQ131" s="154"/>
      <c r="HR131" s="154"/>
      <c r="HS131" s="154"/>
      <c r="HT131" s="154"/>
      <c r="HU131" s="154"/>
      <c r="HV131" s="154"/>
      <c r="HW131" s="154"/>
      <c r="HX131" s="154"/>
      <c r="HY131" s="154"/>
      <c r="HZ131" s="154"/>
      <c r="IA131" s="154"/>
      <c r="IB131" s="154"/>
      <c r="IC131" s="154"/>
      <c r="ID131" s="154"/>
      <c r="IE131" s="154"/>
      <c r="IF131" s="154"/>
      <c r="IG131" s="154"/>
      <c r="IH131" s="154"/>
      <c r="II131" s="154"/>
      <c r="IJ131" s="154"/>
      <c r="IK131" s="154"/>
      <c r="IL131" s="154"/>
      <c r="IM131" s="154"/>
      <c r="IN131" s="154"/>
      <c r="IO131" s="154"/>
      <c r="IP131" s="154"/>
      <c r="IQ131" s="154"/>
    </row>
    <row r="132" spans="1:251" s="194" customFormat="1" x14ac:dyDescent="0.2">
      <c r="A132" s="189" t="s">
        <v>356</v>
      </c>
      <c r="B132" s="298" t="s">
        <v>222</v>
      </c>
      <c r="C132" s="275">
        <v>368</v>
      </c>
      <c r="D132" s="190" t="s">
        <v>142</v>
      </c>
      <c r="E132" s="142" t="s">
        <v>31</v>
      </c>
      <c r="F132" s="191">
        <f>Adutora!E139</f>
        <v>1.1000000000000001</v>
      </c>
      <c r="G132" s="149">
        <v>45</v>
      </c>
      <c r="H132" s="150">
        <f t="shared" si="20"/>
        <v>56.48</v>
      </c>
      <c r="I132" s="192">
        <f t="shared" si="21"/>
        <v>62.13</v>
      </c>
      <c r="J132" s="167"/>
      <c r="K132" s="193"/>
      <c r="L132" s="157"/>
      <c r="M132" s="154"/>
      <c r="N132" s="154"/>
      <c r="O132" s="154"/>
      <c r="P132" s="154"/>
      <c r="Q132" s="154"/>
      <c r="R132" s="149">
        <v>29.58</v>
      </c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  <c r="BI132" s="154"/>
      <c r="BJ132" s="154"/>
      <c r="BK132" s="154"/>
      <c r="BL132" s="154"/>
      <c r="BM132" s="154"/>
      <c r="BN132" s="154"/>
      <c r="BO132" s="154"/>
      <c r="BP132" s="154"/>
      <c r="BQ132" s="154"/>
      <c r="BR132" s="154"/>
      <c r="BS132" s="154"/>
      <c r="BT132" s="154"/>
      <c r="BU132" s="154"/>
      <c r="BV132" s="154"/>
      <c r="BW132" s="154"/>
      <c r="BX132" s="154"/>
      <c r="BY132" s="154"/>
      <c r="BZ132" s="154"/>
      <c r="CA132" s="154"/>
      <c r="CB132" s="154"/>
      <c r="CC132" s="154"/>
      <c r="CD132" s="154"/>
      <c r="CE132" s="154"/>
      <c r="CF132" s="154"/>
      <c r="CG132" s="154"/>
      <c r="CH132" s="154"/>
      <c r="CI132" s="154"/>
      <c r="CJ132" s="154"/>
      <c r="CK132" s="154"/>
      <c r="CL132" s="154"/>
      <c r="CM132" s="154"/>
      <c r="CN132" s="154"/>
      <c r="CO132" s="154"/>
      <c r="CP132" s="154"/>
      <c r="CQ132" s="154"/>
      <c r="CR132" s="154"/>
      <c r="CS132" s="154"/>
      <c r="CT132" s="154"/>
      <c r="CU132" s="154"/>
      <c r="CV132" s="154"/>
      <c r="CW132" s="154"/>
      <c r="CX132" s="154"/>
      <c r="CY132" s="154"/>
      <c r="CZ132" s="154"/>
      <c r="DA132" s="154"/>
      <c r="DB132" s="154"/>
      <c r="DC132" s="154"/>
      <c r="DD132" s="154"/>
      <c r="DE132" s="154"/>
      <c r="DF132" s="154"/>
      <c r="DG132" s="154"/>
      <c r="DH132" s="154"/>
      <c r="DI132" s="154"/>
      <c r="DJ132" s="154"/>
      <c r="DK132" s="154"/>
      <c r="DL132" s="154"/>
      <c r="DM132" s="154"/>
      <c r="DN132" s="154"/>
      <c r="DO132" s="154"/>
      <c r="DP132" s="154"/>
      <c r="DQ132" s="154"/>
      <c r="DR132" s="154"/>
      <c r="DS132" s="154"/>
      <c r="DT132" s="154"/>
      <c r="DU132" s="154"/>
      <c r="DV132" s="154"/>
      <c r="DW132" s="154"/>
      <c r="DX132" s="154"/>
      <c r="DY132" s="154"/>
      <c r="DZ132" s="154"/>
      <c r="EA132" s="154"/>
      <c r="EB132" s="154"/>
      <c r="EC132" s="154"/>
      <c r="ED132" s="154"/>
      <c r="EE132" s="154"/>
      <c r="EF132" s="154"/>
      <c r="EG132" s="154"/>
      <c r="EH132" s="154"/>
      <c r="EI132" s="154"/>
      <c r="EJ132" s="154"/>
      <c r="EK132" s="154"/>
      <c r="EL132" s="154"/>
      <c r="EM132" s="154"/>
      <c r="EN132" s="154"/>
      <c r="EO132" s="154"/>
      <c r="EP132" s="154"/>
      <c r="EQ132" s="154"/>
      <c r="ER132" s="154"/>
      <c r="ES132" s="154"/>
      <c r="ET132" s="154"/>
      <c r="EU132" s="154"/>
      <c r="EV132" s="154"/>
      <c r="EW132" s="154"/>
      <c r="EX132" s="154"/>
      <c r="EY132" s="154"/>
      <c r="EZ132" s="154"/>
      <c r="FA132" s="154"/>
      <c r="FB132" s="154"/>
      <c r="FC132" s="154"/>
      <c r="FD132" s="154"/>
      <c r="FE132" s="154"/>
      <c r="FF132" s="154"/>
      <c r="FG132" s="154"/>
      <c r="FH132" s="154"/>
      <c r="FI132" s="154"/>
      <c r="FJ132" s="154"/>
      <c r="FK132" s="154"/>
      <c r="FL132" s="154"/>
      <c r="FM132" s="154"/>
      <c r="FN132" s="154"/>
      <c r="FO132" s="154"/>
      <c r="FP132" s="154"/>
      <c r="FQ132" s="154"/>
      <c r="FR132" s="154"/>
      <c r="FS132" s="154"/>
      <c r="FT132" s="154"/>
      <c r="FU132" s="154"/>
      <c r="FV132" s="154"/>
      <c r="FW132" s="154"/>
      <c r="FX132" s="154"/>
      <c r="FY132" s="154"/>
      <c r="FZ132" s="154"/>
      <c r="GA132" s="154"/>
      <c r="GB132" s="154"/>
      <c r="GC132" s="154"/>
      <c r="GD132" s="154"/>
      <c r="GE132" s="154"/>
      <c r="GF132" s="154"/>
      <c r="GG132" s="154"/>
      <c r="GH132" s="154"/>
      <c r="GI132" s="154"/>
      <c r="GJ132" s="154"/>
      <c r="GK132" s="154"/>
      <c r="GL132" s="154"/>
      <c r="GM132" s="154"/>
      <c r="GN132" s="154"/>
      <c r="GO132" s="154"/>
      <c r="GP132" s="154"/>
      <c r="GQ132" s="154"/>
      <c r="GR132" s="154"/>
      <c r="GS132" s="154"/>
      <c r="GT132" s="154"/>
      <c r="GU132" s="154"/>
      <c r="GV132" s="154"/>
      <c r="GW132" s="154"/>
      <c r="GX132" s="154"/>
      <c r="GY132" s="154"/>
      <c r="GZ132" s="154"/>
      <c r="HA132" s="154"/>
      <c r="HB132" s="154"/>
      <c r="HC132" s="154"/>
      <c r="HD132" s="154"/>
      <c r="HE132" s="154"/>
      <c r="HF132" s="154"/>
      <c r="HG132" s="154"/>
      <c r="HH132" s="154"/>
      <c r="HI132" s="154"/>
      <c r="HJ132" s="154"/>
      <c r="HK132" s="154"/>
      <c r="HL132" s="154"/>
      <c r="HM132" s="154"/>
      <c r="HN132" s="154"/>
      <c r="HO132" s="154"/>
      <c r="HP132" s="154"/>
      <c r="HQ132" s="154"/>
      <c r="HR132" s="154"/>
      <c r="HS132" s="154"/>
      <c r="HT132" s="154"/>
      <c r="HU132" s="154"/>
      <c r="HV132" s="154"/>
      <c r="HW132" s="154"/>
      <c r="HX132" s="154"/>
      <c r="HY132" s="154"/>
      <c r="HZ132" s="154"/>
      <c r="IA132" s="154"/>
      <c r="IB132" s="154"/>
      <c r="IC132" s="154"/>
      <c r="ID132" s="154"/>
      <c r="IE132" s="154"/>
      <c r="IF132" s="154"/>
      <c r="IG132" s="154"/>
      <c r="IH132" s="154"/>
      <c r="II132" s="154"/>
      <c r="IJ132" s="154"/>
      <c r="IK132" s="154"/>
      <c r="IL132" s="154"/>
      <c r="IM132" s="154"/>
      <c r="IN132" s="154"/>
      <c r="IO132" s="154"/>
      <c r="IP132" s="154"/>
      <c r="IQ132" s="154"/>
    </row>
    <row r="133" spans="1:251" s="194" customFormat="1" ht="38.25" x14ac:dyDescent="0.2">
      <c r="A133" s="189"/>
      <c r="B133" s="147" t="s">
        <v>223</v>
      </c>
      <c r="C133" s="275">
        <v>100996</v>
      </c>
      <c r="D133" s="190" t="s">
        <v>512</v>
      </c>
      <c r="E133" s="142" t="s">
        <v>31</v>
      </c>
      <c r="F133" s="191">
        <f>F132</f>
        <v>1.1000000000000001</v>
      </c>
      <c r="G133" s="149">
        <v>4.1399999999999997</v>
      </c>
      <c r="H133" s="150">
        <f t="shared" si="20"/>
        <v>5.2</v>
      </c>
      <c r="I133" s="192">
        <f t="shared" si="21"/>
        <v>5.72</v>
      </c>
      <c r="J133" s="167"/>
      <c r="K133" s="193"/>
      <c r="L133" s="157"/>
      <c r="M133" s="154"/>
      <c r="N133" s="154"/>
      <c r="O133" s="154"/>
      <c r="P133" s="154"/>
      <c r="Q133" s="154"/>
      <c r="R133" s="149">
        <v>4.29</v>
      </c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  <c r="BI133" s="154"/>
      <c r="BJ133" s="154"/>
      <c r="BK133" s="154"/>
      <c r="BL133" s="154"/>
      <c r="BM133" s="154"/>
      <c r="BN133" s="154"/>
      <c r="BO133" s="154"/>
      <c r="BP133" s="154"/>
      <c r="BQ133" s="154"/>
      <c r="BR133" s="154"/>
      <c r="BS133" s="154"/>
      <c r="BT133" s="154"/>
      <c r="BU133" s="154"/>
      <c r="BV133" s="154"/>
      <c r="BW133" s="154"/>
      <c r="BX133" s="154"/>
      <c r="BY133" s="154"/>
      <c r="BZ133" s="154"/>
      <c r="CA133" s="154"/>
      <c r="CB133" s="154"/>
      <c r="CC133" s="154"/>
      <c r="CD133" s="154"/>
      <c r="CE133" s="154"/>
      <c r="CF133" s="154"/>
      <c r="CG133" s="154"/>
      <c r="CH133" s="154"/>
      <c r="CI133" s="154"/>
      <c r="CJ133" s="154"/>
      <c r="CK133" s="154"/>
      <c r="CL133" s="154"/>
      <c r="CM133" s="154"/>
      <c r="CN133" s="154"/>
      <c r="CO133" s="154"/>
      <c r="CP133" s="154"/>
      <c r="CQ133" s="154"/>
      <c r="CR133" s="154"/>
      <c r="CS133" s="154"/>
      <c r="CT133" s="154"/>
      <c r="CU133" s="154"/>
      <c r="CV133" s="154"/>
      <c r="CW133" s="154"/>
      <c r="CX133" s="154"/>
      <c r="CY133" s="154"/>
      <c r="CZ133" s="154"/>
      <c r="DA133" s="154"/>
      <c r="DB133" s="154"/>
      <c r="DC133" s="154"/>
      <c r="DD133" s="154"/>
      <c r="DE133" s="154"/>
      <c r="DF133" s="154"/>
      <c r="DG133" s="154"/>
      <c r="DH133" s="154"/>
      <c r="DI133" s="154"/>
      <c r="DJ133" s="154"/>
      <c r="DK133" s="154"/>
      <c r="DL133" s="154"/>
      <c r="DM133" s="154"/>
      <c r="DN133" s="154"/>
      <c r="DO133" s="154"/>
      <c r="DP133" s="154"/>
      <c r="DQ133" s="154"/>
      <c r="DR133" s="154"/>
      <c r="DS133" s="154"/>
      <c r="DT133" s="154"/>
      <c r="DU133" s="154"/>
      <c r="DV133" s="154"/>
      <c r="DW133" s="154"/>
      <c r="DX133" s="154"/>
      <c r="DY133" s="154"/>
      <c r="DZ133" s="154"/>
      <c r="EA133" s="154"/>
      <c r="EB133" s="154"/>
      <c r="EC133" s="154"/>
      <c r="ED133" s="154"/>
      <c r="EE133" s="154"/>
      <c r="EF133" s="154"/>
      <c r="EG133" s="154"/>
      <c r="EH133" s="154"/>
      <c r="EI133" s="154"/>
      <c r="EJ133" s="154"/>
      <c r="EK133" s="154"/>
      <c r="EL133" s="154"/>
      <c r="EM133" s="154"/>
      <c r="EN133" s="154"/>
      <c r="EO133" s="154"/>
      <c r="EP133" s="154"/>
      <c r="EQ133" s="154"/>
      <c r="ER133" s="154"/>
      <c r="ES133" s="154"/>
      <c r="ET133" s="154"/>
      <c r="EU133" s="154"/>
      <c r="EV133" s="154"/>
      <c r="EW133" s="154"/>
      <c r="EX133" s="154"/>
      <c r="EY133" s="154"/>
      <c r="EZ133" s="154"/>
      <c r="FA133" s="154"/>
      <c r="FB133" s="154"/>
      <c r="FC133" s="154"/>
      <c r="FD133" s="154"/>
      <c r="FE133" s="154"/>
      <c r="FF133" s="154"/>
      <c r="FG133" s="154"/>
      <c r="FH133" s="154"/>
      <c r="FI133" s="154"/>
      <c r="FJ133" s="154"/>
      <c r="FK133" s="154"/>
      <c r="FL133" s="154"/>
      <c r="FM133" s="154"/>
      <c r="FN133" s="154"/>
      <c r="FO133" s="154"/>
      <c r="FP133" s="154"/>
      <c r="FQ133" s="154"/>
      <c r="FR133" s="154"/>
      <c r="FS133" s="154"/>
      <c r="FT133" s="154"/>
      <c r="FU133" s="154"/>
      <c r="FV133" s="154"/>
      <c r="FW133" s="154"/>
      <c r="FX133" s="154"/>
      <c r="FY133" s="154"/>
      <c r="FZ133" s="154"/>
      <c r="GA133" s="154"/>
      <c r="GB133" s="154"/>
      <c r="GC133" s="154"/>
      <c r="GD133" s="154"/>
      <c r="GE133" s="154"/>
      <c r="GF133" s="154"/>
      <c r="GG133" s="154"/>
      <c r="GH133" s="154"/>
      <c r="GI133" s="154"/>
      <c r="GJ133" s="154"/>
      <c r="GK133" s="154"/>
      <c r="GL133" s="154"/>
      <c r="GM133" s="154"/>
      <c r="GN133" s="154"/>
      <c r="GO133" s="154"/>
      <c r="GP133" s="154"/>
      <c r="GQ133" s="154"/>
      <c r="GR133" s="154"/>
      <c r="GS133" s="154"/>
      <c r="GT133" s="154"/>
      <c r="GU133" s="154"/>
      <c r="GV133" s="154"/>
      <c r="GW133" s="154"/>
      <c r="GX133" s="154"/>
      <c r="GY133" s="154"/>
      <c r="GZ133" s="154"/>
      <c r="HA133" s="154"/>
      <c r="HB133" s="154"/>
      <c r="HC133" s="154"/>
      <c r="HD133" s="154"/>
      <c r="HE133" s="154"/>
      <c r="HF133" s="154"/>
      <c r="HG133" s="154"/>
      <c r="HH133" s="154"/>
      <c r="HI133" s="154"/>
      <c r="HJ133" s="154"/>
      <c r="HK133" s="154"/>
      <c r="HL133" s="154"/>
      <c r="HM133" s="154"/>
      <c r="HN133" s="154"/>
      <c r="HO133" s="154"/>
      <c r="HP133" s="154"/>
      <c r="HQ133" s="154"/>
      <c r="HR133" s="154"/>
      <c r="HS133" s="154"/>
      <c r="HT133" s="154"/>
      <c r="HU133" s="154"/>
      <c r="HV133" s="154"/>
      <c r="HW133" s="154"/>
      <c r="HX133" s="154"/>
      <c r="HY133" s="154"/>
      <c r="HZ133" s="154"/>
      <c r="IA133" s="154"/>
      <c r="IB133" s="154"/>
      <c r="IC133" s="154"/>
      <c r="ID133" s="154"/>
      <c r="IE133" s="154"/>
      <c r="IF133" s="154"/>
      <c r="IG133" s="154"/>
      <c r="IH133" s="154"/>
      <c r="II133" s="154"/>
      <c r="IJ133" s="154"/>
      <c r="IK133" s="154"/>
      <c r="IL133" s="154"/>
      <c r="IM133" s="154"/>
      <c r="IN133" s="154"/>
      <c r="IO133" s="154"/>
      <c r="IP133" s="154"/>
      <c r="IQ133" s="154"/>
    </row>
    <row r="134" spans="1:251" s="194" customFormat="1" x14ac:dyDescent="0.2">
      <c r="A134" s="189" t="s">
        <v>357</v>
      </c>
      <c r="B134" s="147" t="s">
        <v>223</v>
      </c>
      <c r="C134" s="219">
        <v>100574</v>
      </c>
      <c r="D134" s="205" t="s">
        <v>239</v>
      </c>
      <c r="E134" s="142" t="s">
        <v>31</v>
      </c>
      <c r="F134" s="191">
        <f>F132</f>
        <v>1.1000000000000001</v>
      </c>
      <c r="G134" s="149">
        <v>1.32</v>
      </c>
      <c r="H134" s="150">
        <f t="shared" si="20"/>
        <v>1.66</v>
      </c>
      <c r="I134" s="192">
        <f>ROUND(F134*H134,2)</f>
        <v>1.83</v>
      </c>
      <c r="J134" s="167"/>
      <c r="K134" s="193"/>
      <c r="L134" s="157"/>
      <c r="M134" s="154"/>
      <c r="N134" s="154"/>
      <c r="O134" s="154"/>
      <c r="P134" s="154"/>
      <c r="Q134" s="154"/>
      <c r="R134" s="149">
        <v>1.42</v>
      </c>
      <c r="S134" s="154"/>
      <c r="T134" s="154"/>
      <c r="U134" s="154"/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  <c r="BI134" s="154"/>
      <c r="BJ134" s="154"/>
      <c r="BK134" s="154"/>
      <c r="BL134" s="154"/>
      <c r="BM134" s="154"/>
      <c r="BN134" s="154"/>
      <c r="BO134" s="154"/>
      <c r="BP134" s="154"/>
      <c r="BQ134" s="154"/>
      <c r="BR134" s="154"/>
      <c r="BS134" s="154"/>
      <c r="BT134" s="154"/>
      <c r="BU134" s="154"/>
      <c r="BV134" s="154"/>
      <c r="BW134" s="154"/>
      <c r="BX134" s="154"/>
      <c r="BY134" s="154"/>
      <c r="BZ134" s="154"/>
      <c r="CA134" s="154"/>
      <c r="CB134" s="154"/>
      <c r="CC134" s="154"/>
      <c r="CD134" s="154"/>
      <c r="CE134" s="154"/>
      <c r="CF134" s="154"/>
      <c r="CG134" s="154"/>
      <c r="CH134" s="154"/>
      <c r="CI134" s="154"/>
      <c r="CJ134" s="154"/>
      <c r="CK134" s="154"/>
      <c r="CL134" s="154"/>
      <c r="CM134" s="154"/>
      <c r="CN134" s="154"/>
      <c r="CO134" s="154"/>
      <c r="CP134" s="154"/>
      <c r="CQ134" s="154"/>
      <c r="CR134" s="154"/>
      <c r="CS134" s="154"/>
      <c r="CT134" s="154"/>
      <c r="CU134" s="154"/>
      <c r="CV134" s="154"/>
      <c r="CW134" s="154"/>
      <c r="CX134" s="154"/>
      <c r="CY134" s="154"/>
      <c r="CZ134" s="154"/>
      <c r="DA134" s="154"/>
      <c r="DB134" s="154"/>
      <c r="DC134" s="154"/>
      <c r="DD134" s="154"/>
      <c r="DE134" s="154"/>
      <c r="DF134" s="154"/>
      <c r="DG134" s="154"/>
      <c r="DH134" s="154"/>
      <c r="DI134" s="154"/>
      <c r="DJ134" s="154"/>
      <c r="DK134" s="154"/>
      <c r="DL134" s="154"/>
      <c r="DM134" s="154"/>
      <c r="DN134" s="154"/>
      <c r="DO134" s="154"/>
      <c r="DP134" s="154"/>
      <c r="DQ134" s="154"/>
      <c r="DR134" s="154"/>
      <c r="DS134" s="154"/>
      <c r="DT134" s="154"/>
      <c r="DU134" s="154"/>
      <c r="DV134" s="154"/>
      <c r="DW134" s="154"/>
      <c r="DX134" s="154"/>
      <c r="DY134" s="154"/>
      <c r="DZ134" s="154"/>
      <c r="EA134" s="154"/>
      <c r="EB134" s="154"/>
      <c r="EC134" s="154"/>
      <c r="ED134" s="154"/>
      <c r="EE134" s="154"/>
      <c r="EF134" s="154"/>
      <c r="EG134" s="154"/>
      <c r="EH134" s="154"/>
      <c r="EI134" s="154"/>
      <c r="EJ134" s="154"/>
      <c r="EK134" s="154"/>
      <c r="EL134" s="154"/>
      <c r="EM134" s="154"/>
      <c r="EN134" s="154"/>
      <c r="EO134" s="154"/>
      <c r="EP134" s="154"/>
      <c r="EQ134" s="154"/>
      <c r="ER134" s="154"/>
      <c r="ES134" s="154"/>
      <c r="ET134" s="154"/>
      <c r="EU134" s="154"/>
      <c r="EV134" s="154"/>
      <c r="EW134" s="154"/>
      <c r="EX134" s="154"/>
      <c r="EY134" s="154"/>
      <c r="EZ134" s="154"/>
      <c r="FA134" s="154"/>
      <c r="FB134" s="154"/>
      <c r="FC134" s="154"/>
      <c r="FD134" s="154"/>
      <c r="FE134" s="154"/>
      <c r="FF134" s="154"/>
      <c r="FG134" s="154"/>
      <c r="FH134" s="154"/>
      <c r="FI134" s="154"/>
      <c r="FJ134" s="154"/>
      <c r="FK134" s="154"/>
      <c r="FL134" s="154"/>
      <c r="FM134" s="154"/>
      <c r="FN134" s="154"/>
      <c r="FO134" s="154"/>
      <c r="FP134" s="154"/>
      <c r="FQ134" s="154"/>
      <c r="FR134" s="154"/>
      <c r="FS134" s="154"/>
      <c r="FT134" s="154"/>
      <c r="FU134" s="154"/>
      <c r="FV134" s="154"/>
      <c r="FW134" s="154"/>
      <c r="FX134" s="154"/>
      <c r="FY134" s="154"/>
      <c r="FZ134" s="154"/>
      <c r="GA134" s="154"/>
      <c r="GB134" s="154"/>
      <c r="GC134" s="154"/>
      <c r="GD134" s="154"/>
      <c r="GE134" s="154"/>
      <c r="GF134" s="154"/>
      <c r="GG134" s="154"/>
      <c r="GH134" s="154"/>
      <c r="GI134" s="154"/>
      <c r="GJ134" s="154"/>
      <c r="GK134" s="154"/>
      <c r="GL134" s="154"/>
      <c r="GM134" s="154"/>
      <c r="GN134" s="154"/>
      <c r="GO134" s="154"/>
      <c r="GP134" s="154"/>
      <c r="GQ134" s="154"/>
      <c r="GR134" s="154"/>
      <c r="GS134" s="154"/>
      <c r="GT134" s="154"/>
      <c r="GU134" s="154"/>
      <c r="GV134" s="154"/>
      <c r="GW134" s="154"/>
      <c r="GX134" s="154"/>
      <c r="GY134" s="154"/>
      <c r="GZ134" s="154"/>
      <c r="HA134" s="154"/>
      <c r="HB134" s="154"/>
      <c r="HC134" s="154"/>
      <c r="HD134" s="154"/>
      <c r="HE134" s="154"/>
      <c r="HF134" s="154"/>
      <c r="HG134" s="154"/>
      <c r="HH134" s="154"/>
      <c r="HI134" s="154"/>
      <c r="HJ134" s="154"/>
      <c r="HK134" s="154"/>
      <c r="HL134" s="154"/>
      <c r="HM134" s="154"/>
      <c r="HN134" s="154"/>
      <c r="HO134" s="154"/>
      <c r="HP134" s="154"/>
      <c r="HQ134" s="154"/>
      <c r="HR134" s="154"/>
      <c r="HS134" s="154"/>
      <c r="HT134" s="154"/>
      <c r="HU134" s="154"/>
      <c r="HV134" s="154"/>
      <c r="HW134" s="154"/>
      <c r="HX134" s="154"/>
      <c r="HY134" s="154"/>
      <c r="HZ134" s="154"/>
      <c r="IA134" s="154"/>
      <c r="IB134" s="154"/>
      <c r="IC134" s="154"/>
      <c r="ID134" s="154"/>
      <c r="IE134" s="154"/>
      <c r="IF134" s="154"/>
      <c r="IG134" s="154"/>
      <c r="IH134" s="154"/>
      <c r="II134" s="154"/>
      <c r="IJ134" s="154"/>
      <c r="IK134" s="154"/>
      <c r="IL134" s="154"/>
      <c r="IM134" s="154"/>
      <c r="IN134" s="154"/>
      <c r="IO134" s="154"/>
      <c r="IP134" s="154"/>
      <c r="IQ134" s="154"/>
    </row>
    <row r="135" spans="1:251" s="194" customFormat="1" x14ac:dyDescent="0.2">
      <c r="A135" s="189" t="s">
        <v>358</v>
      </c>
      <c r="B135" s="147" t="s">
        <v>223</v>
      </c>
      <c r="C135" s="275">
        <v>93591</v>
      </c>
      <c r="D135" s="190" t="s">
        <v>513</v>
      </c>
      <c r="E135" s="142" t="s">
        <v>31</v>
      </c>
      <c r="F135" s="191">
        <f>Adutora!C80*10</f>
        <v>42.9</v>
      </c>
      <c r="G135" s="149">
        <v>2.73</v>
      </c>
      <c r="H135" s="150">
        <f t="shared" si="20"/>
        <v>3.43</v>
      </c>
      <c r="I135" s="192">
        <f t="shared" si="21"/>
        <v>147.15</v>
      </c>
      <c r="J135" s="167"/>
      <c r="K135" s="193"/>
      <c r="L135" s="157"/>
      <c r="M135" s="154"/>
      <c r="N135" s="154"/>
      <c r="O135" s="154"/>
      <c r="P135" s="154"/>
      <c r="Q135" s="154"/>
      <c r="R135" s="149">
        <v>2.84</v>
      </c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54"/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54"/>
      <c r="BB135" s="154"/>
      <c r="BC135" s="154"/>
      <c r="BD135" s="154"/>
      <c r="BE135" s="154"/>
      <c r="BF135" s="154"/>
      <c r="BG135" s="154"/>
      <c r="BH135" s="154"/>
      <c r="BI135" s="154"/>
      <c r="BJ135" s="154"/>
      <c r="BK135" s="154"/>
      <c r="BL135" s="154"/>
      <c r="BM135" s="154"/>
      <c r="BN135" s="154"/>
      <c r="BO135" s="154"/>
      <c r="BP135" s="154"/>
      <c r="BQ135" s="154"/>
      <c r="BR135" s="154"/>
      <c r="BS135" s="154"/>
      <c r="BT135" s="154"/>
      <c r="BU135" s="154"/>
      <c r="BV135" s="154"/>
      <c r="BW135" s="154"/>
      <c r="BX135" s="154"/>
      <c r="BY135" s="154"/>
      <c r="BZ135" s="154"/>
      <c r="CA135" s="154"/>
      <c r="CB135" s="154"/>
      <c r="CC135" s="154"/>
      <c r="CD135" s="154"/>
      <c r="CE135" s="154"/>
      <c r="CF135" s="154"/>
      <c r="CG135" s="154"/>
      <c r="CH135" s="154"/>
      <c r="CI135" s="154"/>
      <c r="CJ135" s="154"/>
      <c r="CK135" s="154"/>
      <c r="CL135" s="154"/>
      <c r="CM135" s="154"/>
      <c r="CN135" s="154"/>
      <c r="CO135" s="154"/>
      <c r="CP135" s="154"/>
      <c r="CQ135" s="154"/>
      <c r="CR135" s="154"/>
      <c r="CS135" s="154"/>
      <c r="CT135" s="154"/>
      <c r="CU135" s="154"/>
      <c r="CV135" s="154"/>
      <c r="CW135" s="154"/>
      <c r="CX135" s="154"/>
      <c r="CY135" s="154"/>
      <c r="CZ135" s="154"/>
      <c r="DA135" s="154"/>
      <c r="DB135" s="154"/>
      <c r="DC135" s="154"/>
      <c r="DD135" s="154"/>
      <c r="DE135" s="154"/>
      <c r="DF135" s="154"/>
      <c r="DG135" s="154"/>
      <c r="DH135" s="154"/>
      <c r="DI135" s="154"/>
      <c r="DJ135" s="154"/>
      <c r="DK135" s="154"/>
      <c r="DL135" s="154"/>
      <c r="DM135" s="154"/>
      <c r="DN135" s="154"/>
      <c r="DO135" s="154"/>
      <c r="DP135" s="154"/>
      <c r="DQ135" s="154"/>
      <c r="DR135" s="154"/>
      <c r="DS135" s="154"/>
      <c r="DT135" s="154"/>
      <c r="DU135" s="154"/>
      <c r="DV135" s="154"/>
      <c r="DW135" s="154"/>
      <c r="DX135" s="154"/>
      <c r="DY135" s="154"/>
      <c r="DZ135" s="154"/>
      <c r="EA135" s="154"/>
      <c r="EB135" s="154"/>
      <c r="EC135" s="154"/>
      <c r="ED135" s="154"/>
      <c r="EE135" s="154"/>
      <c r="EF135" s="154"/>
      <c r="EG135" s="154"/>
      <c r="EH135" s="154"/>
      <c r="EI135" s="154"/>
      <c r="EJ135" s="154"/>
      <c r="EK135" s="154"/>
      <c r="EL135" s="154"/>
      <c r="EM135" s="154"/>
      <c r="EN135" s="154"/>
      <c r="EO135" s="154"/>
      <c r="EP135" s="154"/>
      <c r="EQ135" s="154"/>
      <c r="ER135" s="154"/>
      <c r="ES135" s="154"/>
      <c r="ET135" s="154"/>
      <c r="EU135" s="154"/>
      <c r="EV135" s="154"/>
      <c r="EW135" s="154"/>
      <c r="EX135" s="154"/>
      <c r="EY135" s="154"/>
      <c r="EZ135" s="154"/>
      <c r="FA135" s="154"/>
      <c r="FB135" s="154"/>
      <c r="FC135" s="154"/>
      <c r="FD135" s="154"/>
      <c r="FE135" s="154"/>
      <c r="FF135" s="154"/>
      <c r="FG135" s="154"/>
      <c r="FH135" s="154"/>
      <c r="FI135" s="154"/>
      <c r="FJ135" s="154"/>
      <c r="FK135" s="154"/>
      <c r="FL135" s="154"/>
      <c r="FM135" s="154"/>
      <c r="FN135" s="154"/>
      <c r="FO135" s="154"/>
      <c r="FP135" s="154"/>
      <c r="FQ135" s="154"/>
      <c r="FR135" s="154"/>
      <c r="FS135" s="154"/>
      <c r="FT135" s="154"/>
      <c r="FU135" s="154"/>
      <c r="FV135" s="154"/>
      <c r="FW135" s="154"/>
      <c r="FX135" s="154"/>
      <c r="FY135" s="154"/>
      <c r="FZ135" s="154"/>
      <c r="GA135" s="154"/>
      <c r="GB135" s="154"/>
      <c r="GC135" s="154"/>
      <c r="GD135" s="154"/>
      <c r="GE135" s="154"/>
      <c r="GF135" s="154"/>
      <c r="GG135" s="154"/>
      <c r="GH135" s="154"/>
      <c r="GI135" s="154"/>
      <c r="GJ135" s="154"/>
      <c r="GK135" s="154"/>
      <c r="GL135" s="154"/>
      <c r="GM135" s="154"/>
      <c r="GN135" s="154"/>
      <c r="GO135" s="154"/>
      <c r="GP135" s="154"/>
      <c r="GQ135" s="154"/>
      <c r="GR135" s="154"/>
      <c r="GS135" s="154"/>
      <c r="GT135" s="154"/>
      <c r="GU135" s="154"/>
      <c r="GV135" s="154"/>
      <c r="GW135" s="154"/>
      <c r="GX135" s="154"/>
      <c r="GY135" s="154"/>
      <c r="GZ135" s="154"/>
      <c r="HA135" s="154"/>
      <c r="HB135" s="154"/>
      <c r="HC135" s="154"/>
      <c r="HD135" s="154"/>
      <c r="HE135" s="154"/>
      <c r="HF135" s="154"/>
      <c r="HG135" s="154"/>
      <c r="HH135" s="154"/>
      <c r="HI135" s="154"/>
      <c r="HJ135" s="154"/>
      <c r="HK135" s="154"/>
      <c r="HL135" s="154"/>
      <c r="HM135" s="154"/>
      <c r="HN135" s="154"/>
      <c r="HO135" s="154"/>
      <c r="HP135" s="154"/>
      <c r="HQ135" s="154"/>
      <c r="HR135" s="154"/>
      <c r="HS135" s="154"/>
      <c r="HT135" s="154"/>
      <c r="HU135" s="154"/>
      <c r="HV135" s="154"/>
      <c r="HW135" s="154"/>
      <c r="HX135" s="154"/>
      <c r="HY135" s="154"/>
      <c r="HZ135" s="154"/>
      <c r="IA135" s="154"/>
      <c r="IB135" s="154"/>
      <c r="IC135" s="154"/>
      <c r="ID135" s="154"/>
      <c r="IE135" s="154"/>
      <c r="IF135" s="154"/>
      <c r="IG135" s="154"/>
      <c r="IH135" s="154"/>
      <c r="II135" s="154"/>
      <c r="IJ135" s="154"/>
      <c r="IK135" s="154"/>
      <c r="IL135" s="154"/>
      <c r="IM135" s="154"/>
      <c r="IN135" s="154"/>
      <c r="IO135" s="154"/>
      <c r="IP135" s="154"/>
      <c r="IQ135" s="154"/>
    </row>
    <row r="136" spans="1:251" s="194" customFormat="1" x14ac:dyDescent="0.2">
      <c r="A136" s="189" t="s">
        <v>359</v>
      </c>
      <c r="B136" s="147" t="s">
        <v>223</v>
      </c>
      <c r="C136" s="275">
        <v>99063</v>
      </c>
      <c r="D136" s="190" t="s">
        <v>224</v>
      </c>
      <c r="E136" s="142" t="s">
        <v>30</v>
      </c>
      <c r="F136" s="191">
        <f>F137</f>
        <v>10</v>
      </c>
      <c r="G136" s="149">
        <v>4.6399999999999997</v>
      </c>
      <c r="H136" s="150">
        <f t="shared" si="20"/>
        <v>5.82</v>
      </c>
      <c r="I136" s="192">
        <f t="shared" si="21"/>
        <v>58.2</v>
      </c>
      <c r="J136" s="167"/>
      <c r="K136" s="193"/>
      <c r="L136" s="157"/>
      <c r="M136" s="154"/>
      <c r="N136" s="154"/>
      <c r="O136" s="154"/>
      <c r="P136" s="154"/>
      <c r="Q136" s="154"/>
      <c r="R136" s="149">
        <v>4.29</v>
      </c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  <c r="BI136" s="154"/>
      <c r="BJ136" s="154"/>
      <c r="BK136" s="154"/>
      <c r="BL136" s="154"/>
      <c r="BM136" s="154"/>
      <c r="BN136" s="154"/>
      <c r="BO136" s="154"/>
      <c r="BP136" s="154"/>
      <c r="BQ136" s="154"/>
      <c r="BR136" s="154"/>
      <c r="BS136" s="154"/>
      <c r="BT136" s="154"/>
      <c r="BU136" s="154"/>
      <c r="BV136" s="154"/>
      <c r="BW136" s="154"/>
      <c r="BX136" s="154"/>
      <c r="BY136" s="154"/>
      <c r="BZ136" s="154"/>
      <c r="CA136" s="154"/>
      <c r="CB136" s="154"/>
      <c r="CC136" s="154"/>
      <c r="CD136" s="154"/>
      <c r="CE136" s="154"/>
      <c r="CF136" s="154"/>
      <c r="CG136" s="154"/>
      <c r="CH136" s="154"/>
      <c r="CI136" s="154"/>
      <c r="CJ136" s="154"/>
      <c r="CK136" s="154"/>
      <c r="CL136" s="154"/>
      <c r="CM136" s="154"/>
      <c r="CN136" s="154"/>
      <c r="CO136" s="154"/>
      <c r="CP136" s="154"/>
      <c r="CQ136" s="154"/>
      <c r="CR136" s="154"/>
      <c r="CS136" s="154"/>
      <c r="CT136" s="154"/>
      <c r="CU136" s="154"/>
      <c r="CV136" s="154"/>
      <c r="CW136" s="154"/>
      <c r="CX136" s="154"/>
      <c r="CY136" s="154"/>
      <c r="CZ136" s="154"/>
      <c r="DA136" s="154"/>
      <c r="DB136" s="154"/>
      <c r="DC136" s="154"/>
      <c r="DD136" s="154"/>
      <c r="DE136" s="154"/>
      <c r="DF136" s="154"/>
      <c r="DG136" s="154"/>
      <c r="DH136" s="154"/>
      <c r="DI136" s="154"/>
      <c r="DJ136" s="154"/>
      <c r="DK136" s="154"/>
      <c r="DL136" s="154"/>
      <c r="DM136" s="154"/>
      <c r="DN136" s="154"/>
      <c r="DO136" s="154"/>
      <c r="DP136" s="154"/>
      <c r="DQ136" s="154"/>
      <c r="DR136" s="154"/>
      <c r="DS136" s="154"/>
      <c r="DT136" s="154"/>
      <c r="DU136" s="154"/>
      <c r="DV136" s="154"/>
      <c r="DW136" s="154"/>
      <c r="DX136" s="154"/>
      <c r="DY136" s="154"/>
      <c r="DZ136" s="154"/>
      <c r="EA136" s="154"/>
      <c r="EB136" s="154"/>
      <c r="EC136" s="154"/>
      <c r="ED136" s="154"/>
      <c r="EE136" s="154"/>
      <c r="EF136" s="154"/>
      <c r="EG136" s="154"/>
      <c r="EH136" s="154"/>
      <c r="EI136" s="154"/>
      <c r="EJ136" s="154"/>
      <c r="EK136" s="154"/>
      <c r="EL136" s="154"/>
      <c r="EM136" s="154"/>
      <c r="EN136" s="154"/>
      <c r="EO136" s="154"/>
      <c r="EP136" s="154"/>
      <c r="EQ136" s="154"/>
      <c r="ER136" s="154"/>
      <c r="ES136" s="154"/>
      <c r="ET136" s="154"/>
      <c r="EU136" s="154"/>
      <c r="EV136" s="154"/>
      <c r="EW136" s="154"/>
      <c r="EX136" s="154"/>
      <c r="EY136" s="154"/>
      <c r="EZ136" s="154"/>
      <c r="FA136" s="154"/>
      <c r="FB136" s="154"/>
      <c r="FC136" s="154"/>
      <c r="FD136" s="154"/>
      <c r="FE136" s="154"/>
      <c r="FF136" s="154"/>
      <c r="FG136" s="154"/>
      <c r="FH136" s="154"/>
      <c r="FI136" s="154"/>
      <c r="FJ136" s="154"/>
      <c r="FK136" s="154"/>
      <c r="FL136" s="154"/>
      <c r="FM136" s="154"/>
      <c r="FN136" s="154"/>
      <c r="FO136" s="154"/>
      <c r="FP136" s="154"/>
      <c r="FQ136" s="154"/>
      <c r="FR136" s="154"/>
      <c r="FS136" s="154"/>
      <c r="FT136" s="154"/>
      <c r="FU136" s="154"/>
      <c r="FV136" s="154"/>
      <c r="FW136" s="154"/>
      <c r="FX136" s="154"/>
      <c r="FY136" s="154"/>
      <c r="FZ136" s="154"/>
      <c r="GA136" s="154"/>
      <c r="GB136" s="154"/>
      <c r="GC136" s="154"/>
      <c r="GD136" s="154"/>
      <c r="GE136" s="154"/>
      <c r="GF136" s="154"/>
      <c r="GG136" s="154"/>
      <c r="GH136" s="154"/>
      <c r="GI136" s="154"/>
      <c r="GJ136" s="154"/>
      <c r="GK136" s="154"/>
      <c r="GL136" s="154"/>
      <c r="GM136" s="154"/>
      <c r="GN136" s="154"/>
      <c r="GO136" s="154"/>
      <c r="GP136" s="154"/>
      <c r="GQ136" s="154"/>
      <c r="GR136" s="154"/>
      <c r="GS136" s="154"/>
      <c r="GT136" s="154"/>
      <c r="GU136" s="154"/>
      <c r="GV136" s="154"/>
      <c r="GW136" s="154"/>
      <c r="GX136" s="154"/>
      <c r="GY136" s="154"/>
      <c r="GZ136" s="154"/>
      <c r="HA136" s="154"/>
      <c r="HB136" s="154"/>
      <c r="HC136" s="154"/>
      <c r="HD136" s="154"/>
      <c r="HE136" s="154"/>
      <c r="HF136" s="154"/>
      <c r="HG136" s="154"/>
      <c r="HH136" s="154"/>
      <c r="HI136" s="154"/>
      <c r="HJ136" s="154"/>
      <c r="HK136" s="154"/>
      <c r="HL136" s="154"/>
      <c r="HM136" s="154"/>
      <c r="HN136" s="154"/>
      <c r="HO136" s="154"/>
      <c r="HP136" s="154"/>
      <c r="HQ136" s="154"/>
      <c r="HR136" s="154"/>
      <c r="HS136" s="154"/>
      <c r="HT136" s="154"/>
      <c r="HU136" s="154"/>
      <c r="HV136" s="154"/>
      <c r="HW136" s="154"/>
      <c r="HX136" s="154"/>
      <c r="HY136" s="154"/>
      <c r="HZ136" s="154"/>
      <c r="IA136" s="154"/>
      <c r="IB136" s="154"/>
      <c r="IC136" s="154"/>
      <c r="ID136" s="154"/>
      <c r="IE136" s="154"/>
      <c r="IF136" s="154"/>
      <c r="IG136" s="154"/>
      <c r="IH136" s="154"/>
      <c r="II136" s="154"/>
      <c r="IJ136" s="154"/>
      <c r="IK136" s="154"/>
      <c r="IL136" s="154"/>
      <c r="IM136" s="154"/>
      <c r="IN136" s="154"/>
      <c r="IO136" s="154"/>
      <c r="IP136" s="154"/>
      <c r="IQ136" s="154"/>
    </row>
    <row r="137" spans="1:251" s="194" customFormat="1" x14ac:dyDescent="0.2">
      <c r="A137" s="189" t="s">
        <v>360</v>
      </c>
      <c r="B137" s="147" t="s">
        <v>223</v>
      </c>
      <c r="C137" s="275">
        <v>97121</v>
      </c>
      <c r="D137" s="190" t="s">
        <v>572</v>
      </c>
      <c r="E137" s="142" t="s">
        <v>30</v>
      </c>
      <c r="F137" s="191">
        <f>F125</f>
        <v>10</v>
      </c>
      <c r="G137" s="149">
        <v>1.92</v>
      </c>
      <c r="H137" s="150">
        <f t="shared" si="20"/>
        <v>2.41</v>
      </c>
      <c r="I137" s="192">
        <f t="shared" si="21"/>
        <v>24.1</v>
      </c>
      <c r="J137" s="167"/>
      <c r="K137" s="193"/>
      <c r="L137" s="157"/>
      <c r="M137" s="154"/>
      <c r="N137" s="154"/>
      <c r="O137" s="154"/>
      <c r="P137" s="154"/>
      <c r="Q137" s="154"/>
      <c r="R137" s="149">
        <v>3.03</v>
      </c>
      <c r="S137" s="154"/>
      <c r="T137" s="154"/>
      <c r="U137" s="154"/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  <c r="BE137" s="154"/>
      <c r="BF137" s="154"/>
      <c r="BG137" s="154"/>
      <c r="BH137" s="154"/>
      <c r="BI137" s="154"/>
      <c r="BJ137" s="154"/>
      <c r="BK137" s="154"/>
      <c r="BL137" s="154"/>
      <c r="BM137" s="154"/>
      <c r="BN137" s="154"/>
      <c r="BO137" s="154"/>
      <c r="BP137" s="154"/>
      <c r="BQ137" s="154"/>
      <c r="BR137" s="154"/>
      <c r="BS137" s="154"/>
      <c r="BT137" s="154"/>
      <c r="BU137" s="154"/>
      <c r="BV137" s="154"/>
      <c r="BW137" s="154"/>
      <c r="BX137" s="154"/>
      <c r="BY137" s="154"/>
      <c r="BZ137" s="154"/>
      <c r="CA137" s="154"/>
      <c r="CB137" s="154"/>
      <c r="CC137" s="154"/>
      <c r="CD137" s="154"/>
      <c r="CE137" s="154"/>
      <c r="CF137" s="154"/>
      <c r="CG137" s="154"/>
      <c r="CH137" s="154"/>
      <c r="CI137" s="154"/>
      <c r="CJ137" s="154"/>
      <c r="CK137" s="154"/>
      <c r="CL137" s="154"/>
      <c r="CM137" s="154"/>
      <c r="CN137" s="154"/>
      <c r="CO137" s="154"/>
      <c r="CP137" s="154"/>
      <c r="CQ137" s="154"/>
      <c r="CR137" s="154"/>
      <c r="CS137" s="154"/>
      <c r="CT137" s="154"/>
      <c r="CU137" s="154"/>
      <c r="CV137" s="154"/>
      <c r="CW137" s="154"/>
      <c r="CX137" s="154"/>
      <c r="CY137" s="154"/>
      <c r="CZ137" s="154"/>
      <c r="DA137" s="154"/>
      <c r="DB137" s="154"/>
      <c r="DC137" s="154"/>
      <c r="DD137" s="154"/>
      <c r="DE137" s="154"/>
      <c r="DF137" s="154"/>
      <c r="DG137" s="154"/>
      <c r="DH137" s="154"/>
      <c r="DI137" s="154"/>
      <c r="DJ137" s="154"/>
      <c r="DK137" s="154"/>
      <c r="DL137" s="154"/>
      <c r="DM137" s="154"/>
      <c r="DN137" s="154"/>
      <c r="DO137" s="154"/>
      <c r="DP137" s="154"/>
      <c r="DQ137" s="154"/>
      <c r="DR137" s="154"/>
      <c r="DS137" s="154"/>
      <c r="DT137" s="154"/>
      <c r="DU137" s="154"/>
      <c r="DV137" s="154"/>
      <c r="DW137" s="154"/>
      <c r="DX137" s="154"/>
      <c r="DY137" s="154"/>
      <c r="DZ137" s="154"/>
      <c r="EA137" s="154"/>
      <c r="EB137" s="154"/>
      <c r="EC137" s="154"/>
      <c r="ED137" s="154"/>
      <c r="EE137" s="154"/>
      <c r="EF137" s="154"/>
      <c r="EG137" s="154"/>
      <c r="EH137" s="154"/>
      <c r="EI137" s="154"/>
      <c r="EJ137" s="154"/>
      <c r="EK137" s="154"/>
      <c r="EL137" s="154"/>
      <c r="EM137" s="154"/>
      <c r="EN137" s="154"/>
      <c r="EO137" s="154"/>
      <c r="EP137" s="154"/>
      <c r="EQ137" s="154"/>
      <c r="ER137" s="154"/>
      <c r="ES137" s="154"/>
      <c r="ET137" s="154"/>
      <c r="EU137" s="154"/>
      <c r="EV137" s="154"/>
      <c r="EW137" s="154"/>
      <c r="EX137" s="154"/>
      <c r="EY137" s="154"/>
      <c r="EZ137" s="154"/>
      <c r="FA137" s="154"/>
      <c r="FB137" s="154"/>
      <c r="FC137" s="154"/>
      <c r="FD137" s="154"/>
      <c r="FE137" s="154"/>
      <c r="FF137" s="154"/>
      <c r="FG137" s="154"/>
      <c r="FH137" s="154"/>
      <c r="FI137" s="154"/>
      <c r="FJ137" s="154"/>
      <c r="FK137" s="154"/>
      <c r="FL137" s="154"/>
      <c r="FM137" s="154"/>
      <c r="FN137" s="154"/>
      <c r="FO137" s="154"/>
      <c r="FP137" s="154"/>
      <c r="FQ137" s="154"/>
      <c r="FR137" s="154"/>
      <c r="FS137" s="154"/>
      <c r="FT137" s="154"/>
      <c r="FU137" s="154"/>
      <c r="FV137" s="154"/>
      <c r="FW137" s="154"/>
      <c r="FX137" s="154"/>
      <c r="FY137" s="154"/>
      <c r="FZ137" s="154"/>
      <c r="GA137" s="154"/>
      <c r="GB137" s="154"/>
      <c r="GC137" s="154"/>
      <c r="GD137" s="154"/>
      <c r="GE137" s="154"/>
      <c r="GF137" s="154"/>
      <c r="GG137" s="154"/>
      <c r="GH137" s="154"/>
      <c r="GI137" s="154"/>
      <c r="GJ137" s="154"/>
      <c r="GK137" s="154"/>
      <c r="GL137" s="154"/>
      <c r="GM137" s="154"/>
      <c r="GN137" s="154"/>
      <c r="GO137" s="154"/>
      <c r="GP137" s="154"/>
      <c r="GQ137" s="154"/>
      <c r="GR137" s="154"/>
      <c r="GS137" s="154"/>
      <c r="GT137" s="154"/>
      <c r="GU137" s="154"/>
      <c r="GV137" s="154"/>
      <c r="GW137" s="154"/>
      <c r="GX137" s="154"/>
      <c r="GY137" s="154"/>
      <c r="GZ137" s="154"/>
      <c r="HA137" s="154"/>
      <c r="HB137" s="154"/>
      <c r="HC137" s="154"/>
      <c r="HD137" s="154"/>
      <c r="HE137" s="154"/>
      <c r="HF137" s="154"/>
      <c r="HG137" s="154"/>
      <c r="HH137" s="154"/>
      <c r="HI137" s="154"/>
      <c r="HJ137" s="154"/>
      <c r="HK137" s="154"/>
      <c r="HL137" s="154"/>
      <c r="HM137" s="154"/>
      <c r="HN137" s="154"/>
      <c r="HO137" s="154"/>
      <c r="HP137" s="154"/>
      <c r="HQ137" s="154"/>
      <c r="HR137" s="154"/>
      <c r="HS137" s="154"/>
      <c r="HT137" s="154"/>
      <c r="HU137" s="154"/>
      <c r="HV137" s="154"/>
      <c r="HW137" s="154"/>
      <c r="HX137" s="154"/>
      <c r="HY137" s="154"/>
      <c r="HZ137" s="154"/>
      <c r="IA137" s="154"/>
      <c r="IB137" s="154"/>
      <c r="IC137" s="154"/>
      <c r="ID137" s="154"/>
      <c r="IE137" s="154"/>
      <c r="IF137" s="154"/>
      <c r="IG137" s="154"/>
      <c r="IH137" s="154"/>
      <c r="II137" s="154"/>
      <c r="IJ137" s="154"/>
      <c r="IK137" s="154"/>
      <c r="IL137" s="154"/>
      <c r="IM137" s="154"/>
      <c r="IN137" s="154"/>
      <c r="IO137" s="154"/>
      <c r="IP137" s="154"/>
      <c r="IQ137" s="154"/>
    </row>
    <row r="138" spans="1:251" s="194" customFormat="1" x14ac:dyDescent="0.2">
      <c r="A138" s="189"/>
      <c r="B138" s="147"/>
      <c r="C138" s="275"/>
      <c r="D138" s="190"/>
      <c r="E138" s="142"/>
      <c r="F138" s="191"/>
      <c r="G138" s="149"/>
      <c r="H138" s="150"/>
      <c r="I138" s="192"/>
      <c r="J138" s="167"/>
      <c r="K138" s="193"/>
      <c r="L138" s="157"/>
      <c r="M138" s="154"/>
      <c r="N138" s="154"/>
      <c r="O138" s="154"/>
      <c r="P138" s="154"/>
      <c r="Q138" s="154"/>
      <c r="R138" s="149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  <c r="BI138" s="154"/>
      <c r="BJ138" s="154"/>
      <c r="BK138" s="154"/>
      <c r="BL138" s="154"/>
      <c r="BM138" s="154"/>
      <c r="BN138" s="154"/>
      <c r="BO138" s="154"/>
      <c r="BP138" s="154"/>
      <c r="BQ138" s="154"/>
      <c r="BR138" s="154"/>
      <c r="BS138" s="154"/>
      <c r="BT138" s="154"/>
      <c r="BU138" s="154"/>
      <c r="BV138" s="154"/>
      <c r="BW138" s="154"/>
      <c r="BX138" s="154"/>
      <c r="BY138" s="154"/>
      <c r="BZ138" s="154"/>
      <c r="CA138" s="154"/>
      <c r="CB138" s="154"/>
      <c r="CC138" s="154"/>
      <c r="CD138" s="154"/>
      <c r="CE138" s="154"/>
      <c r="CF138" s="154"/>
      <c r="CG138" s="154"/>
      <c r="CH138" s="154"/>
      <c r="CI138" s="154"/>
      <c r="CJ138" s="154"/>
      <c r="CK138" s="154"/>
      <c r="CL138" s="154"/>
      <c r="CM138" s="154"/>
      <c r="CN138" s="154"/>
      <c r="CO138" s="154"/>
      <c r="CP138" s="154"/>
      <c r="CQ138" s="154"/>
      <c r="CR138" s="154"/>
      <c r="CS138" s="154"/>
      <c r="CT138" s="154"/>
      <c r="CU138" s="154"/>
      <c r="CV138" s="154"/>
      <c r="CW138" s="154"/>
      <c r="CX138" s="154"/>
      <c r="CY138" s="154"/>
      <c r="CZ138" s="154"/>
      <c r="DA138" s="154"/>
      <c r="DB138" s="154"/>
      <c r="DC138" s="154"/>
      <c r="DD138" s="154"/>
      <c r="DE138" s="154"/>
      <c r="DF138" s="154"/>
      <c r="DG138" s="154"/>
      <c r="DH138" s="154"/>
      <c r="DI138" s="154"/>
      <c r="DJ138" s="154"/>
      <c r="DK138" s="154"/>
      <c r="DL138" s="154"/>
      <c r="DM138" s="154"/>
      <c r="DN138" s="154"/>
      <c r="DO138" s="154"/>
      <c r="DP138" s="154"/>
      <c r="DQ138" s="154"/>
      <c r="DR138" s="154"/>
      <c r="DS138" s="154"/>
      <c r="DT138" s="154"/>
      <c r="DU138" s="154"/>
      <c r="DV138" s="154"/>
      <c r="DW138" s="154"/>
      <c r="DX138" s="154"/>
      <c r="DY138" s="154"/>
      <c r="DZ138" s="154"/>
      <c r="EA138" s="154"/>
      <c r="EB138" s="154"/>
      <c r="EC138" s="154"/>
      <c r="ED138" s="154"/>
      <c r="EE138" s="154"/>
      <c r="EF138" s="154"/>
      <c r="EG138" s="154"/>
      <c r="EH138" s="154"/>
      <c r="EI138" s="154"/>
      <c r="EJ138" s="154"/>
      <c r="EK138" s="154"/>
      <c r="EL138" s="154"/>
      <c r="EM138" s="154"/>
      <c r="EN138" s="154"/>
      <c r="EO138" s="154"/>
      <c r="EP138" s="154"/>
      <c r="EQ138" s="154"/>
      <c r="ER138" s="154"/>
      <c r="ES138" s="154"/>
      <c r="ET138" s="154"/>
      <c r="EU138" s="154"/>
      <c r="EV138" s="154"/>
      <c r="EW138" s="154"/>
      <c r="EX138" s="154"/>
      <c r="EY138" s="154"/>
      <c r="EZ138" s="154"/>
      <c r="FA138" s="154"/>
      <c r="FB138" s="154"/>
      <c r="FC138" s="154"/>
      <c r="FD138" s="154"/>
      <c r="FE138" s="154"/>
      <c r="FF138" s="154"/>
      <c r="FG138" s="154"/>
      <c r="FH138" s="154"/>
      <c r="FI138" s="154"/>
      <c r="FJ138" s="154"/>
      <c r="FK138" s="154"/>
      <c r="FL138" s="154"/>
      <c r="FM138" s="154"/>
      <c r="FN138" s="154"/>
      <c r="FO138" s="154"/>
      <c r="FP138" s="154"/>
      <c r="FQ138" s="154"/>
      <c r="FR138" s="154"/>
      <c r="FS138" s="154"/>
      <c r="FT138" s="154"/>
      <c r="FU138" s="154"/>
      <c r="FV138" s="154"/>
      <c r="FW138" s="154"/>
      <c r="FX138" s="154"/>
      <c r="FY138" s="154"/>
      <c r="FZ138" s="154"/>
      <c r="GA138" s="154"/>
      <c r="GB138" s="154"/>
      <c r="GC138" s="154"/>
      <c r="GD138" s="154"/>
      <c r="GE138" s="154"/>
      <c r="GF138" s="154"/>
      <c r="GG138" s="154"/>
      <c r="GH138" s="154"/>
      <c r="GI138" s="154"/>
      <c r="GJ138" s="154"/>
      <c r="GK138" s="154"/>
      <c r="GL138" s="154"/>
      <c r="GM138" s="154"/>
      <c r="GN138" s="154"/>
      <c r="GO138" s="154"/>
      <c r="GP138" s="154"/>
      <c r="GQ138" s="154"/>
      <c r="GR138" s="154"/>
      <c r="GS138" s="154"/>
      <c r="GT138" s="154"/>
      <c r="GU138" s="154"/>
      <c r="GV138" s="154"/>
      <c r="GW138" s="154"/>
      <c r="GX138" s="154"/>
      <c r="GY138" s="154"/>
      <c r="GZ138" s="154"/>
      <c r="HA138" s="154"/>
      <c r="HB138" s="154"/>
      <c r="HC138" s="154"/>
      <c r="HD138" s="154"/>
      <c r="HE138" s="154"/>
      <c r="HF138" s="154"/>
      <c r="HG138" s="154"/>
      <c r="HH138" s="154"/>
      <c r="HI138" s="154"/>
      <c r="HJ138" s="154"/>
      <c r="HK138" s="154"/>
      <c r="HL138" s="154"/>
      <c r="HM138" s="154"/>
      <c r="HN138" s="154"/>
      <c r="HO138" s="154"/>
      <c r="HP138" s="154"/>
      <c r="HQ138" s="154"/>
      <c r="HR138" s="154"/>
      <c r="HS138" s="154"/>
      <c r="HT138" s="154"/>
      <c r="HU138" s="154"/>
      <c r="HV138" s="154"/>
      <c r="HW138" s="154"/>
      <c r="HX138" s="154"/>
      <c r="HY138" s="154"/>
      <c r="HZ138" s="154"/>
      <c r="IA138" s="154"/>
      <c r="IB138" s="154"/>
      <c r="IC138" s="154"/>
      <c r="ID138" s="154"/>
      <c r="IE138" s="154"/>
      <c r="IF138" s="154"/>
      <c r="IG138" s="154"/>
      <c r="IH138" s="154"/>
      <c r="II138" s="154"/>
      <c r="IJ138" s="154"/>
      <c r="IK138" s="154"/>
      <c r="IL138" s="154"/>
      <c r="IM138" s="154"/>
      <c r="IN138" s="154"/>
      <c r="IO138" s="154"/>
      <c r="IP138" s="154"/>
      <c r="IQ138" s="154"/>
    </row>
    <row r="139" spans="1:251" ht="13.5" thickBot="1" x14ac:dyDescent="0.25">
      <c r="A139" s="300"/>
      <c r="B139" s="315"/>
      <c r="C139" s="316"/>
      <c r="D139" s="317"/>
      <c r="E139" s="285"/>
      <c r="F139" s="318"/>
      <c r="G139" s="314"/>
      <c r="H139" s="304"/>
      <c r="I139" s="288"/>
      <c r="J139" s="209"/>
      <c r="K139" s="193"/>
      <c r="L139" s="186"/>
      <c r="M139" s="187"/>
      <c r="N139" s="187"/>
      <c r="O139" s="187"/>
      <c r="P139" s="187"/>
      <c r="Q139" s="187"/>
      <c r="R139" s="314"/>
      <c r="S139" s="187"/>
      <c r="T139" s="187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F139" s="187"/>
      <c r="AG139" s="187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187"/>
      <c r="AT139" s="187"/>
      <c r="AU139" s="187"/>
      <c r="AV139" s="187"/>
      <c r="AW139" s="187"/>
      <c r="AX139" s="187"/>
      <c r="AY139" s="187"/>
      <c r="AZ139" s="187"/>
      <c r="BA139" s="187"/>
      <c r="BB139" s="187"/>
      <c r="BC139" s="187"/>
      <c r="BD139" s="187"/>
      <c r="BE139" s="187"/>
      <c r="BF139" s="187"/>
      <c r="BG139" s="187"/>
      <c r="BH139" s="187"/>
      <c r="BI139" s="187"/>
      <c r="BJ139" s="187"/>
      <c r="BK139" s="187"/>
      <c r="BL139" s="187"/>
      <c r="BM139" s="187"/>
      <c r="BN139" s="187"/>
      <c r="BO139" s="187"/>
      <c r="BP139" s="187"/>
      <c r="BQ139" s="187"/>
      <c r="BR139" s="187"/>
      <c r="BS139" s="187"/>
      <c r="BT139" s="187"/>
      <c r="BU139" s="187"/>
      <c r="BV139" s="187"/>
      <c r="BW139" s="187"/>
      <c r="BX139" s="187"/>
      <c r="BY139" s="187"/>
      <c r="BZ139" s="187"/>
      <c r="CA139" s="187"/>
      <c r="CB139" s="187"/>
      <c r="CC139" s="187"/>
      <c r="CD139" s="187"/>
      <c r="CE139" s="187"/>
      <c r="CF139" s="187"/>
      <c r="CG139" s="187"/>
      <c r="CH139" s="187"/>
      <c r="CI139" s="187"/>
      <c r="CJ139" s="187"/>
      <c r="CK139" s="187"/>
      <c r="CL139" s="187"/>
      <c r="CM139" s="187"/>
      <c r="CN139" s="187"/>
      <c r="CO139" s="187"/>
      <c r="CP139" s="187"/>
      <c r="CQ139" s="187"/>
      <c r="CR139" s="187"/>
      <c r="CS139" s="187"/>
      <c r="CT139" s="187"/>
      <c r="CU139" s="187"/>
      <c r="CV139" s="187"/>
      <c r="CW139" s="187"/>
      <c r="CX139" s="187"/>
      <c r="CY139" s="187"/>
      <c r="CZ139" s="187"/>
      <c r="DA139" s="187"/>
      <c r="DB139" s="187"/>
      <c r="DC139" s="187"/>
      <c r="DD139" s="187"/>
      <c r="DE139" s="187"/>
      <c r="DF139" s="187"/>
      <c r="DG139" s="187"/>
      <c r="DH139" s="187"/>
      <c r="DI139" s="187"/>
      <c r="DJ139" s="187"/>
      <c r="DK139" s="187"/>
      <c r="DL139" s="187"/>
      <c r="DM139" s="187"/>
      <c r="DN139" s="187"/>
      <c r="DO139" s="187"/>
      <c r="DP139" s="187"/>
      <c r="DQ139" s="187"/>
      <c r="DR139" s="187"/>
      <c r="DS139" s="187"/>
      <c r="DT139" s="187"/>
      <c r="DU139" s="187"/>
      <c r="DV139" s="187"/>
      <c r="DW139" s="187"/>
      <c r="DX139" s="187"/>
      <c r="DY139" s="187"/>
      <c r="DZ139" s="187"/>
      <c r="EA139" s="187"/>
      <c r="EB139" s="187"/>
      <c r="EC139" s="187"/>
      <c r="ED139" s="187"/>
      <c r="EE139" s="187"/>
      <c r="EF139" s="187"/>
      <c r="EG139" s="187"/>
      <c r="EH139" s="187"/>
      <c r="EI139" s="187"/>
      <c r="EJ139" s="187"/>
      <c r="EK139" s="187"/>
      <c r="EL139" s="187"/>
      <c r="EM139" s="187"/>
      <c r="EN139" s="187"/>
      <c r="EO139" s="187"/>
      <c r="EP139" s="187"/>
      <c r="EQ139" s="187"/>
      <c r="ER139" s="187"/>
      <c r="ES139" s="187"/>
      <c r="ET139" s="187"/>
      <c r="EU139" s="187"/>
      <c r="EV139" s="187"/>
      <c r="EW139" s="187"/>
      <c r="EX139" s="187"/>
      <c r="EY139" s="187"/>
      <c r="EZ139" s="187"/>
      <c r="FA139" s="187"/>
      <c r="FB139" s="187"/>
      <c r="FC139" s="187"/>
      <c r="FD139" s="187"/>
      <c r="FE139" s="187"/>
      <c r="FF139" s="187"/>
      <c r="FG139" s="187"/>
      <c r="FH139" s="187"/>
      <c r="FI139" s="187"/>
      <c r="FJ139" s="187"/>
      <c r="FK139" s="187"/>
      <c r="FL139" s="187"/>
      <c r="FM139" s="187"/>
      <c r="FN139" s="187"/>
      <c r="FO139" s="187"/>
      <c r="FP139" s="187"/>
      <c r="FQ139" s="187"/>
      <c r="FR139" s="187"/>
      <c r="FS139" s="187"/>
      <c r="FT139" s="187"/>
      <c r="FU139" s="187"/>
      <c r="FV139" s="187"/>
      <c r="FW139" s="187"/>
      <c r="FX139" s="187"/>
      <c r="FY139" s="187"/>
      <c r="FZ139" s="187"/>
      <c r="GA139" s="187"/>
      <c r="GB139" s="187"/>
      <c r="GC139" s="187"/>
      <c r="GD139" s="187"/>
      <c r="GE139" s="187"/>
      <c r="GF139" s="187"/>
      <c r="GG139" s="187"/>
      <c r="GH139" s="187"/>
      <c r="GI139" s="187"/>
      <c r="GJ139" s="187"/>
      <c r="GK139" s="187"/>
      <c r="GL139" s="187"/>
      <c r="GM139" s="187"/>
      <c r="GN139" s="187"/>
      <c r="GO139" s="187"/>
      <c r="GP139" s="187"/>
      <c r="GQ139" s="187"/>
      <c r="GR139" s="187"/>
      <c r="GS139" s="187"/>
      <c r="GT139" s="187"/>
      <c r="GU139" s="187"/>
      <c r="GV139" s="187"/>
      <c r="GW139" s="187"/>
      <c r="GX139" s="187"/>
      <c r="GY139" s="187"/>
      <c r="GZ139" s="187"/>
      <c r="HA139" s="187"/>
      <c r="HB139" s="187"/>
      <c r="HC139" s="187"/>
      <c r="HD139" s="187"/>
      <c r="HE139" s="187"/>
      <c r="HF139" s="187"/>
      <c r="HG139" s="187"/>
      <c r="HH139" s="187"/>
      <c r="HI139" s="187"/>
      <c r="HJ139" s="187"/>
      <c r="HK139" s="187"/>
      <c r="HL139" s="187"/>
      <c r="HM139" s="187"/>
      <c r="HN139" s="187"/>
      <c r="HO139" s="187"/>
      <c r="HP139" s="187"/>
      <c r="HQ139" s="187"/>
      <c r="HR139" s="187"/>
      <c r="HS139" s="187"/>
      <c r="HT139" s="187"/>
      <c r="HU139" s="187"/>
      <c r="HV139" s="187"/>
      <c r="HW139" s="187"/>
      <c r="HX139" s="187"/>
      <c r="HY139" s="187"/>
      <c r="HZ139" s="187"/>
      <c r="IA139" s="187"/>
      <c r="IB139" s="187"/>
      <c r="IC139" s="187"/>
      <c r="ID139" s="187"/>
      <c r="IE139" s="187"/>
      <c r="IF139" s="187"/>
      <c r="IG139" s="187"/>
      <c r="IH139" s="187"/>
      <c r="II139" s="187"/>
      <c r="IJ139" s="187"/>
      <c r="IK139" s="187"/>
      <c r="IL139" s="187"/>
      <c r="IM139" s="187"/>
      <c r="IN139" s="187"/>
      <c r="IO139" s="187"/>
      <c r="IP139" s="187"/>
      <c r="IQ139" s="187"/>
    </row>
    <row r="140" spans="1:251" x14ac:dyDescent="0.2">
      <c r="A140" s="319">
        <v>7</v>
      </c>
      <c r="B140" s="309"/>
      <c r="C140" s="320"/>
      <c r="D140" s="308" t="s">
        <v>59</v>
      </c>
      <c r="E140" s="309"/>
      <c r="F140" s="321"/>
      <c r="G140" s="322"/>
      <c r="H140" s="323"/>
      <c r="I140" s="313">
        <f>SUM(I141:I155)</f>
        <v>2781.5299999999997</v>
      </c>
      <c r="J140" s="360">
        <f>I140/$I$330</f>
        <v>3.7294668683046464E-3</v>
      </c>
      <c r="K140" s="193"/>
      <c r="Q140" s="170"/>
      <c r="R140" s="322"/>
      <c r="S140" s="170"/>
      <c r="T140" s="170"/>
      <c r="U140" s="170"/>
      <c r="V140" s="170"/>
      <c r="W140" s="170"/>
      <c r="X140" s="170"/>
      <c r="Y140" s="170"/>
      <c r="Z140" s="170"/>
      <c r="AA140" s="170"/>
      <c r="AB140" s="170"/>
      <c r="AC140" s="170"/>
      <c r="AD140" s="170"/>
      <c r="AE140" s="170"/>
      <c r="AF140" s="170"/>
      <c r="AG140" s="170"/>
      <c r="AH140" s="170"/>
      <c r="AI140" s="170"/>
      <c r="AJ140" s="170"/>
      <c r="AK140" s="170"/>
      <c r="AL140" s="170"/>
      <c r="AM140" s="170"/>
      <c r="AN140" s="170"/>
      <c r="AO140" s="170"/>
      <c r="AP140" s="170"/>
      <c r="AQ140" s="170"/>
      <c r="AR140" s="170"/>
      <c r="AS140" s="170"/>
      <c r="AT140" s="170"/>
      <c r="AU140" s="170"/>
      <c r="AV140" s="170"/>
      <c r="AW140" s="170"/>
      <c r="AX140" s="170"/>
      <c r="AY140" s="170"/>
      <c r="AZ140" s="170"/>
      <c r="BA140" s="170"/>
      <c r="BB140" s="170"/>
      <c r="BC140" s="170"/>
      <c r="BD140" s="170"/>
      <c r="BE140" s="170"/>
      <c r="BF140" s="170"/>
      <c r="BG140" s="170"/>
      <c r="BH140" s="170"/>
      <c r="BI140" s="170"/>
      <c r="BJ140" s="170"/>
      <c r="BK140" s="170"/>
      <c r="BL140" s="170"/>
      <c r="BM140" s="170"/>
      <c r="BN140" s="170"/>
      <c r="BO140" s="170"/>
      <c r="BP140" s="170"/>
      <c r="BQ140" s="170"/>
      <c r="BR140" s="170"/>
      <c r="BS140" s="170"/>
      <c r="BT140" s="170"/>
      <c r="BU140" s="170"/>
      <c r="BV140" s="170"/>
      <c r="BW140" s="170"/>
      <c r="BX140" s="170"/>
      <c r="BY140" s="170"/>
      <c r="BZ140" s="170"/>
      <c r="CA140" s="170"/>
      <c r="CB140" s="170"/>
      <c r="CC140" s="170"/>
      <c r="CD140" s="170"/>
      <c r="CE140" s="170"/>
      <c r="CF140" s="170"/>
      <c r="CG140" s="170"/>
      <c r="CH140" s="170"/>
      <c r="CI140" s="170"/>
      <c r="CJ140" s="170"/>
      <c r="CK140" s="170"/>
      <c r="CL140" s="170"/>
      <c r="CM140" s="170"/>
      <c r="CN140" s="170"/>
      <c r="CO140" s="170"/>
      <c r="CP140" s="170"/>
      <c r="CQ140" s="170"/>
      <c r="CR140" s="170"/>
      <c r="CS140" s="170"/>
      <c r="CT140" s="170"/>
      <c r="CU140" s="170"/>
      <c r="CV140" s="170"/>
      <c r="CW140" s="170"/>
      <c r="CX140" s="170"/>
      <c r="CY140" s="170"/>
      <c r="CZ140" s="170"/>
      <c r="DA140" s="170"/>
      <c r="DB140" s="170"/>
      <c r="DC140" s="170"/>
      <c r="DD140" s="170"/>
      <c r="DE140" s="170"/>
      <c r="DF140" s="170"/>
      <c r="DG140" s="170"/>
      <c r="DH140" s="170"/>
      <c r="DI140" s="170"/>
      <c r="DJ140" s="170"/>
      <c r="DK140" s="170"/>
      <c r="DL140" s="170"/>
      <c r="DM140" s="170"/>
      <c r="DN140" s="170"/>
      <c r="DO140" s="170"/>
      <c r="DP140" s="170"/>
      <c r="DQ140" s="170"/>
      <c r="DR140" s="170"/>
      <c r="DS140" s="170"/>
      <c r="DT140" s="170"/>
      <c r="DU140" s="170"/>
      <c r="DV140" s="170"/>
      <c r="DW140" s="170"/>
      <c r="DX140" s="170"/>
      <c r="DY140" s="170"/>
      <c r="DZ140" s="170"/>
      <c r="EA140" s="170"/>
      <c r="EB140" s="170"/>
      <c r="EC140" s="170"/>
      <c r="ED140" s="170"/>
      <c r="EE140" s="170"/>
      <c r="EF140" s="170"/>
      <c r="EG140" s="170"/>
      <c r="EH140" s="170"/>
      <c r="EI140" s="170"/>
      <c r="EJ140" s="170"/>
      <c r="EK140" s="170"/>
      <c r="EL140" s="170"/>
      <c r="EM140" s="170"/>
      <c r="EN140" s="170"/>
      <c r="EO140" s="170"/>
      <c r="EP140" s="170"/>
      <c r="EQ140" s="170"/>
      <c r="ER140" s="170"/>
      <c r="ES140" s="170"/>
      <c r="ET140" s="170"/>
      <c r="EU140" s="170"/>
      <c r="EV140" s="170"/>
      <c r="EW140" s="170"/>
      <c r="EX140" s="170"/>
      <c r="EY140" s="170"/>
      <c r="EZ140" s="170"/>
      <c r="FA140" s="170"/>
      <c r="FB140" s="170"/>
      <c r="FC140" s="170"/>
      <c r="FD140" s="170"/>
      <c r="FE140" s="170"/>
      <c r="FF140" s="170"/>
      <c r="FG140" s="170"/>
      <c r="FH140" s="170"/>
      <c r="FI140" s="170"/>
      <c r="FJ140" s="170"/>
      <c r="FK140" s="170"/>
      <c r="FL140" s="170"/>
      <c r="FM140" s="170"/>
      <c r="FN140" s="170"/>
      <c r="FO140" s="170"/>
      <c r="FP140" s="170"/>
      <c r="FQ140" s="170"/>
      <c r="FR140" s="170"/>
      <c r="FS140" s="170"/>
      <c r="FT140" s="170"/>
      <c r="FU140" s="170"/>
      <c r="FV140" s="170"/>
      <c r="FW140" s="170"/>
      <c r="FX140" s="170"/>
      <c r="FY140" s="170"/>
      <c r="FZ140" s="170"/>
      <c r="GA140" s="170"/>
      <c r="GB140" s="170"/>
      <c r="GC140" s="170"/>
      <c r="GD140" s="170"/>
      <c r="GE140" s="170"/>
      <c r="GF140" s="170"/>
      <c r="GG140" s="170"/>
      <c r="GH140" s="170"/>
      <c r="GI140" s="170"/>
      <c r="GJ140" s="170"/>
      <c r="GK140" s="170"/>
      <c r="GL140" s="170"/>
      <c r="GM140" s="170"/>
      <c r="GN140" s="170"/>
      <c r="GO140" s="170"/>
      <c r="GP140" s="170"/>
      <c r="GQ140" s="170"/>
      <c r="GR140" s="170"/>
      <c r="GS140" s="170"/>
      <c r="GT140" s="170"/>
      <c r="GU140" s="170"/>
      <c r="GV140" s="170"/>
      <c r="GW140" s="170"/>
      <c r="GX140" s="170"/>
      <c r="GY140" s="170"/>
      <c r="GZ140" s="170"/>
      <c r="HA140" s="170"/>
      <c r="HB140" s="170"/>
      <c r="HC140" s="170"/>
      <c r="HD140" s="170"/>
      <c r="HE140" s="170"/>
      <c r="HF140" s="170"/>
      <c r="HG140" s="170"/>
      <c r="HH140" s="170"/>
      <c r="HI140" s="170"/>
      <c r="HJ140" s="170"/>
      <c r="HK140" s="170"/>
      <c r="HL140" s="170"/>
      <c r="HM140" s="170"/>
      <c r="HN140" s="170"/>
      <c r="HO140" s="170"/>
      <c r="HP140" s="170"/>
      <c r="HQ140" s="170"/>
      <c r="HR140" s="170"/>
      <c r="HS140" s="170"/>
      <c r="HT140" s="170"/>
      <c r="HU140" s="170"/>
      <c r="HV140" s="170"/>
      <c r="HW140" s="170"/>
      <c r="HX140" s="170"/>
      <c r="HY140" s="170"/>
      <c r="HZ140" s="170"/>
      <c r="IA140" s="170"/>
      <c r="IB140" s="170"/>
      <c r="IC140" s="170"/>
      <c r="ID140" s="170"/>
      <c r="IE140" s="170"/>
      <c r="IF140" s="170"/>
      <c r="IG140" s="170"/>
      <c r="IH140" s="170"/>
      <c r="II140" s="170"/>
      <c r="IJ140" s="170"/>
      <c r="IK140" s="170"/>
      <c r="IL140" s="170"/>
      <c r="IM140" s="170"/>
      <c r="IN140" s="170"/>
      <c r="IO140" s="170"/>
      <c r="IP140" s="170"/>
      <c r="IQ140" s="170"/>
    </row>
    <row r="141" spans="1:251" s="216" customFormat="1" ht="25.5" x14ac:dyDescent="0.2">
      <c r="A141" s="174" t="s">
        <v>215</v>
      </c>
      <c r="B141" s="142"/>
      <c r="C141" s="219" t="s">
        <v>264</v>
      </c>
      <c r="D141" s="205" t="s">
        <v>375</v>
      </c>
      <c r="E141" s="142" t="s">
        <v>37</v>
      </c>
      <c r="F141" s="206">
        <v>1</v>
      </c>
      <c r="G141" s="149">
        <v>600</v>
      </c>
      <c r="H141" s="150">
        <f t="shared" ref="H141:H155" si="22">ROUND(G141*$K$9,2)</f>
        <v>753</v>
      </c>
      <c r="I141" s="192">
        <f>ROUND(F141*H141,2)</f>
        <v>753</v>
      </c>
      <c r="J141" s="156"/>
      <c r="K141" s="193"/>
      <c r="L141" s="157"/>
      <c r="M141" s="154"/>
      <c r="N141" s="154"/>
      <c r="O141" s="154"/>
      <c r="P141" s="154"/>
      <c r="Q141" s="194"/>
      <c r="R141" s="149">
        <v>2838.51</v>
      </c>
      <c r="S141" s="194"/>
      <c r="T141" s="194"/>
      <c r="U141" s="194"/>
      <c r="V141" s="194"/>
      <c r="W141" s="194"/>
      <c r="X141" s="194"/>
      <c r="Y141" s="194"/>
      <c r="Z141" s="194"/>
      <c r="AA141" s="194"/>
      <c r="AB141" s="194"/>
      <c r="AC141" s="194"/>
      <c r="AD141" s="194"/>
      <c r="AE141" s="194"/>
      <c r="AF141" s="194"/>
      <c r="AG141" s="194"/>
      <c r="AH141" s="194"/>
      <c r="AI141" s="194"/>
      <c r="AJ141" s="194"/>
      <c r="AK141" s="194"/>
      <c r="AL141" s="194"/>
      <c r="AM141" s="194"/>
      <c r="AN141" s="194"/>
      <c r="AO141" s="194"/>
      <c r="AP141" s="194"/>
      <c r="AQ141" s="194"/>
      <c r="AR141" s="194"/>
      <c r="AS141" s="194"/>
      <c r="AT141" s="194"/>
      <c r="AU141" s="194"/>
      <c r="AV141" s="194"/>
      <c r="AW141" s="194"/>
      <c r="AX141" s="194"/>
      <c r="AY141" s="194"/>
      <c r="AZ141" s="194"/>
      <c r="BA141" s="194"/>
      <c r="BB141" s="194"/>
      <c r="BC141" s="194"/>
      <c r="BD141" s="194"/>
      <c r="BE141" s="194"/>
      <c r="BF141" s="194"/>
      <c r="BG141" s="194"/>
      <c r="BH141" s="194"/>
      <c r="BI141" s="194"/>
      <c r="BJ141" s="194"/>
      <c r="BK141" s="194"/>
      <c r="BL141" s="194"/>
      <c r="BM141" s="194"/>
      <c r="BN141" s="194"/>
      <c r="BO141" s="194"/>
      <c r="BP141" s="194"/>
      <c r="BQ141" s="194"/>
      <c r="BR141" s="194"/>
      <c r="BS141" s="194"/>
      <c r="BT141" s="194"/>
      <c r="BU141" s="194"/>
      <c r="BV141" s="194"/>
      <c r="BW141" s="194"/>
      <c r="BX141" s="194"/>
      <c r="BY141" s="194"/>
      <c r="BZ141" s="194"/>
      <c r="CA141" s="194"/>
      <c r="CB141" s="194"/>
      <c r="CC141" s="194"/>
      <c r="CD141" s="194"/>
      <c r="CE141" s="194"/>
      <c r="CF141" s="194"/>
      <c r="CG141" s="194"/>
      <c r="CH141" s="194"/>
      <c r="CI141" s="194"/>
      <c r="CJ141" s="194"/>
      <c r="CK141" s="194"/>
      <c r="CL141" s="194"/>
      <c r="CM141" s="194"/>
      <c r="CN141" s="194"/>
      <c r="CO141" s="194"/>
      <c r="CP141" s="194"/>
      <c r="CQ141" s="194"/>
      <c r="CR141" s="194"/>
      <c r="CS141" s="194"/>
      <c r="CT141" s="194"/>
      <c r="CU141" s="194"/>
      <c r="CV141" s="194"/>
      <c r="CW141" s="194"/>
      <c r="CX141" s="194"/>
      <c r="CY141" s="194"/>
      <c r="CZ141" s="194"/>
      <c r="DA141" s="194"/>
      <c r="DB141" s="194"/>
      <c r="DC141" s="194"/>
      <c r="DD141" s="194"/>
      <c r="DE141" s="194"/>
      <c r="DF141" s="194"/>
      <c r="DG141" s="194"/>
      <c r="DH141" s="194"/>
      <c r="DI141" s="194"/>
      <c r="DJ141" s="194"/>
      <c r="DK141" s="194"/>
      <c r="DL141" s="194"/>
      <c r="DM141" s="194"/>
      <c r="DN141" s="194"/>
      <c r="DO141" s="194"/>
      <c r="DP141" s="194"/>
      <c r="DQ141" s="194"/>
      <c r="DR141" s="194"/>
      <c r="DS141" s="194"/>
      <c r="DT141" s="194"/>
      <c r="DU141" s="194"/>
      <c r="DV141" s="194"/>
      <c r="DW141" s="194"/>
      <c r="DX141" s="194"/>
      <c r="DY141" s="194"/>
      <c r="DZ141" s="194"/>
      <c r="EA141" s="194"/>
      <c r="EB141" s="194"/>
      <c r="EC141" s="194"/>
      <c r="ED141" s="194"/>
      <c r="EE141" s="194"/>
      <c r="EF141" s="194"/>
      <c r="EG141" s="194"/>
      <c r="EH141" s="194"/>
      <c r="EI141" s="194"/>
      <c r="EJ141" s="194"/>
      <c r="EK141" s="194"/>
      <c r="EL141" s="194"/>
      <c r="EM141" s="194"/>
      <c r="EN141" s="194"/>
      <c r="EO141" s="194"/>
      <c r="EP141" s="194"/>
      <c r="EQ141" s="194"/>
      <c r="ER141" s="194"/>
      <c r="ES141" s="194"/>
      <c r="ET141" s="194"/>
      <c r="EU141" s="194"/>
      <c r="EV141" s="194"/>
      <c r="EW141" s="194"/>
      <c r="EX141" s="194"/>
      <c r="EY141" s="194"/>
      <c r="EZ141" s="194"/>
      <c r="FA141" s="194"/>
      <c r="FB141" s="194"/>
      <c r="FC141" s="194"/>
      <c r="FD141" s="194"/>
      <c r="FE141" s="194"/>
      <c r="FF141" s="194"/>
      <c r="FG141" s="194"/>
      <c r="FH141" s="194"/>
      <c r="FI141" s="194"/>
      <c r="FJ141" s="194"/>
      <c r="FK141" s="194"/>
      <c r="FL141" s="194"/>
      <c r="FM141" s="194"/>
      <c r="FN141" s="194"/>
      <c r="FO141" s="194"/>
      <c r="FP141" s="194"/>
      <c r="FQ141" s="194"/>
      <c r="FR141" s="194"/>
      <c r="FS141" s="194"/>
      <c r="FT141" s="194"/>
      <c r="FU141" s="194"/>
      <c r="FV141" s="194"/>
      <c r="FW141" s="194"/>
      <c r="FX141" s="194"/>
      <c r="FY141" s="194"/>
      <c r="FZ141" s="194"/>
      <c r="GA141" s="194"/>
      <c r="GB141" s="194"/>
      <c r="GC141" s="194"/>
      <c r="GD141" s="194"/>
      <c r="GE141" s="194"/>
      <c r="GF141" s="194"/>
      <c r="GG141" s="194"/>
      <c r="GH141" s="194"/>
      <c r="GI141" s="194"/>
      <c r="GJ141" s="194"/>
      <c r="GK141" s="194"/>
      <c r="GL141" s="194"/>
      <c r="GM141" s="194"/>
      <c r="GN141" s="194"/>
      <c r="GO141" s="194"/>
      <c r="GP141" s="194"/>
      <c r="GQ141" s="194"/>
      <c r="GR141" s="194"/>
      <c r="GS141" s="194"/>
      <c r="GT141" s="194"/>
      <c r="GU141" s="194"/>
      <c r="GV141" s="194"/>
      <c r="GW141" s="194"/>
      <c r="GX141" s="194"/>
      <c r="GY141" s="194"/>
      <c r="GZ141" s="194"/>
      <c r="HA141" s="194"/>
      <c r="HB141" s="194"/>
      <c r="HC141" s="194"/>
      <c r="HD141" s="194"/>
      <c r="HE141" s="194"/>
      <c r="HF141" s="194"/>
      <c r="HG141" s="194"/>
      <c r="HH141" s="194"/>
      <c r="HI141" s="194"/>
      <c r="HJ141" s="194"/>
      <c r="HK141" s="194"/>
      <c r="HL141" s="194"/>
      <c r="HM141" s="194"/>
      <c r="HN141" s="194"/>
      <c r="HO141" s="194"/>
      <c r="HP141" s="194"/>
      <c r="HQ141" s="194"/>
      <c r="HR141" s="194"/>
      <c r="HS141" s="194"/>
      <c r="HT141" s="194"/>
      <c r="HU141" s="194"/>
      <c r="HV141" s="194"/>
      <c r="HW141" s="194"/>
      <c r="HX141" s="194"/>
      <c r="HY141" s="194"/>
      <c r="HZ141" s="194"/>
      <c r="IA141" s="194"/>
      <c r="IB141" s="194"/>
      <c r="IC141" s="194"/>
      <c r="ID141" s="194"/>
      <c r="IE141" s="194"/>
      <c r="IF141" s="194"/>
      <c r="IG141" s="194"/>
      <c r="IH141" s="194"/>
      <c r="II141" s="194"/>
      <c r="IJ141" s="194"/>
      <c r="IK141" s="194"/>
      <c r="IL141" s="194"/>
      <c r="IM141" s="194"/>
      <c r="IN141" s="194"/>
      <c r="IO141" s="194"/>
      <c r="IP141" s="194"/>
      <c r="IQ141" s="194"/>
    </row>
    <row r="142" spans="1:251" s="194" customFormat="1" x14ac:dyDescent="0.2">
      <c r="A142" s="174" t="s">
        <v>361</v>
      </c>
      <c r="B142" s="145" t="s">
        <v>223</v>
      </c>
      <c r="C142" s="219">
        <v>89356</v>
      </c>
      <c r="D142" s="205" t="s">
        <v>225</v>
      </c>
      <c r="E142" s="142" t="s">
        <v>30</v>
      </c>
      <c r="F142" s="206">
        <v>10</v>
      </c>
      <c r="G142" s="149">
        <v>21.06</v>
      </c>
      <c r="H142" s="150">
        <f t="shared" si="22"/>
        <v>26.43</v>
      </c>
      <c r="I142" s="192">
        <f t="shared" ref="I142:I155" si="23">ROUND(F142*H142,2)</f>
        <v>264.3</v>
      </c>
      <c r="J142" s="156"/>
      <c r="K142" s="193"/>
      <c r="L142" s="157"/>
      <c r="M142" s="154"/>
      <c r="N142" s="154"/>
      <c r="O142" s="154"/>
      <c r="P142" s="154"/>
      <c r="R142" s="149">
        <v>19.510000000000002</v>
      </c>
    </row>
    <row r="143" spans="1:251" s="216" customFormat="1" x14ac:dyDescent="0.2">
      <c r="A143" s="174" t="s">
        <v>362</v>
      </c>
      <c r="B143" s="145" t="s">
        <v>223</v>
      </c>
      <c r="C143" s="219">
        <v>89383</v>
      </c>
      <c r="D143" s="205" t="s">
        <v>226</v>
      </c>
      <c r="E143" s="142" t="s">
        <v>37</v>
      </c>
      <c r="F143" s="206">
        <v>10</v>
      </c>
      <c r="G143" s="149">
        <v>5.87</v>
      </c>
      <c r="H143" s="150">
        <f t="shared" si="22"/>
        <v>7.37</v>
      </c>
      <c r="I143" s="192">
        <f t="shared" si="23"/>
        <v>73.7</v>
      </c>
      <c r="J143" s="156"/>
      <c r="K143" s="193"/>
      <c r="L143" s="157"/>
      <c r="M143" s="154"/>
      <c r="N143" s="154"/>
      <c r="O143" s="154"/>
      <c r="P143" s="154"/>
      <c r="Q143" s="194"/>
      <c r="R143" s="149">
        <v>5.54</v>
      </c>
      <c r="S143" s="194"/>
      <c r="T143" s="194"/>
      <c r="U143" s="194"/>
      <c r="V143" s="194"/>
      <c r="W143" s="194"/>
      <c r="X143" s="194"/>
      <c r="Y143" s="194"/>
      <c r="Z143" s="194"/>
      <c r="AA143" s="194"/>
      <c r="AB143" s="194"/>
      <c r="AC143" s="194"/>
      <c r="AD143" s="194"/>
      <c r="AE143" s="194"/>
      <c r="AF143" s="194"/>
      <c r="AG143" s="194"/>
      <c r="AH143" s="194"/>
      <c r="AI143" s="194"/>
      <c r="AJ143" s="194"/>
      <c r="AK143" s="194"/>
      <c r="AL143" s="194"/>
      <c r="AM143" s="194"/>
      <c r="AN143" s="194"/>
      <c r="AO143" s="194"/>
      <c r="AP143" s="194"/>
      <c r="AQ143" s="194"/>
      <c r="AR143" s="194"/>
      <c r="AS143" s="194"/>
      <c r="AT143" s="194"/>
      <c r="AU143" s="194"/>
      <c r="AV143" s="194"/>
      <c r="AW143" s="194"/>
      <c r="AX143" s="194"/>
      <c r="AY143" s="194"/>
      <c r="AZ143" s="194"/>
      <c r="BA143" s="194"/>
      <c r="BB143" s="194"/>
      <c r="BC143" s="194"/>
      <c r="BD143" s="194"/>
      <c r="BE143" s="194"/>
      <c r="BF143" s="194"/>
      <c r="BG143" s="194"/>
      <c r="BH143" s="194"/>
      <c r="BI143" s="194"/>
      <c r="BJ143" s="194"/>
      <c r="BK143" s="194"/>
      <c r="BL143" s="194"/>
      <c r="BM143" s="194"/>
      <c r="BN143" s="194"/>
      <c r="BO143" s="194"/>
      <c r="BP143" s="194"/>
      <c r="BQ143" s="194"/>
      <c r="BR143" s="194"/>
      <c r="BS143" s="194"/>
      <c r="BT143" s="194"/>
      <c r="BU143" s="194"/>
      <c r="BV143" s="194"/>
      <c r="BW143" s="194"/>
      <c r="BX143" s="194"/>
      <c r="BY143" s="194"/>
      <c r="BZ143" s="194"/>
      <c r="CA143" s="194"/>
      <c r="CB143" s="194"/>
      <c r="CC143" s="194"/>
      <c r="CD143" s="194"/>
      <c r="CE143" s="194"/>
      <c r="CF143" s="194"/>
      <c r="CG143" s="194"/>
      <c r="CH143" s="194"/>
      <c r="CI143" s="194"/>
      <c r="CJ143" s="194"/>
      <c r="CK143" s="194"/>
      <c r="CL143" s="194"/>
      <c r="CM143" s="194"/>
      <c r="CN143" s="194"/>
      <c r="CO143" s="194"/>
      <c r="CP143" s="194"/>
      <c r="CQ143" s="194"/>
      <c r="CR143" s="194"/>
      <c r="CS143" s="194"/>
      <c r="CT143" s="194"/>
      <c r="CU143" s="194"/>
      <c r="CV143" s="194"/>
      <c r="CW143" s="194"/>
      <c r="CX143" s="194"/>
      <c r="CY143" s="194"/>
      <c r="CZ143" s="194"/>
      <c r="DA143" s="194"/>
      <c r="DB143" s="194"/>
      <c r="DC143" s="194"/>
      <c r="DD143" s="194"/>
      <c r="DE143" s="194"/>
      <c r="DF143" s="194"/>
      <c r="DG143" s="194"/>
      <c r="DH143" s="194"/>
      <c r="DI143" s="194"/>
      <c r="DJ143" s="194"/>
      <c r="DK143" s="194"/>
      <c r="DL143" s="194"/>
      <c r="DM143" s="194"/>
      <c r="DN143" s="194"/>
      <c r="DO143" s="194"/>
      <c r="DP143" s="194"/>
      <c r="DQ143" s="194"/>
      <c r="DR143" s="194"/>
      <c r="DS143" s="194"/>
      <c r="DT143" s="194"/>
      <c r="DU143" s="194"/>
      <c r="DV143" s="194"/>
      <c r="DW143" s="194"/>
      <c r="DX143" s="194"/>
      <c r="DY143" s="194"/>
      <c r="DZ143" s="194"/>
      <c r="EA143" s="194"/>
      <c r="EB143" s="194"/>
      <c r="EC143" s="194"/>
      <c r="ED143" s="194"/>
      <c r="EE143" s="194"/>
      <c r="EF143" s="194"/>
      <c r="EG143" s="194"/>
      <c r="EH143" s="194"/>
      <c r="EI143" s="194"/>
      <c r="EJ143" s="194"/>
      <c r="EK143" s="194"/>
      <c r="EL143" s="194"/>
      <c r="EM143" s="194"/>
      <c r="EN143" s="194"/>
      <c r="EO143" s="194"/>
      <c r="EP143" s="194"/>
      <c r="EQ143" s="194"/>
      <c r="ER143" s="194"/>
      <c r="ES143" s="194"/>
      <c r="ET143" s="194"/>
      <c r="EU143" s="194"/>
      <c r="EV143" s="194"/>
      <c r="EW143" s="194"/>
      <c r="EX143" s="194"/>
      <c r="EY143" s="194"/>
      <c r="EZ143" s="194"/>
      <c r="FA143" s="194"/>
      <c r="FB143" s="194"/>
      <c r="FC143" s="194"/>
      <c r="FD143" s="194"/>
      <c r="FE143" s="194"/>
      <c r="FF143" s="194"/>
      <c r="FG143" s="194"/>
      <c r="FH143" s="194"/>
      <c r="FI143" s="194"/>
      <c r="FJ143" s="194"/>
      <c r="FK143" s="194"/>
      <c r="FL143" s="194"/>
      <c r="FM143" s="194"/>
      <c r="FN143" s="194"/>
      <c r="FO143" s="194"/>
      <c r="FP143" s="194"/>
      <c r="FQ143" s="194"/>
      <c r="FR143" s="194"/>
      <c r="FS143" s="194"/>
      <c r="FT143" s="194"/>
      <c r="FU143" s="194"/>
      <c r="FV143" s="194"/>
      <c r="FW143" s="194"/>
      <c r="FX143" s="194"/>
      <c r="FY143" s="194"/>
      <c r="FZ143" s="194"/>
      <c r="GA143" s="194"/>
      <c r="GB143" s="194"/>
      <c r="GC143" s="194"/>
      <c r="GD143" s="194"/>
      <c r="GE143" s="194"/>
      <c r="GF143" s="194"/>
      <c r="GG143" s="194"/>
      <c r="GH143" s="194"/>
      <c r="GI143" s="194"/>
      <c r="GJ143" s="194"/>
      <c r="GK143" s="194"/>
      <c r="GL143" s="194"/>
      <c r="GM143" s="194"/>
      <c r="GN143" s="194"/>
      <c r="GO143" s="194"/>
      <c r="GP143" s="194"/>
      <c r="GQ143" s="194"/>
      <c r="GR143" s="194"/>
      <c r="GS143" s="194"/>
      <c r="GT143" s="194"/>
      <c r="GU143" s="194"/>
      <c r="GV143" s="194"/>
      <c r="GW143" s="194"/>
      <c r="GX143" s="194"/>
      <c r="GY143" s="194"/>
      <c r="GZ143" s="194"/>
      <c r="HA143" s="194"/>
      <c r="HB143" s="194"/>
      <c r="HC143" s="194"/>
      <c r="HD143" s="194"/>
      <c r="HE143" s="194"/>
      <c r="HF143" s="194"/>
      <c r="HG143" s="194"/>
      <c r="HH143" s="194"/>
      <c r="HI143" s="194"/>
      <c r="HJ143" s="194"/>
      <c r="HK143" s="194"/>
      <c r="HL143" s="194"/>
      <c r="HM143" s="194"/>
      <c r="HN143" s="194"/>
      <c r="HO143" s="194"/>
      <c r="HP143" s="194"/>
      <c r="HQ143" s="194"/>
      <c r="HR143" s="194"/>
      <c r="HS143" s="194"/>
      <c r="HT143" s="194"/>
      <c r="HU143" s="194"/>
      <c r="HV143" s="194"/>
      <c r="HW143" s="194"/>
      <c r="HX143" s="194"/>
      <c r="HY143" s="194"/>
      <c r="HZ143" s="194"/>
      <c r="IA143" s="194"/>
      <c r="IB143" s="194"/>
      <c r="IC143" s="194"/>
      <c r="ID143" s="194"/>
      <c r="IE143" s="194"/>
      <c r="IF143" s="194"/>
      <c r="IG143" s="194"/>
      <c r="IH143" s="194"/>
      <c r="II143" s="194"/>
      <c r="IJ143" s="194"/>
      <c r="IK143" s="194"/>
      <c r="IL143" s="194"/>
      <c r="IM143" s="194"/>
      <c r="IN143" s="194"/>
      <c r="IO143" s="194"/>
      <c r="IP143" s="194"/>
      <c r="IQ143" s="194"/>
    </row>
    <row r="144" spans="1:251" s="216" customFormat="1" x14ac:dyDescent="0.2">
      <c r="A144" s="174" t="s">
        <v>363</v>
      </c>
      <c r="B144" s="145" t="s">
        <v>223</v>
      </c>
      <c r="C144" s="219">
        <v>89428</v>
      </c>
      <c r="D144" s="205" t="s">
        <v>227</v>
      </c>
      <c r="E144" s="142" t="s">
        <v>37</v>
      </c>
      <c r="F144" s="206">
        <v>15</v>
      </c>
      <c r="G144" s="149">
        <v>13.74</v>
      </c>
      <c r="H144" s="150">
        <f t="shared" si="22"/>
        <v>17.239999999999998</v>
      </c>
      <c r="I144" s="192">
        <f t="shared" si="23"/>
        <v>258.60000000000002</v>
      </c>
      <c r="J144" s="156"/>
      <c r="K144" s="193"/>
      <c r="L144" s="157"/>
      <c r="M144" s="154"/>
      <c r="N144" s="154"/>
      <c r="O144" s="154"/>
      <c r="P144" s="154"/>
      <c r="Q144" s="194"/>
      <c r="R144" s="149">
        <v>15.95</v>
      </c>
      <c r="S144" s="194"/>
      <c r="T144" s="194"/>
      <c r="U144" s="194"/>
      <c r="V144" s="194"/>
      <c r="W144" s="194"/>
      <c r="X144" s="194"/>
      <c r="Y144" s="194"/>
      <c r="Z144" s="194"/>
      <c r="AA144" s="194"/>
      <c r="AB144" s="194"/>
      <c r="AC144" s="194"/>
      <c r="AD144" s="194"/>
      <c r="AE144" s="194"/>
      <c r="AF144" s="194"/>
      <c r="AG144" s="194"/>
      <c r="AH144" s="194"/>
      <c r="AI144" s="194"/>
      <c r="AJ144" s="194"/>
      <c r="AK144" s="194"/>
      <c r="AL144" s="194"/>
      <c r="AM144" s="194"/>
      <c r="AN144" s="194"/>
      <c r="AO144" s="194"/>
      <c r="AP144" s="194"/>
      <c r="AQ144" s="194"/>
      <c r="AR144" s="194"/>
      <c r="AS144" s="194"/>
      <c r="AT144" s="194"/>
      <c r="AU144" s="194"/>
      <c r="AV144" s="194"/>
      <c r="AW144" s="194"/>
      <c r="AX144" s="194"/>
      <c r="AY144" s="194"/>
      <c r="AZ144" s="194"/>
      <c r="BA144" s="194"/>
      <c r="BB144" s="194"/>
      <c r="BC144" s="194"/>
      <c r="BD144" s="194"/>
      <c r="BE144" s="194"/>
      <c r="BF144" s="194"/>
      <c r="BG144" s="194"/>
      <c r="BH144" s="194"/>
      <c r="BI144" s="194"/>
      <c r="BJ144" s="194"/>
      <c r="BK144" s="194"/>
      <c r="BL144" s="194"/>
      <c r="BM144" s="194"/>
      <c r="BN144" s="194"/>
      <c r="BO144" s="194"/>
      <c r="BP144" s="194"/>
      <c r="BQ144" s="194"/>
      <c r="BR144" s="194"/>
      <c r="BS144" s="194"/>
      <c r="BT144" s="194"/>
      <c r="BU144" s="194"/>
      <c r="BV144" s="194"/>
      <c r="BW144" s="194"/>
      <c r="BX144" s="194"/>
      <c r="BY144" s="194"/>
      <c r="BZ144" s="194"/>
      <c r="CA144" s="194"/>
      <c r="CB144" s="194"/>
      <c r="CC144" s="194"/>
      <c r="CD144" s="194"/>
      <c r="CE144" s="194"/>
      <c r="CF144" s="194"/>
      <c r="CG144" s="194"/>
      <c r="CH144" s="194"/>
      <c r="CI144" s="194"/>
      <c r="CJ144" s="194"/>
      <c r="CK144" s="194"/>
      <c r="CL144" s="194"/>
      <c r="CM144" s="194"/>
      <c r="CN144" s="194"/>
      <c r="CO144" s="194"/>
      <c r="CP144" s="194"/>
      <c r="CQ144" s="194"/>
      <c r="CR144" s="194"/>
      <c r="CS144" s="194"/>
      <c r="CT144" s="194"/>
      <c r="CU144" s="194"/>
      <c r="CV144" s="194"/>
      <c r="CW144" s="194"/>
      <c r="CX144" s="194"/>
      <c r="CY144" s="194"/>
      <c r="CZ144" s="194"/>
      <c r="DA144" s="194"/>
      <c r="DB144" s="194"/>
      <c r="DC144" s="194"/>
      <c r="DD144" s="194"/>
      <c r="DE144" s="194"/>
      <c r="DF144" s="194"/>
      <c r="DG144" s="194"/>
      <c r="DH144" s="194"/>
      <c r="DI144" s="194"/>
      <c r="DJ144" s="194"/>
      <c r="DK144" s="194"/>
      <c r="DL144" s="194"/>
      <c r="DM144" s="194"/>
      <c r="DN144" s="194"/>
      <c r="DO144" s="194"/>
      <c r="DP144" s="194"/>
      <c r="DQ144" s="194"/>
      <c r="DR144" s="194"/>
      <c r="DS144" s="194"/>
      <c r="DT144" s="194"/>
      <c r="DU144" s="194"/>
      <c r="DV144" s="194"/>
      <c r="DW144" s="194"/>
      <c r="DX144" s="194"/>
      <c r="DY144" s="194"/>
      <c r="DZ144" s="194"/>
      <c r="EA144" s="194"/>
      <c r="EB144" s="194"/>
      <c r="EC144" s="194"/>
      <c r="ED144" s="194"/>
      <c r="EE144" s="194"/>
      <c r="EF144" s="194"/>
      <c r="EG144" s="194"/>
      <c r="EH144" s="194"/>
      <c r="EI144" s="194"/>
      <c r="EJ144" s="194"/>
      <c r="EK144" s="194"/>
      <c r="EL144" s="194"/>
      <c r="EM144" s="194"/>
      <c r="EN144" s="194"/>
      <c r="EO144" s="194"/>
      <c r="EP144" s="194"/>
      <c r="EQ144" s="194"/>
      <c r="ER144" s="194"/>
      <c r="ES144" s="194"/>
      <c r="ET144" s="194"/>
      <c r="EU144" s="194"/>
      <c r="EV144" s="194"/>
      <c r="EW144" s="194"/>
      <c r="EX144" s="194"/>
      <c r="EY144" s="194"/>
      <c r="EZ144" s="194"/>
      <c r="FA144" s="194"/>
      <c r="FB144" s="194"/>
      <c r="FC144" s="194"/>
      <c r="FD144" s="194"/>
      <c r="FE144" s="194"/>
      <c r="FF144" s="194"/>
      <c r="FG144" s="194"/>
      <c r="FH144" s="194"/>
      <c r="FI144" s="194"/>
      <c r="FJ144" s="194"/>
      <c r="FK144" s="194"/>
      <c r="FL144" s="194"/>
      <c r="FM144" s="194"/>
      <c r="FN144" s="194"/>
      <c r="FO144" s="194"/>
      <c r="FP144" s="194"/>
      <c r="FQ144" s="194"/>
      <c r="FR144" s="194"/>
      <c r="FS144" s="194"/>
      <c r="FT144" s="194"/>
      <c r="FU144" s="194"/>
      <c r="FV144" s="194"/>
      <c r="FW144" s="194"/>
      <c r="FX144" s="194"/>
      <c r="FY144" s="194"/>
      <c r="FZ144" s="194"/>
      <c r="GA144" s="194"/>
      <c r="GB144" s="194"/>
      <c r="GC144" s="194"/>
      <c r="GD144" s="194"/>
      <c r="GE144" s="194"/>
      <c r="GF144" s="194"/>
      <c r="GG144" s="194"/>
      <c r="GH144" s="194"/>
      <c r="GI144" s="194"/>
      <c r="GJ144" s="194"/>
      <c r="GK144" s="194"/>
      <c r="GL144" s="194"/>
      <c r="GM144" s="194"/>
      <c r="GN144" s="194"/>
      <c r="GO144" s="194"/>
      <c r="GP144" s="194"/>
      <c r="GQ144" s="194"/>
      <c r="GR144" s="194"/>
      <c r="GS144" s="194"/>
      <c r="GT144" s="194"/>
      <c r="GU144" s="194"/>
      <c r="GV144" s="194"/>
      <c r="GW144" s="194"/>
      <c r="GX144" s="194"/>
      <c r="GY144" s="194"/>
      <c r="GZ144" s="194"/>
      <c r="HA144" s="194"/>
      <c r="HB144" s="194"/>
      <c r="HC144" s="194"/>
      <c r="HD144" s="194"/>
      <c r="HE144" s="194"/>
      <c r="HF144" s="194"/>
      <c r="HG144" s="194"/>
      <c r="HH144" s="194"/>
      <c r="HI144" s="194"/>
      <c r="HJ144" s="194"/>
      <c r="HK144" s="194"/>
      <c r="HL144" s="194"/>
      <c r="HM144" s="194"/>
      <c r="HN144" s="194"/>
      <c r="HO144" s="194"/>
      <c r="HP144" s="194"/>
      <c r="HQ144" s="194"/>
      <c r="HR144" s="194"/>
      <c r="HS144" s="194"/>
      <c r="HT144" s="194"/>
      <c r="HU144" s="194"/>
      <c r="HV144" s="194"/>
      <c r="HW144" s="194"/>
      <c r="HX144" s="194"/>
      <c r="HY144" s="194"/>
      <c r="HZ144" s="194"/>
      <c r="IA144" s="194"/>
      <c r="IB144" s="194"/>
      <c r="IC144" s="194"/>
      <c r="ID144" s="194"/>
      <c r="IE144" s="194"/>
      <c r="IF144" s="194"/>
      <c r="IG144" s="194"/>
      <c r="IH144" s="194"/>
      <c r="II144" s="194"/>
      <c r="IJ144" s="194"/>
      <c r="IK144" s="194"/>
      <c r="IL144" s="194"/>
      <c r="IM144" s="194"/>
      <c r="IN144" s="194"/>
      <c r="IO144" s="194"/>
      <c r="IP144" s="194"/>
      <c r="IQ144" s="194"/>
    </row>
    <row r="145" spans="1:251" s="216" customFormat="1" x14ac:dyDescent="0.2">
      <c r="A145" s="174" t="s">
        <v>364</v>
      </c>
      <c r="B145" s="145" t="s">
        <v>223</v>
      </c>
      <c r="C145" s="219">
        <v>4211</v>
      </c>
      <c r="D145" s="205" t="s">
        <v>228</v>
      </c>
      <c r="E145" s="142" t="s">
        <v>37</v>
      </c>
      <c r="F145" s="206">
        <v>10</v>
      </c>
      <c r="G145" s="149">
        <f t="shared" ref="G145:G155" si="24">ROUND(R145*$R$14,2)</f>
        <v>2.12</v>
      </c>
      <c r="H145" s="150">
        <f t="shared" si="22"/>
        <v>2.66</v>
      </c>
      <c r="I145" s="192">
        <f t="shared" si="23"/>
        <v>26.6</v>
      </c>
      <c r="J145" s="156"/>
      <c r="K145" s="193"/>
      <c r="L145" s="157"/>
      <c r="M145" s="154"/>
      <c r="N145" s="154"/>
      <c r="O145" s="154"/>
      <c r="P145" s="154"/>
      <c r="Q145" s="194"/>
      <c r="R145" s="149">
        <v>1.89</v>
      </c>
      <c r="S145" s="194"/>
      <c r="T145" s="194"/>
      <c r="U145" s="194"/>
      <c r="V145" s="194"/>
      <c r="W145" s="194"/>
      <c r="X145" s="194"/>
      <c r="Y145" s="194"/>
      <c r="Z145" s="194"/>
      <c r="AA145" s="194"/>
      <c r="AB145" s="194"/>
      <c r="AC145" s="194"/>
      <c r="AD145" s="194"/>
      <c r="AE145" s="194"/>
      <c r="AF145" s="194"/>
      <c r="AG145" s="194"/>
      <c r="AH145" s="194"/>
      <c r="AI145" s="194"/>
      <c r="AJ145" s="194"/>
      <c r="AK145" s="194"/>
      <c r="AL145" s="194"/>
      <c r="AM145" s="194"/>
      <c r="AN145" s="194"/>
      <c r="AO145" s="194"/>
      <c r="AP145" s="194"/>
      <c r="AQ145" s="194"/>
      <c r="AR145" s="194"/>
      <c r="AS145" s="194"/>
      <c r="AT145" s="194"/>
      <c r="AU145" s="194"/>
      <c r="AV145" s="194"/>
      <c r="AW145" s="194"/>
      <c r="AX145" s="194"/>
      <c r="AY145" s="194"/>
      <c r="AZ145" s="194"/>
      <c r="BA145" s="194"/>
      <c r="BB145" s="194"/>
      <c r="BC145" s="194"/>
      <c r="BD145" s="194"/>
      <c r="BE145" s="194"/>
      <c r="BF145" s="194"/>
      <c r="BG145" s="194"/>
      <c r="BH145" s="194"/>
      <c r="BI145" s="194"/>
      <c r="BJ145" s="194"/>
      <c r="BK145" s="194"/>
      <c r="BL145" s="194"/>
      <c r="BM145" s="194"/>
      <c r="BN145" s="194"/>
      <c r="BO145" s="194"/>
      <c r="BP145" s="194"/>
      <c r="BQ145" s="194"/>
      <c r="BR145" s="194"/>
      <c r="BS145" s="194"/>
      <c r="BT145" s="194"/>
      <c r="BU145" s="194"/>
      <c r="BV145" s="194"/>
      <c r="BW145" s="194"/>
      <c r="BX145" s="194"/>
      <c r="BY145" s="194"/>
      <c r="BZ145" s="194"/>
      <c r="CA145" s="194"/>
      <c r="CB145" s="194"/>
      <c r="CC145" s="194"/>
      <c r="CD145" s="194"/>
      <c r="CE145" s="194"/>
      <c r="CF145" s="194"/>
      <c r="CG145" s="194"/>
      <c r="CH145" s="194"/>
      <c r="CI145" s="194"/>
      <c r="CJ145" s="194"/>
      <c r="CK145" s="194"/>
      <c r="CL145" s="194"/>
      <c r="CM145" s="194"/>
      <c r="CN145" s="194"/>
      <c r="CO145" s="194"/>
      <c r="CP145" s="194"/>
      <c r="CQ145" s="194"/>
      <c r="CR145" s="194"/>
      <c r="CS145" s="194"/>
      <c r="CT145" s="194"/>
      <c r="CU145" s="194"/>
      <c r="CV145" s="194"/>
      <c r="CW145" s="194"/>
      <c r="CX145" s="194"/>
      <c r="CY145" s="194"/>
      <c r="CZ145" s="194"/>
      <c r="DA145" s="194"/>
      <c r="DB145" s="194"/>
      <c r="DC145" s="194"/>
      <c r="DD145" s="194"/>
      <c r="DE145" s="194"/>
      <c r="DF145" s="194"/>
      <c r="DG145" s="194"/>
      <c r="DH145" s="194"/>
      <c r="DI145" s="194"/>
      <c r="DJ145" s="194"/>
      <c r="DK145" s="194"/>
      <c r="DL145" s="194"/>
      <c r="DM145" s="194"/>
      <c r="DN145" s="194"/>
      <c r="DO145" s="194"/>
      <c r="DP145" s="194"/>
      <c r="DQ145" s="194"/>
      <c r="DR145" s="194"/>
      <c r="DS145" s="194"/>
      <c r="DT145" s="194"/>
      <c r="DU145" s="194"/>
      <c r="DV145" s="194"/>
      <c r="DW145" s="194"/>
      <c r="DX145" s="194"/>
      <c r="DY145" s="194"/>
      <c r="DZ145" s="194"/>
      <c r="EA145" s="194"/>
      <c r="EB145" s="194"/>
      <c r="EC145" s="194"/>
      <c r="ED145" s="194"/>
      <c r="EE145" s="194"/>
      <c r="EF145" s="194"/>
      <c r="EG145" s="194"/>
      <c r="EH145" s="194"/>
      <c r="EI145" s="194"/>
      <c r="EJ145" s="194"/>
      <c r="EK145" s="194"/>
      <c r="EL145" s="194"/>
      <c r="EM145" s="194"/>
      <c r="EN145" s="194"/>
      <c r="EO145" s="194"/>
      <c r="EP145" s="194"/>
      <c r="EQ145" s="194"/>
      <c r="ER145" s="194"/>
      <c r="ES145" s="194"/>
      <c r="ET145" s="194"/>
      <c r="EU145" s="194"/>
      <c r="EV145" s="194"/>
      <c r="EW145" s="194"/>
      <c r="EX145" s="194"/>
      <c r="EY145" s="194"/>
      <c r="EZ145" s="194"/>
      <c r="FA145" s="194"/>
      <c r="FB145" s="194"/>
      <c r="FC145" s="194"/>
      <c r="FD145" s="194"/>
      <c r="FE145" s="194"/>
      <c r="FF145" s="194"/>
      <c r="FG145" s="194"/>
      <c r="FH145" s="194"/>
      <c r="FI145" s="194"/>
      <c r="FJ145" s="194"/>
      <c r="FK145" s="194"/>
      <c r="FL145" s="194"/>
      <c r="FM145" s="194"/>
      <c r="FN145" s="194"/>
      <c r="FO145" s="194"/>
      <c r="FP145" s="194"/>
      <c r="FQ145" s="194"/>
      <c r="FR145" s="194"/>
      <c r="FS145" s="194"/>
      <c r="FT145" s="194"/>
      <c r="FU145" s="194"/>
      <c r="FV145" s="194"/>
      <c r="FW145" s="194"/>
      <c r="FX145" s="194"/>
      <c r="FY145" s="194"/>
      <c r="FZ145" s="194"/>
      <c r="GA145" s="194"/>
      <c r="GB145" s="194"/>
      <c r="GC145" s="194"/>
      <c r="GD145" s="194"/>
      <c r="GE145" s="194"/>
      <c r="GF145" s="194"/>
      <c r="GG145" s="194"/>
      <c r="GH145" s="194"/>
      <c r="GI145" s="194"/>
      <c r="GJ145" s="194"/>
      <c r="GK145" s="194"/>
      <c r="GL145" s="194"/>
      <c r="GM145" s="194"/>
      <c r="GN145" s="194"/>
      <c r="GO145" s="194"/>
      <c r="GP145" s="194"/>
      <c r="GQ145" s="194"/>
      <c r="GR145" s="194"/>
      <c r="GS145" s="194"/>
      <c r="GT145" s="194"/>
      <c r="GU145" s="194"/>
      <c r="GV145" s="194"/>
      <c r="GW145" s="194"/>
      <c r="GX145" s="194"/>
      <c r="GY145" s="194"/>
      <c r="GZ145" s="194"/>
      <c r="HA145" s="194"/>
      <c r="HB145" s="194"/>
      <c r="HC145" s="194"/>
      <c r="HD145" s="194"/>
      <c r="HE145" s="194"/>
      <c r="HF145" s="194"/>
      <c r="HG145" s="194"/>
      <c r="HH145" s="194"/>
      <c r="HI145" s="194"/>
      <c r="HJ145" s="194"/>
      <c r="HK145" s="194"/>
      <c r="HL145" s="194"/>
      <c r="HM145" s="194"/>
      <c r="HN145" s="194"/>
      <c r="HO145" s="194"/>
      <c r="HP145" s="194"/>
      <c r="HQ145" s="194"/>
      <c r="HR145" s="194"/>
      <c r="HS145" s="194"/>
      <c r="HT145" s="194"/>
      <c r="HU145" s="194"/>
      <c r="HV145" s="194"/>
      <c r="HW145" s="194"/>
      <c r="HX145" s="194"/>
      <c r="HY145" s="194"/>
      <c r="HZ145" s="194"/>
      <c r="IA145" s="194"/>
      <c r="IB145" s="194"/>
      <c r="IC145" s="194"/>
      <c r="ID145" s="194"/>
      <c r="IE145" s="194"/>
      <c r="IF145" s="194"/>
      <c r="IG145" s="194"/>
      <c r="IH145" s="194"/>
      <c r="II145" s="194"/>
      <c r="IJ145" s="194"/>
      <c r="IK145" s="194"/>
      <c r="IL145" s="194"/>
      <c r="IM145" s="194"/>
      <c r="IN145" s="194"/>
      <c r="IO145" s="194"/>
      <c r="IP145" s="194"/>
      <c r="IQ145" s="194"/>
    </row>
    <row r="146" spans="1:251" s="216" customFormat="1" ht="14.25" customHeight="1" x14ac:dyDescent="0.2">
      <c r="A146" s="174" t="s">
        <v>365</v>
      </c>
      <c r="B146" s="145" t="s">
        <v>223</v>
      </c>
      <c r="C146" s="219">
        <v>89351</v>
      </c>
      <c r="D146" s="205" t="s">
        <v>229</v>
      </c>
      <c r="E146" s="142" t="s">
        <v>37</v>
      </c>
      <c r="F146" s="206">
        <v>15</v>
      </c>
      <c r="G146" s="149">
        <v>25.16</v>
      </c>
      <c r="H146" s="150">
        <f t="shared" si="22"/>
        <v>31.58</v>
      </c>
      <c r="I146" s="192">
        <f t="shared" si="23"/>
        <v>473.7</v>
      </c>
      <c r="J146" s="156"/>
      <c r="K146" s="193"/>
      <c r="L146" s="157"/>
      <c r="M146" s="154"/>
      <c r="N146" s="154"/>
      <c r="O146" s="154"/>
      <c r="P146" s="154"/>
      <c r="Q146" s="194"/>
      <c r="R146" s="149">
        <v>30.53</v>
      </c>
      <c r="S146" s="194"/>
      <c r="T146" s="194"/>
      <c r="U146" s="194"/>
      <c r="V146" s="194"/>
      <c r="W146" s="194"/>
      <c r="X146" s="194"/>
      <c r="Y146" s="194"/>
      <c r="Z146" s="194"/>
      <c r="AA146" s="194"/>
      <c r="AB146" s="194"/>
      <c r="AC146" s="194"/>
      <c r="AD146" s="194"/>
      <c r="AE146" s="194"/>
      <c r="AF146" s="194"/>
      <c r="AG146" s="194"/>
      <c r="AH146" s="194"/>
      <c r="AI146" s="194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4"/>
      <c r="AT146" s="194"/>
      <c r="AU146" s="194"/>
      <c r="AV146" s="194"/>
      <c r="AW146" s="194"/>
      <c r="AX146" s="194"/>
      <c r="AY146" s="194"/>
      <c r="AZ146" s="194"/>
      <c r="BA146" s="194"/>
      <c r="BB146" s="194"/>
      <c r="BC146" s="194"/>
      <c r="BD146" s="194"/>
      <c r="BE146" s="194"/>
      <c r="BF146" s="194"/>
      <c r="BG146" s="194"/>
      <c r="BH146" s="194"/>
      <c r="BI146" s="194"/>
      <c r="BJ146" s="194"/>
      <c r="BK146" s="194"/>
      <c r="BL146" s="194"/>
      <c r="BM146" s="194"/>
      <c r="BN146" s="194"/>
      <c r="BO146" s="194"/>
      <c r="BP146" s="194"/>
      <c r="BQ146" s="194"/>
      <c r="BR146" s="194"/>
      <c r="BS146" s="194"/>
      <c r="BT146" s="194"/>
      <c r="BU146" s="194"/>
      <c r="BV146" s="194"/>
      <c r="BW146" s="194"/>
      <c r="BX146" s="194"/>
      <c r="BY146" s="194"/>
      <c r="BZ146" s="194"/>
      <c r="CA146" s="194"/>
      <c r="CB146" s="194"/>
      <c r="CC146" s="194"/>
      <c r="CD146" s="194"/>
      <c r="CE146" s="194"/>
      <c r="CF146" s="194"/>
      <c r="CG146" s="194"/>
      <c r="CH146" s="194"/>
      <c r="CI146" s="194"/>
      <c r="CJ146" s="194"/>
      <c r="CK146" s="194"/>
      <c r="CL146" s="194"/>
      <c r="CM146" s="194"/>
      <c r="CN146" s="194"/>
      <c r="CO146" s="194"/>
      <c r="CP146" s="194"/>
      <c r="CQ146" s="194"/>
      <c r="CR146" s="194"/>
      <c r="CS146" s="194"/>
      <c r="CT146" s="194"/>
      <c r="CU146" s="194"/>
      <c r="CV146" s="194"/>
      <c r="CW146" s="194"/>
      <c r="CX146" s="194"/>
      <c r="CY146" s="194"/>
      <c r="CZ146" s="194"/>
      <c r="DA146" s="194"/>
      <c r="DB146" s="194"/>
      <c r="DC146" s="194"/>
      <c r="DD146" s="194"/>
      <c r="DE146" s="194"/>
      <c r="DF146" s="194"/>
      <c r="DG146" s="194"/>
      <c r="DH146" s="194"/>
      <c r="DI146" s="194"/>
      <c r="DJ146" s="194"/>
      <c r="DK146" s="194"/>
      <c r="DL146" s="194"/>
      <c r="DM146" s="194"/>
      <c r="DN146" s="194"/>
      <c r="DO146" s="194"/>
      <c r="DP146" s="194"/>
      <c r="DQ146" s="194"/>
      <c r="DR146" s="194"/>
      <c r="DS146" s="194"/>
      <c r="DT146" s="194"/>
      <c r="DU146" s="194"/>
      <c r="DV146" s="194"/>
      <c r="DW146" s="194"/>
      <c r="DX146" s="194"/>
      <c r="DY146" s="194"/>
      <c r="DZ146" s="194"/>
      <c r="EA146" s="194"/>
      <c r="EB146" s="194"/>
      <c r="EC146" s="194"/>
      <c r="ED146" s="194"/>
      <c r="EE146" s="194"/>
      <c r="EF146" s="194"/>
      <c r="EG146" s="194"/>
      <c r="EH146" s="194"/>
      <c r="EI146" s="194"/>
      <c r="EJ146" s="194"/>
      <c r="EK146" s="194"/>
      <c r="EL146" s="194"/>
      <c r="EM146" s="194"/>
      <c r="EN146" s="194"/>
      <c r="EO146" s="194"/>
      <c r="EP146" s="194"/>
      <c r="EQ146" s="194"/>
      <c r="ER146" s="194"/>
      <c r="ES146" s="194"/>
      <c r="ET146" s="194"/>
      <c r="EU146" s="194"/>
      <c r="EV146" s="194"/>
      <c r="EW146" s="194"/>
      <c r="EX146" s="194"/>
      <c r="EY146" s="194"/>
      <c r="EZ146" s="194"/>
      <c r="FA146" s="194"/>
      <c r="FB146" s="194"/>
      <c r="FC146" s="194"/>
      <c r="FD146" s="194"/>
      <c r="FE146" s="194"/>
      <c r="FF146" s="194"/>
      <c r="FG146" s="194"/>
      <c r="FH146" s="194"/>
      <c r="FI146" s="194"/>
      <c r="FJ146" s="194"/>
      <c r="FK146" s="194"/>
      <c r="FL146" s="194"/>
      <c r="FM146" s="194"/>
      <c r="FN146" s="194"/>
      <c r="FO146" s="194"/>
      <c r="FP146" s="194"/>
      <c r="FQ146" s="194"/>
      <c r="FR146" s="194"/>
      <c r="FS146" s="194"/>
      <c r="FT146" s="194"/>
      <c r="FU146" s="194"/>
      <c r="FV146" s="194"/>
      <c r="FW146" s="194"/>
      <c r="FX146" s="194"/>
      <c r="FY146" s="194"/>
      <c r="FZ146" s="194"/>
      <c r="GA146" s="194"/>
      <c r="GB146" s="194"/>
      <c r="GC146" s="194"/>
      <c r="GD146" s="194"/>
      <c r="GE146" s="194"/>
      <c r="GF146" s="194"/>
      <c r="GG146" s="194"/>
      <c r="GH146" s="194"/>
      <c r="GI146" s="194"/>
      <c r="GJ146" s="194"/>
      <c r="GK146" s="194"/>
      <c r="GL146" s="194"/>
      <c r="GM146" s="194"/>
      <c r="GN146" s="194"/>
      <c r="GO146" s="194"/>
      <c r="GP146" s="194"/>
      <c r="GQ146" s="194"/>
      <c r="GR146" s="194"/>
      <c r="GS146" s="194"/>
      <c r="GT146" s="194"/>
      <c r="GU146" s="194"/>
      <c r="GV146" s="194"/>
      <c r="GW146" s="194"/>
      <c r="GX146" s="194"/>
      <c r="GY146" s="194"/>
      <c r="GZ146" s="194"/>
      <c r="HA146" s="194"/>
      <c r="HB146" s="194"/>
      <c r="HC146" s="194"/>
      <c r="HD146" s="194"/>
      <c r="HE146" s="194"/>
      <c r="HF146" s="194"/>
      <c r="HG146" s="194"/>
      <c r="HH146" s="194"/>
      <c r="HI146" s="194"/>
      <c r="HJ146" s="194"/>
      <c r="HK146" s="194"/>
      <c r="HL146" s="194"/>
      <c r="HM146" s="194"/>
      <c r="HN146" s="194"/>
      <c r="HO146" s="194"/>
      <c r="HP146" s="194"/>
      <c r="HQ146" s="194"/>
      <c r="HR146" s="194"/>
      <c r="HS146" s="194"/>
      <c r="HT146" s="194"/>
      <c r="HU146" s="194"/>
      <c r="HV146" s="194"/>
      <c r="HW146" s="194"/>
      <c r="HX146" s="194"/>
      <c r="HY146" s="194"/>
      <c r="HZ146" s="194"/>
      <c r="IA146" s="194"/>
      <c r="IB146" s="194"/>
      <c r="IC146" s="194"/>
      <c r="ID146" s="194"/>
      <c r="IE146" s="194"/>
      <c r="IF146" s="194"/>
      <c r="IG146" s="194"/>
      <c r="IH146" s="194"/>
      <c r="II146" s="194"/>
      <c r="IJ146" s="194"/>
      <c r="IK146" s="194"/>
      <c r="IL146" s="194"/>
      <c r="IM146" s="194"/>
      <c r="IN146" s="194"/>
      <c r="IO146" s="194"/>
      <c r="IP146" s="194"/>
      <c r="IQ146" s="194"/>
    </row>
    <row r="147" spans="1:251" s="194" customFormat="1" x14ac:dyDescent="0.2">
      <c r="A147" s="174" t="s">
        <v>366</v>
      </c>
      <c r="B147" s="145" t="s">
        <v>223</v>
      </c>
      <c r="C147" s="219">
        <v>89378</v>
      </c>
      <c r="D147" s="205" t="s">
        <v>230</v>
      </c>
      <c r="E147" s="142" t="s">
        <v>37</v>
      </c>
      <c r="F147" s="206">
        <v>5</v>
      </c>
      <c r="G147" s="149">
        <v>6.22</v>
      </c>
      <c r="H147" s="150">
        <f t="shared" si="22"/>
        <v>7.81</v>
      </c>
      <c r="I147" s="192">
        <f t="shared" si="23"/>
        <v>39.049999999999997</v>
      </c>
      <c r="J147" s="156"/>
      <c r="K147" s="193"/>
      <c r="L147" s="157"/>
      <c r="M147" s="154"/>
      <c r="N147" s="154"/>
      <c r="O147" s="154"/>
      <c r="P147" s="154"/>
      <c r="R147" s="149">
        <v>5.81</v>
      </c>
    </row>
    <row r="148" spans="1:251" s="194" customFormat="1" x14ac:dyDescent="0.2">
      <c r="A148" s="174" t="s">
        <v>367</v>
      </c>
      <c r="B148" s="145" t="s">
        <v>223</v>
      </c>
      <c r="C148" s="219">
        <v>89407</v>
      </c>
      <c r="D148" s="205" t="s">
        <v>231</v>
      </c>
      <c r="E148" s="142" t="s">
        <v>37</v>
      </c>
      <c r="F148" s="206">
        <v>5</v>
      </c>
      <c r="G148" s="149">
        <v>8.11</v>
      </c>
      <c r="H148" s="150">
        <f t="shared" si="22"/>
        <v>10.18</v>
      </c>
      <c r="I148" s="192">
        <f t="shared" si="23"/>
        <v>50.9</v>
      </c>
      <c r="J148" s="156"/>
      <c r="K148" s="193"/>
      <c r="L148" s="157"/>
      <c r="M148" s="154"/>
      <c r="N148" s="154"/>
      <c r="O148" s="154"/>
      <c r="P148" s="154"/>
      <c r="R148" s="149">
        <v>7.45</v>
      </c>
    </row>
    <row r="149" spans="1:251" x14ac:dyDescent="0.2">
      <c r="A149" s="174" t="s">
        <v>368</v>
      </c>
      <c r="B149" s="145" t="s">
        <v>223</v>
      </c>
      <c r="C149" s="219">
        <v>1420</v>
      </c>
      <c r="D149" s="205" t="s">
        <v>573</v>
      </c>
      <c r="E149" s="142" t="s">
        <v>37</v>
      </c>
      <c r="F149" s="206">
        <v>5</v>
      </c>
      <c r="G149" s="149">
        <v>9.01</v>
      </c>
      <c r="H149" s="150">
        <f t="shared" si="22"/>
        <v>11.31</v>
      </c>
      <c r="I149" s="192">
        <f t="shared" si="23"/>
        <v>56.55</v>
      </c>
      <c r="K149" s="193"/>
      <c r="Q149" s="194"/>
      <c r="R149" s="149">
        <v>23.38</v>
      </c>
      <c r="S149" s="194"/>
      <c r="T149" s="194"/>
      <c r="U149" s="194"/>
      <c r="V149" s="194"/>
      <c r="W149" s="194"/>
      <c r="X149" s="194"/>
      <c r="Y149" s="194"/>
      <c r="Z149" s="194"/>
      <c r="AA149" s="194"/>
      <c r="AB149" s="194"/>
      <c r="AC149" s="194"/>
      <c r="AD149" s="194"/>
      <c r="AE149" s="194"/>
      <c r="AF149" s="194"/>
      <c r="AG149" s="194"/>
      <c r="AH149" s="194"/>
      <c r="AI149" s="194"/>
      <c r="AJ149" s="194"/>
      <c r="AK149" s="194"/>
      <c r="AL149" s="194"/>
      <c r="AM149" s="194"/>
      <c r="AN149" s="194"/>
      <c r="AO149" s="194"/>
      <c r="AP149" s="194"/>
      <c r="AQ149" s="194"/>
      <c r="AR149" s="194"/>
      <c r="AS149" s="194"/>
      <c r="AT149" s="194"/>
      <c r="AU149" s="194"/>
      <c r="AV149" s="194"/>
      <c r="AW149" s="194"/>
      <c r="AX149" s="194"/>
      <c r="AY149" s="194"/>
      <c r="AZ149" s="194"/>
      <c r="BA149" s="194"/>
      <c r="BB149" s="194"/>
      <c r="BC149" s="194"/>
      <c r="BD149" s="194"/>
      <c r="BE149" s="194"/>
      <c r="BF149" s="194"/>
      <c r="BG149" s="194"/>
      <c r="BH149" s="194"/>
      <c r="BI149" s="194"/>
      <c r="BJ149" s="194"/>
      <c r="BK149" s="194"/>
      <c r="BL149" s="194"/>
      <c r="BM149" s="194"/>
      <c r="BN149" s="194"/>
      <c r="BO149" s="194"/>
      <c r="BP149" s="194"/>
      <c r="BQ149" s="194"/>
      <c r="BR149" s="194"/>
      <c r="BS149" s="194"/>
      <c r="BT149" s="194"/>
      <c r="BU149" s="194"/>
      <c r="BV149" s="194"/>
      <c r="BW149" s="194"/>
      <c r="BX149" s="194"/>
      <c r="BY149" s="194"/>
      <c r="BZ149" s="194"/>
      <c r="CA149" s="194"/>
      <c r="CB149" s="194"/>
      <c r="CC149" s="194"/>
      <c r="CD149" s="194"/>
      <c r="CE149" s="194"/>
      <c r="CF149" s="194"/>
      <c r="CG149" s="194"/>
      <c r="CH149" s="194"/>
      <c r="CI149" s="194"/>
      <c r="CJ149" s="194"/>
      <c r="CK149" s="194"/>
      <c r="CL149" s="194"/>
      <c r="CM149" s="194"/>
      <c r="CN149" s="194"/>
      <c r="CO149" s="194"/>
      <c r="CP149" s="194"/>
      <c r="CQ149" s="194"/>
      <c r="CR149" s="194"/>
      <c r="CS149" s="194"/>
      <c r="CT149" s="194"/>
      <c r="CU149" s="194"/>
      <c r="CV149" s="194"/>
      <c r="CW149" s="194"/>
      <c r="CX149" s="194"/>
      <c r="CY149" s="194"/>
      <c r="CZ149" s="194"/>
      <c r="DA149" s="194"/>
      <c r="DB149" s="194"/>
      <c r="DC149" s="194"/>
      <c r="DD149" s="194"/>
      <c r="DE149" s="194"/>
      <c r="DF149" s="194"/>
      <c r="DG149" s="194"/>
      <c r="DH149" s="194"/>
      <c r="DI149" s="194"/>
      <c r="DJ149" s="194"/>
      <c r="DK149" s="194"/>
      <c r="DL149" s="194"/>
      <c r="DM149" s="194"/>
      <c r="DN149" s="194"/>
      <c r="DO149" s="194"/>
      <c r="DP149" s="194"/>
      <c r="DQ149" s="194"/>
      <c r="DR149" s="194"/>
      <c r="DS149" s="194"/>
      <c r="DT149" s="194"/>
      <c r="DU149" s="194"/>
      <c r="DV149" s="194"/>
      <c r="DW149" s="194"/>
      <c r="DX149" s="194"/>
      <c r="DY149" s="194"/>
      <c r="DZ149" s="194"/>
      <c r="EA149" s="194"/>
      <c r="EB149" s="194"/>
      <c r="EC149" s="194"/>
      <c r="ED149" s="194"/>
      <c r="EE149" s="194"/>
      <c r="EF149" s="194"/>
      <c r="EG149" s="194"/>
      <c r="EH149" s="194"/>
      <c r="EI149" s="194"/>
      <c r="EJ149" s="194"/>
      <c r="EK149" s="194"/>
      <c r="EL149" s="194"/>
      <c r="EM149" s="194"/>
      <c r="EN149" s="194"/>
      <c r="EO149" s="194"/>
      <c r="EP149" s="194"/>
      <c r="EQ149" s="194"/>
      <c r="ER149" s="194"/>
      <c r="ES149" s="194"/>
      <c r="ET149" s="194"/>
      <c r="EU149" s="194"/>
      <c r="EV149" s="194"/>
      <c r="EW149" s="194"/>
      <c r="EX149" s="194"/>
      <c r="EY149" s="194"/>
      <c r="EZ149" s="194"/>
      <c r="FA149" s="194"/>
      <c r="FB149" s="194"/>
      <c r="FC149" s="194"/>
      <c r="FD149" s="194"/>
      <c r="FE149" s="194"/>
      <c r="FF149" s="194"/>
      <c r="FG149" s="194"/>
      <c r="FH149" s="194"/>
      <c r="FI149" s="194"/>
      <c r="FJ149" s="194"/>
      <c r="FK149" s="194"/>
      <c r="FL149" s="194"/>
      <c r="FM149" s="194"/>
      <c r="FN149" s="194"/>
      <c r="FO149" s="194"/>
      <c r="FP149" s="194"/>
      <c r="FQ149" s="194"/>
      <c r="FR149" s="194"/>
      <c r="FS149" s="194"/>
      <c r="FT149" s="194"/>
      <c r="FU149" s="194"/>
      <c r="FV149" s="194"/>
      <c r="FW149" s="194"/>
      <c r="FX149" s="194"/>
      <c r="FY149" s="194"/>
      <c r="FZ149" s="194"/>
      <c r="GA149" s="194"/>
      <c r="GB149" s="194"/>
      <c r="GC149" s="194"/>
      <c r="GD149" s="194"/>
      <c r="GE149" s="194"/>
      <c r="GF149" s="194"/>
      <c r="GG149" s="194"/>
      <c r="GH149" s="194"/>
      <c r="GI149" s="194"/>
      <c r="GJ149" s="194"/>
      <c r="GK149" s="194"/>
      <c r="GL149" s="194"/>
      <c r="GM149" s="194"/>
      <c r="GN149" s="194"/>
      <c r="GO149" s="194"/>
      <c r="GP149" s="194"/>
      <c r="GQ149" s="194"/>
      <c r="GR149" s="194"/>
      <c r="GS149" s="194"/>
      <c r="GT149" s="194"/>
      <c r="GU149" s="194"/>
      <c r="GV149" s="194"/>
      <c r="GW149" s="194"/>
      <c r="GX149" s="194"/>
      <c r="GY149" s="194"/>
      <c r="GZ149" s="194"/>
      <c r="HA149" s="194"/>
      <c r="HB149" s="194"/>
      <c r="HC149" s="194"/>
      <c r="HD149" s="194"/>
      <c r="HE149" s="194"/>
      <c r="HF149" s="194"/>
      <c r="HG149" s="194"/>
      <c r="HH149" s="194"/>
      <c r="HI149" s="194"/>
      <c r="HJ149" s="194"/>
      <c r="HK149" s="194"/>
      <c r="HL149" s="194"/>
      <c r="HM149" s="194"/>
      <c r="HN149" s="194"/>
      <c r="HO149" s="194"/>
      <c r="HP149" s="194"/>
      <c r="HQ149" s="194"/>
      <c r="HR149" s="194"/>
      <c r="HS149" s="194"/>
      <c r="HT149" s="194"/>
      <c r="HU149" s="194"/>
      <c r="HV149" s="194"/>
      <c r="HW149" s="194"/>
      <c r="HX149" s="194"/>
      <c r="HY149" s="194"/>
      <c r="HZ149" s="194"/>
      <c r="IA149" s="194"/>
      <c r="IB149" s="194"/>
      <c r="IC149" s="194"/>
      <c r="ID149" s="194"/>
      <c r="IE149" s="194"/>
      <c r="IF149" s="194"/>
      <c r="IG149" s="194"/>
      <c r="IH149" s="194"/>
      <c r="II149" s="194"/>
      <c r="IJ149" s="194"/>
      <c r="IK149" s="194"/>
      <c r="IL149" s="194"/>
      <c r="IM149" s="194"/>
      <c r="IN149" s="194"/>
      <c r="IO149" s="194"/>
      <c r="IP149" s="194"/>
      <c r="IQ149" s="194"/>
    </row>
    <row r="150" spans="1:251" s="216" customFormat="1" ht="14.25" customHeight="1" x14ac:dyDescent="0.2">
      <c r="A150" s="174" t="s">
        <v>369</v>
      </c>
      <c r="B150" s="145" t="s">
        <v>223</v>
      </c>
      <c r="C150" s="219">
        <v>1419</v>
      </c>
      <c r="D150" s="205" t="s">
        <v>232</v>
      </c>
      <c r="E150" s="142" t="s">
        <v>37</v>
      </c>
      <c r="F150" s="206">
        <v>5</v>
      </c>
      <c r="G150" s="149">
        <v>10.88</v>
      </c>
      <c r="H150" s="150">
        <f t="shared" si="22"/>
        <v>13.65</v>
      </c>
      <c r="I150" s="192">
        <f t="shared" si="23"/>
        <v>68.25</v>
      </c>
      <c r="J150" s="156"/>
      <c r="K150" s="193"/>
      <c r="L150" s="157"/>
      <c r="M150" s="154"/>
      <c r="N150" s="154"/>
      <c r="O150" s="154"/>
      <c r="P150" s="154"/>
      <c r="Q150" s="194"/>
      <c r="R150" s="149">
        <v>12.57</v>
      </c>
      <c r="S150" s="194"/>
      <c r="T150" s="194"/>
      <c r="U150" s="194"/>
      <c r="V150" s="194"/>
      <c r="W150" s="194"/>
      <c r="X150" s="194"/>
      <c r="Y150" s="194"/>
      <c r="Z150" s="194"/>
      <c r="AA150" s="194"/>
      <c r="AB150" s="194"/>
      <c r="AC150" s="194"/>
      <c r="AD150" s="194"/>
      <c r="AE150" s="194"/>
      <c r="AF150" s="194"/>
      <c r="AG150" s="194"/>
      <c r="AH150" s="194"/>
      <c r="AI150" s="194"/>
      <c r="AJ150" s="194"/>
      <c r="AK150" s="194"/>
      <c r="AL150" s="194"/>
      <c r="AM150" s="194"/>
      <c r="AN150" s="194"/>
      <c r="AO150" s="194"/>
      <c r="AP150" s="194"/>
      <c r="AQ150" s="194"/>
      <c r="AR150" s="194"/>
      <c r="AS150" s="194"/>
      <c r="AT150" s="194"/>
      <c r="AU150" s="194"/>
      <c r="AV150" s="194"/>
      <c r="AW150" s="194"/>
      <c r="AX150" s="194"/>
      <c r="AY150" s="194"/>
      <c r="AZ150" s="194"/>
      <c r="BA150" s="194"/>
      <c r="BB150" s="194"/>
      <c r="BC150" s="194"/>
      <c r="BD150" s="194"/>
      <c r="BE150" s="194"/>
      <c r="BF150" s="194"/>
      <c r="BG150" s="194"/>
      <c r="BH150" s="194"/>
      <c r="BI150" s="194"/>
      <c r="BJ150" s="194"/>
      <c r="BK150" s="194"/>
      <c r="BL150" s="194"/>
      <c r="BM150" s="194"/>
      <c r="BN150" s="194"/>
      <c r="BO150" s="194"/>
      <c r="BP150" s="194"/>
      <c r="BQ150" s="194"/>
      <c r="BR150" s="194"/>
      <c r="BS150" s="194"/>
      <c r="BT150" s="194"/>
      <c r="BU150" s="194"/>
      <c r="BV150" s="194"/>
      <c r="BW150" s="194"/>
      <c r="BX150" s="194"/>
      <c r="BY150" s="194"/>
      <c r="BZ150" s="194"/>
      <c r="CA150" s="194"/>
      <c r="CB150" s="194"/>
      <c r="CC150" s="194"/>
      <c r="CD150" s="194"/>
      <c r="CE150" s="194"/>
      <c r="CF150" s="194"/>
      <c r="CG150" s="194"/>
      <c r="CH150" s="194"/>
      <c r="CI150" s="194"/>
      <c r="CJ150" s="194"/>
      <c r="CK150" s="194"/>
      <c r="CL150" s="194"/>
      <c r="CM150" s="194"/>
      <c r="CN150" s="194"/>
      <c r="CO150" s="194"/>
      <c r="CP150" s="194"/>
      <c r="CQ150" s="194"/>
      <c r="CR150" s="194"/>
      <c r="CS150" s="194"/>
      <c r="CT150" s="194"/>
      <c r="CU150" s="194"/>
      <c r="CV150" s="194"/>
      <c r="CW150" s="194"/>
      <c r="CX150" s="194"/>
      <c r="CY150" s="194"/>
      <c r="CZ150" s="194"/>
      <c r="DA150" s="194"/>
      <c r="DB150" s="194"/>
      <c r="DC150" s="194"/>
      <c r="DD150" s="194"/>
      <c r="DE150" s="194"/>
      <c r="DF150" s="194"/>
      <c r="DG150" s="194"/>
      <c r="DH150" s="194"/>
      <c r="DI150" s="194"/>
      <c r="DJ150" s="194"/>
      <c r="DK150" s="194"/>
      <c r="DL150" s="194"/>
      <c r="DM150" s="194"/>
      <c r="DN150" s="194"/>
      <c r="DO150" s="194"/>
      <c r="DP150" s="194"/>
      <c r="DQ150" s="194"/>
      <c r="DR150" s="194"/>
      <c r="DS150" s="194"/>
      <c r="DT150" s="194"/>
      <c r="DU150" s="194"/>
      <c r="DV150" s="194"/>
      <c r="DW150" s="194"/>
      <c r="DX150" s="194"/>
      <c r="DY150" s="194"/>
      <c r="DZ150" s="194"/>
      <c r="EA150" s="194"/>
      <c r="EB150" s="194"/>
      <c r="EC150" s="194"/>
      <c r="ED150" s="194"/>
      <c r="EE150" s="194"/>
      <c r="EF150" s="194"/>
      <c r="EG150" s="194"/>
      <c r="EH150" s="194"/>
      <c r="EI150" s="194"/>
      <c r="EJ150" s="194"/>
      <c r="EK150" s="194"/>
      <c r="EL150" s="194"/>
      <c r="EM150" s="194"/>
      <c r="EN150" s="194"/>
      <c r="EO150" s="194"/>
      <c r="EP150" s="194"/>
      <c r="EQ150" s="194"/>
      <c r="ER150" s="194"/>
      <c r="ES150" s="194"/>
      <c r="ET150" s="194"/>
      <c r="EU150" s="194"/>
      <c r="EV150" s="194"/>
      <c r="EW150" s="194"/>
      <c r="EX150" s="194"/>
      <c r="EY150" s="194"/>
      <c r="EZ150" s="194"/>
      <c r="FA150" s="194"/>
      <c r="FB150" s="194"/>
      <c r="FC150" s="194"/>
      <c r="FD150" s="194"/>
      <c r="FE150" s="194"/>
      <c r="FF150" s="194"/>
      <c r="FG150" s="194"/>
      <c r="FH150" s="194"/>
      <c r="FI150" s="194"/>
      <c r="FJ150" s="194"/>
      <c r="FK150" s="194"/>
      <c r="FL150" s="194"/>
      <c r="FM150" s="194"/>
      <c r="FN150" s="194"/>
      <c r="FO150" s="194"/>
      <c r="FP150" s="194"/>
      <c r="FQ150" s="194"/>
      <c r="FR150" s="194"/>
      <c r="FS150" s="194"/>
      <c r="FT150" s="194"/>
      <c r="FU150" s="194"/>
      <c r="FV150" s="194"/>
      <c r="FW150" s="194"/>
      <c r="FX150" s="194"/>
      <c r="FY150" s="194"/>
      <c r="FZ150" s="194"/>
      <c r="GA150" s="194"/>
      <c r="GB150" s="194"/>
      <c r="GC150" s="194"/>
      <c r="GD150" s="194"/>
      <c r="GE150" s="194"/>
      <c r="GF150" s="194"/>
      <c r="GG150" s="194"/>
      <c r="GH150" s="194"/>
      <c r="GI150" s="194"/>
      <c r="GJ150" s="194"/>
      <c r="GK150" s="194"/>
      <c r="GL150" s="194"/>
      <c r="GM150" s="194"/>
      <c r="GN150" s="194"/>
      <c r="GO150" s="194"/>
      <c r="GP150" s="194"/>
      <c r="GQ150" s="194"/>
      <c r="GR150" s="194"/>
      <c r="GS150" s="194"/>
      <c r="GT150" s="194"/>
      <c r="GU150" s="194"/>
      <c r="GV150" s="194"/>
      <c r="GW150" s="194"/>
      <c r="GX150" s="194"/>
      <c r="GY150" s="194"/>
      <c r="GZ150" s="194"/>
      <c r="HA150" s="194"/>
      <c r="HB150" s="194"/>
      <c r="HC150" s="194"/>
      <c r="HD150" s="194"/>
      <c r="HE150" s="194"/>
      <c r="HF150" s="194"/>
      <c r="HG150" s="194"/>
      <c r="HH150" s="194"/>
      <c r="HI150" s="194"/>
      <c r="HJ150" s="194"/>
      <c r="HK150" s="194"/>
      <c r="HL150" s="194"/>
      <c r="HM150" s="194"/>
      <c r="HN150" s="194"/>
      <c r="HO150" s="194"/>
      <c r="HP150" s="194"/>
      <c r="HQ150" s="194"/>
      <c r="HR150" s="194"/>
      <c r="HS150" s="194"/>
      <c r="HT150" s="194"/>
      <c r="HU150" s="194"/>
      <c r="HV150" s="194"/>
      <c r="HW150" s="194"/>
      <c r="HX150" s="194"/>
      <c r="HY150" s="194"/>
      <c r="HZ150" s="194"/>
      <c r="IA150" s="194"/>
      <c r="IB150" s="194"/>
      <c r="IC150" s="194"/>
      <c r="ID150" s="194"/>
      <c r="IE150" s="194"/>
      <c r="IF150" s="194"/>
      <c r="IG150" s="194"/>
      <c r="IH150" s="194"/>
      <c r="II150" s="194"/>
      <c r="IJ150" s="194"/>
      <c r="IK150" s="194"/>
      <c r="IL150" s="194"/>
      <c r="IM150" s="194"/>
      <c r="IN150" s="194"/>
      <c r="IO150" s="194"/>
      <c r="IP150" s="194"/>
      <c r="IQ150" s="194"/>
    </row>
    <row r="151" spans="1:251" s="216" customFormat="1" x14ac:dyDescent="0.2">
      <c r="A151" s="174" t="s">
        <v>370</v>
      </c>
      <c r="B151" s="145" t="s">
        <v>223</v>
      </c>
      <c r="C151" s="219">
        <v>89357</v>
      </c>
      <c r="D151" s="205" t="s">
        <v>233</v>
      </c>
      <c r="E151" s="142" t="s">
        <v>30</v>
      </c>
      <c r="F151" s="206">
        <v>1</v>
      </c>
      <c r="G151" s="149">
        <v>29.79</v>
      </c>
      <c r="H151" s="150">
        <f t="shared" si="22"/>
        <v>37.39</v>
      </c>
      <c r="I151" s="192">
        <f t="shared" si="23"/>
        <v>37.39</v>
      </c>
      <c r="J151" s="156"/>
      <c r="K151" s="193"/>
      <c r="L151" s="157"/>
      <c r="M151" s="154"/>
      <c r="N151" s="154"/>
      <c r="O151" s="154"/>
      <c r="P151" s="154"/>
      <c r="Q151" s="194"/>
      <c r="R151" s="149">
        <v>19.510000000000002</v>
      </c>
      <c r="S151" s="194"/>
      <c r="T151" s="194"/>
      <c r="U151" s="194"/>
      <c r="V151" s="194"/>
      <c r="W151" s="194"/>
      <c r="X151" s="194"/>
      <c r="Y151" s="194"/>
      <c r="Z151" s="194"/>
      <c r="AA151" s="194"/>
      <c r="AB151" s="194"/>
      <c r="AC151" s="194"/>
      <c r="AD151" s="194"/>
      <c r="AE151" s="194"/>
      <c r="AF151" s="194"/>
      <c r="AG151" s="194"/>
      <c r="AH151" s="194"/>
      <c r="AI151" s="194"/>
      <c r="AJ151" s="194"/>
      <c r="AK151" s="194"/>
      <c r="AL151" s="194"/>
      <c r="AM151" s="194"/>
      <c r="AN151" s="194"/>
      <c r="AO151" s="194"/>
      <c r="AP151" s="194"/>
      <c r="AQ151" s="194"/>
      <c r="AR151" s="194"/>
      <c r="AS151" s="194"/>
      <c r="AT151" s="194"/>
      <c r="AU151" s="194"/>
      <c r="AV151" s="194"/>
      <c r="AW151" s="194"/>
      <c r="AX151" s="194"/>
      <c r="AY151" s="194"/>
      <c r="AZ151" s="194"/>
      <c r="BA151" s="194"/>
      <c r="BB151" s="194"/>
      <c r="BC151" s="194"/>
      <c r="BD151" s="194"/>
      <c r="BE151" s="194"/>
      <c r="BF151" s="194"/>
      <c r="BG151" s="194"/>
      <c r="BH151" s="194"/>
      <c r="BI151" s="194"/>
      <c r="BJ151" s="194"/>
      <c r="BK151" s="194"/>
      <c r="BL151" s="194"/>
      <c r="BM151" s="194"/>
      <c r="BN151" s="194"/>
      <c r="BO151" s="194"/>
      <c r="BP151" s="194"/>
      <c r="BQ151" s="194"/>
      <c r="BR151" s="194"/>
      <c r="BS151" s="194"/>
      <c r="BT151" s="194"/>
      <c r="BU151" s="194"/>
      <c r="BV151" s="194"/>
      <c r="BW151" s="194"/>
      <c r="BX151" s="194"/>
      <c r="BY151" s="194"/>
      <c r="BZ151" s="194"/>
      <c r="CA151" s="194"/>
      <c r="CB151" s="194"/>
      <c r="CC151" s="194"/>
      <c r="CD151" s="194"/>
      <c r="CE151" s="194"/>
      <c r="CF151" s="194"/>
      <c r="CG151" s="194"/>
      <c r="CH151" s="194"/>
      <c r="CI151" s="194"/>
      <c r="CJ151" s="194"/>
      <c r="CK151" s="194"/>
      <c r="CL151" s="194"/>
      <c r="CM151" s="194"/>
      <c r="CN151" s="194"/>
      <c r="CO151" s="194"/>
      <c r="CP151" s="194"/>
      <c r="CQ151" s="194"/>
      <c r="CR151" s="194"/>
      <c r="CS151" s="194"/>
      <c r="CT151" s="194"/>
      <c r="CU151" s="194"/>
      <c r="CV151" s="194"/>
      <c r="CW151" s="194"/>
      <c r="CX151" s="194"/>
      <c r="CY151" s="194"/>
      <c r="CZ151" s="194"/>
      <c r="DA151" s="194"/>
      <c r="DB151" s="194"/>
      <c r="DC151" s="194"/>
      <c r="DD151" s="194"/>
      <c r="DE151" s="194"/>
      <c r="DF151" s="194"/>
      <c r="DG151" s="194"/>
      <c r="DH151" s="194"/>
      <c r="DI151" s="194"/>
      <c r="DJ151" s="194"/>
      <c r="DK151" s="194"/>
      <c r="DL151" s="194"/>
      <c r="DM151" s="194"/>
      <c r="DN151" s="194"/>
      <c r="DO151" s="194"/>
      <c r="DP151" s="194"/>
      <c r="DQ151" s="194"/>
      <c r="DR151" s="194"/>
      <c r="DS151" s="194"/>
      <c r="DT151" s="194"/>
      <c r="DU151" s="194"/>
      <c r="DV151" s="194"/>
      <c r="DW151" s="194"/>
      <c r="DX151" s="194"/>
      <c r="DY151" s="194"/>
      <c r="DZ151" s="194"/>
      <c r="EA151" s="194"/>
      <c r="EB151" s="194"/>
      <c r="EC151" s="194"/>
      <c r="ED151" s="194"/>
      <c r="EE151" s="194"/>
      <c r="EF151" s="194"/>
      <c r="EG151" s="194"/>
      <c r="EH151" s="194"/>
      <c r="EI151" s="194"/>
      <c r="EJ151" s="194"/>
      <c r="EK151" s="194"/>
      <c r="EL151" s="194"/>
      <c r="EM151" s="194"/>
      <c r="EN151" s="194"/>
      <c r="EO151" s="194"/>
      <c r="EP151" s="194"/>
      <c r="EQ151" s="194"/>
      <c r="ER151" s="194"/>
      <c r="ES151" s="194"/>
      <c r="ET151" s="194"/>
      <c r="EU151" s="194"/>
      <c r="EV151" s="194"/>
      <c r="EW151" s="194"/>
      <c r="EX151" s="194"/>
      <c r="EY151" s="194"/>
      <c r="EZ151" s="194"/>
      <c r="FA151" s="194"/>
      <c r="FB151" s="194"/>
      <c r="FC151" s="194"/>
      <c r="FD151" s="194"/>
      <c r="FE151" s="194"/>
      <c r="FF151" s="194"/>
      <c r="FG151" s="194"/>
      <c r="FH151" s="194"/>
      <c r="FI151" s="194"/>
      <c r="FJ151" s="194"/>
      <c r="FK151" s="194"/>
      <c r="FL151" s="194"/>
      <c r="FM151" s="194"/>
      <c r="FN151" s="194"/>
      <c r="FO151" s="194"/>
      <c r="FP151" s="194"/>
      <c r="FQ151" s="194"/>
      <c r="FR151" s="194"/>
      <c r="FS151" s="194"/>
      <c r="FT151" s="194"/>
      <c r="FU151" s="194"/>
      <c r="FV151" s="194"/>
      <c r="FW151" s="194"/>
      <c r="FX151" s="194"/>
      <c r="FY151" s="194"/>
      <c r="FZ151" s="194"/>
      <c r="GA151" s="194"/>
      <c r="GB151" s="194"/>
      <c r="GC151" s="194"/>
      <c r="GD151" s="194"/>
      <c r="GE151" s="194"/>
      <c r="GF151" s="194"/>
      <c r="GG151" s="194"/>
      <c r="GH151" s="194"/>
      <c r="GI151" s="194"/>
      <c r="GJ151" s="194"/>
      <c r="GK151" s="194"/>
      <c r="GL151" s="194"/>
      <c r="GM151" s="194"/>
      <c r="GN151" s="194"/>
      <c r="GO151" s="194"/>
      <c r="GP151" s="194"/>
      <c r="GQ151" s="194"/>
      <c r="GR151" s="194"/>
      <c r="GS151" s="194"/>
      <c r="GT151" s="194"/>
      <c r="GU151" s="194"/>
      <c r="GV151" s="194"/>
      <c r="GW151" s="194"/>
      <c r="GX151" s="194"/>
      <c r="GY151" s="194"/>
      <c r="GZ151" s="194"/>
      <c r="HA151" s="194"/>
      <c r="HB151" s="194"/>
      <c r="HC151" s="194"/>
      <c r="HD151" s="194"/>
      <c r="HE151" s="194"/>
      <c r="HF151" s="194"/>
      <c r="HG151" s="194"/>
      <c r="HH151" s="194"/>
      <c r="HI151" s="194"/>
      <c r="HJ151" s="194"/>
      <c r="HK151" s="194"/>
      <c r="HL151" s="194"/>
      <c r="HM151" s="194"/>
      <c r="HN151" s="194"/>
      <c r="HO151" s="194"/>
      <c r="HP151" s="194"/>
      <c r="HQ151" s="194"/>
      <c r="HR151" s="194"/>
      <c r="HS151" s="194"/>
      <c r="HT151" s="194"/>
      <c r="HU151" s="194"/>
      <c r="HV151" s="194"/>
      <c r="HW151" s="194"/>
      <c r="HX151" s="194"/>
      <c r="HY151" s="194"/>
      <c r="HZ151" s="194"/>
      <c r="IA151" s="194"/>
      <c r="IB151" s="194"/>
      <c r="IC151" s="194"/>
      <c r="ID151" s="194"/>
      <c r="IE151" s="194"/>
      <c r="IF151" s="194"/>
      <c r="IG151" s="194"/>
      <c r="IH151" s="194"/>
      <c r="II151" s="194"/>
      <c r="IJ151" s="194"/>
      <c r="IK151" s="194"/>
      <c r="IL151" s="194"/>
      <c r="IM151" s="194"/>
      <c r="IN151" s="194"/>
      <c r="IO151" s="194"/>
      <c r="IP151" s="194"/>
      <c r="IQ151" s="194"/>
    </row>
    <row r="152" spans="1:251" s="216" customFormat="1" x14ac:dyDescent="0.2">
      <c r="A152" s="174" t="s">
        <v>371</v>
      </c>
      <c r="B152" s="145" t="s">
        <v>223</v>
      </c>
      <c r="C152" s="219">
        <v>1194</v>
      </c>
      <c r="D152" s="205" t="s">
        <v>234</v>
      </c>
      <c r="E152" s="142" t="s">
        <v>37</v>
      </c>
      <c r="F152" s="206">
        <v>1</v>
      </c>
      <c r="G152" s="149">
        <v>7.89</v>
      </c>
      <c r="H152" s="150">
        <f t="shared" si="22"/>
        <v>9.9</v>
      </c>
      <c r="I152" s="192">
        <f t="shared" si="23"/>
        <v>9.9</v>
      </c>
      <c r="J152" s="156"/>
      <c r="K152" s="193"/>
      <c r="L152" s="157"/>
      <c r="M152" s="154"/>
      <c r="N152" s="154"/>
      <c r="O152" s="154"/>
      <c r="P152" s="154"/>
      <c r="Q152" s="194"/>
      <c r="R152" s="149">
        <v>10.17</v>
      </c>
      <c r="S152" s="194"/>
      <c r="T152" s="194"/>
      <c r="U152" s="194"/>
      <c r="V152" s="194"/>
      <c r="W152" s="194"/>
      <c r="X152" s="194"/>
      <c r="Y152" s="194"/>
      <c r="Z152" s="194"/>
      <c r="AA152" s="194"/>
      <c r="AB152" s="194"/>
      <c r="AC152" s="194"/>
      <c r="AD152" s="194"/>
      <c r="AE152" s="194"/>
      <c r="AF152" s="194"/>
      <c r="AG152" s="194"/>
      <c r="AH152" s="194"/>
      <c r="AI152" s="194"/>
      <c r="AJ152" s="194"/>
      <c r="AK152" s="194"/>
      <c r="AL152" s="194"/>
      <c r="AM152" s="194"/>
      <c r="AN152" s="194"/>
      <c r="AO152" s="194"/>
      <c r="AP152" s="194"/>
      <c r="AQ152" s="194"/>
      <c r="AR152" s="194"/>
      <c r="AS152" s="194"/>
      <c r="AT152" s="194"/>
      <c r="AU152" s="194"/>
      <c r="AV152" s="194"/>
      <c r="AW152" s="194"/>
      <c r="AX152" s="194"/>
      <c r="AY152" s="194"/>
      <c r="AZ152" s="194"/>
      <c r="BA152" s="194"/>
      <c r="BB152" s="194"/>
      <c r="BC152" s="194"/>
      <c r="BD152" s="194"/>
      <c r="BE152" s="194"/>
      <c r="BF152" s="194"/>
      <c r="BG152" s="194"/>
      <c r="BH152" s="194"/>
      <c r="BI152" s="194"/>
      <c r="BJ152" s="194"/>
      <c r="BK152" s="194"/>
      <c r="BL152" s="194"/>
      <c r="BM152" s="194"/>
      <c r="BN152" s="194"/>
      <c r="BO152" s="194"/>
      <c r="BP152" s="194"/>
      <c r="BQ152" s="194"/>
      <c r="BR152" s="194"/>
      <c r="BS152" s="194"/>
      <c r="BT152" s="194"/>
      <c r="BU152" s="194"/>
      <c r="BV152" s="194"/>
      <c r="BW152" s="194"/>
      <c r="BX152" s="194"/>
      <c r="BY152" s="194"/>
      <c r="BZ152" s="194"/>
      <c r="CA152" s="194"/>
      <c r="CB152" s="194"/>
      <c r="CC152" s="194"/>
      <c r="CD152" s="194"/>
      <c r="CE152" s="194"/>
      <c r="CF152" s="194"/>
      <c r="CG152" s="194"/>
      <c r="CH152" s="194"/>
      <c r="CI152" s="194"/>
      <c r="CJ152" s="194"/>
      <c r="CK152" s="194"/>
      <c r="CL152" s="194"/>
      <c r="CM152" s="194"/>
      <c r="CN152" s="194"/>
      <c r="CO152" s="194"/>
      <c r="CP152" s="194"/>
      <c r="CQ152" s="194"/>
      <c r="CR152" s="194"/>
      <c r="CS152" s="194"/>
      <c r="CT152" s="194"/>
      <c r="CU152" s="194"/>
      <c r="CV152" s="194"/>
      <c r="CW152" s="194"/>
      <c r="CX152" s="194"/>
      <c r="CY152" s="194"/>
      <c r="CZ152" s="194"/>
      <c r="DA152" s="194"/>
      <c r="DB152" s="194"/>
      <c r="DC152" s="194"/>
      <c r="DD152" s="194"/>
      <c r="DE152" s="194"/>
      <c r="DF152" s="194"/>
      <c r="DG152" s="194"/>
      <c r="DH152" s="194"/>
      <c r="DI152" s="194"/>
      <c r="DJ152" s="194"/>
      <c r="DK152" s="194"/>
      <c r="DL152" s="194"/>
      <c r="DM152" s="194"/>
      <c r="DN152" s="194"/>
      <c r="DO152" s="194"/>
      <c r="DP152" s="194"/>
      <c r="DQ152" s="194"/>
      <c r="DR152" s="194"/>
      <c r="DS152" s="194"/>
      <c r="DT152" s="194"/>
      <c r="DU152" s="194"/>
      <c r="DV152" s="194"/>
      <c r="DW152" s="194"/>
      <c r="DX152" s="194"/>
      <c r="DY152" s="194"/>
      <c r="DZ152" s="194"/>
      <c r="EA152" s="194"/>
      <c r="EB152" s="194"/>
      <c r="EC152" s="194"/>
      <c r="ED152" s="194"/>
      <c r="EE152" s="194"/>
      <c r="EF152" s="194"/>
      <c r="EG152" s="194"/>
      <c r="EH152" s="194"/>
      <c r="EI152" s="194"/>
      <c r="EJ152" s="194"/>
      <c r="EK152" s="194"/>
      <c r="EL152" s="194"/>
      <c r="EM152" s="194"/>
      <c r="EN152" s="194"/>
      <c r="EO152" s="194"/>
      <c r="EP152" s="194"/>
      <c r="EQ152" s="194"/>
      <c r="ER152" s="194"/>
      <c r="ES152" s="194"/>
      <c r="ET152" s="194"/>
      <c r="EU152" s="194"/>
      <c r="EV152" s="194"/>
      <c r="EW152" s="194"/>
      <c r="EX152" s="194"/>
      <c r="EY152" s="194"/>
      <c r="EZ152" s="194"/>
      <c r="FA152" s="194"/>
      <c r="FB152" s="194"/>
      <c r="FC152" s="194"/>
      <c r="FD152" s="194"/>
      <c r="FE152" s="194"/>
      <c r="FF152" s="194"/>
      <c r="FG152" s="194"/>
      <c r="FH152" s="194"/>
      <c r="FI152" s="194"/>
      <c r="FJ152" s="194"/>
      <c r="FK152" s="194"/>
      <c r="FL152" s="194"/>
      <c r="FM152" s="194"/>
      <c r="FN152" s="194"/>
      <c r="FO152" s="194"/>
      <c r="FP152" s="194"/>
      <c r="FQ152" s="194"/>
      <c r="FR152" s="194"/>
      <c r="FS152" s="194"/>
      <c r="FT152" s="194"/>
      <c r="FU152" s="194"/>
      <c r="FV152" s="194"/>
      <c r="FW152" s="194"/>
      <c r="FX152" s="194"/>
      <c r="FY152" s="194"/>
      <c r="FZ152" s="194"/>
      <c r="GA152" s="194"/>
      <c r="GB152" s="194"/>
      <c r="GC152" s="194"/>
      <c r="GD152" s="194"/>
      <c r="GE152" s="194"/>
      <c r="GF152" s="194"/>
      <c r="GG152" s="194"/>
      <c r="GH152" s="194"/>
      <c r="GI152" s="194"/>
      <c r="GJ152" s="194"/>
      <c r="GK152" s="194"/>
      <c r="GL152" s="194"/>
      <c r="GM152" s="194"/>
      <c r="GN152" s="194"/>
      <c r="GO152" s="194"/>
      <c r="GP152" s="194"/>
      <c r="GQ152" s="194"/>
      <c r="GR152" s="194"/>
      <c r="GS152" s="194"/>
      <c r="GT152" s="194"/>
      <c r="GU152" s="194"/>
      <c r="GV152" s="194"/>
      <c r="GW152" s="194"/>
      <c r="GX152" s="194"/>
      <c r="GY152" s="194"/>
      <c r="GZ152" s="194"/>
      <c r="HA152" s="194"/>
      <c r="HB152" s="194"/>
      <c r="HC152" s="194"/>
      <c r="HD152" s="194"/>
      <c r="HE152" s="194"/>
      <c r="HF152" s="194"/>
      <c r="HG152" s="194"/>
      <c r="HH152" s="194"/>
      <c r="HI152" s="194"/>
      <c r="HJ152" s="194"/>
      <c r="HK152" s="194"/>
      <c r="HL152" s="194"/>
      <c r="HM152" s="194"/>
      <c r="HN152" s="194"/>
      <c r="HO152" s="194"/>
      <c r="HP152" s="194"/>
      <c r="HQ152" s="194"/>
      <c r="HR152" s="194"/>
      <c r="HS152" s="194"/>
      <c r="HT152" s="194"/>
      <c r="HU152" s="194"/>
      <c r="HV152" s="194"/>
      <c r="HW152" s="194"/>
      <c r="HX152" s="194"/>
      <c r="HY152" s="194"/>
      <c r="HZ152" s="194"/>
      <c r="IA152" s="194"/>
      <c r="IB152" s="194"/>
      <c r="IC152" s="194"/>
      <c r="ID152" s="194"/>
      <c r="IE152" s="194"/>
      <c r="IF152" s="194"/>
      <c r="IG152" s="194"/>
      <c r="IH152" s="194"/>
      <c r="II152" s="194"/>
      <c r="IJ152" s="194"/>
      <c r="IK152" s="194"/>
      <c r="IL152" s="194"/>
      <c r="IM152" s="194"/>
      <c r="IN152" s="194"/>
      <c r="IO152" s="194"/>
      <c r="IP152" s="194"/>
      <c r="IQ152" s="194"/>
    </row>
    <row r="153" spans="1:251" s="216" customFormat="1" x14ac:dyDescent="0.2">
      <c r="A153" s="174" t="s">
        <v>372</v>
      </c>
      <c r="B153" s="145" t="s">
        <v>223</v>
      </c>
      <c r="C153" s="219">
        <v>94651</v>
      </c>
      <c r="D153" s="205" t="s">
        <v>235</v>
      </c>
      <c r="E153" s="142" t="s">
        <v>30</v>
      </c>
      <c r="F153" s="206">
        <v>6</v>
      </c>
      <c r="G153" s="149">
        <v>25.62</v>
      </c>
      <c r="H153" s="150">
        <f t="shared" si="22"/>
        <v>32.15</v>
      </c>
      <c r="I153" s="192">
        <f t="shared" si="23"/>
        <v>192.9</v>
      </c>
      <c r="J153" s="156"/>
      <c r="K153" s="193"/>
      <c r="L153" s="157"/>
      <c r="M153" s="154"/>
      <c r="N153" s="154"/>
      <c r="O153" s="154"/>
      <c r="P153" s="154"/>
      <c r="Q153" s="194"/>
      <c r="R153" s="149">
        <v>25.7</v>
      </c>
      <c r="S153" s="194"/>
      <c r="T153" s="194"/>
      <c r="U153" s="194"/>
      <c r="V153" s="194"/>
      <c r="W153" s="194"/>
      <c r="X153" s="194"/>
      <c r="Y153" s="194"/>
      <c r="Z153" s="194"/>
      <c r="AA153" s="194"/>
      <c r="AB153" s="194"/>
      <c r="AC153" s="194"/>
      <c r="AD153" s="194"/>
      <c r="AE153" s="194"/>
      <c r="AF153" s="194"/>
      <c r="AG153" s="194"/>
      <c r="AH153" s="194"/>
      <c r="AI153" s="194"/>
      <c r="AJ153" s="194"/>
      <c r="AK153" s="194"/>
      <c r="AL153" s="194"/>
      <c r="AM153" s="194"/>
      <c r="AN153" s="194"/>
      <c r="AO153" s="194"/>
      <c r="AP153" s="194"/>
      <c r="AQ153" s="194"/>
      <c r="AR153" s="194"/>
      <c r="AS153" s="194"/>
      <c r="AT153" s="194"/>
      <c r="AU153" s="194"/>
      <c r="AV153" s="194"/>
      <c r="AW153" s="194"/>
      <c r="AX153" s="194"/>
      <c r="AY153" s="194"/>
      <c r="AZ153" s="194"/>
      <c r="BA153" s="194"/>
      <c r="BB153" s="194"/>
      <c r="BC153" s="194"/>
      <c r="BD153" s="194"/>
      <c r="BE153" s="194"/>
      <c r="BF153" s="194"/>
      <c r="BG153" s="194"/>
      <c r="BH153" s="194"/>
      <c r="BI153" s="194"/>
      <c r="BJ153" s="194"/>
      <c r="BK153" s="194"/>
      <c r="BL153" s="194"/>
      <c r="BM153" s="194"/>
      <c r="BN153" s="194"/>
      <c r="BO153" s="194"/>
      <c r="BP153" s="194"/>
      <c r="BQ153" s="194"/>
      <c r="BR153" s="194"/>
      <c r="BS153" s="194"/>
      <c r="BT153" s="194"/>
      <c r="BU153" s="194"/>
      <c r="BV153" s="194"/>
      <c r="BW153" s="194"/>
      <c r="BX153" s="194"/>
      <c r="BY153" s="194"/>
      <c r="BZ153" s="194"/>
      <c r="CA153" s="194"/>
      <c r="CB153" s="194"/>
      <c r="CC153" s="194"/>
      <c r="CD153" s="194"/>
      <c r="CE153" s="194"/>
      <c r="CF153" s="194"/>
      <c r="CG153" s="194"/>
      <c r="CH153" s="194"/>
      <c r="CI153" s="194"/>
      <c r="CJ153" s="194"/>
      <c r="CK153" s="194"/>
      <c r="CL153" s="194"/>
      <c r="CM153" s="194"/>
      <c r="CN153" s="194"/>
      <c r="CO153" s="194"/>
      <c r="CP153" s="194"/>
      <c r="CQ153" s="194"/>
      <c r="CR153" s="194"/>
      <c r="CS153" s="194"/>
      <c r="CT153" s="194"/>
      <c r="CU153" s="194"/>
      <c r="CV153" s="194"/>
      <c r="CW153" s="194"/>
      <c r="CX153" s="194"/>
      <c r="CY153" s="194"/>
      <c r="CZ153" s="194"/>
      <c r="DA153" s="194"/>
      <c r="DB153" s="194"/>
      <c r="DC153" s="194"/>
      <c r="DD153" s="194"/>
      <c r="DE153" s="194"/>
      <c r="DF153" s="194"/>
      <c r="DG153" s="194"/>
      <c r="DH153" s="194"/>
      <c r="DI153" s="194"/>
      <c r="DJ153" s="194"/>
      <c r="DK153" s="194"/>
      <c r="DL153" s="194"/>
      <c r="DM153" s="194"/>
      <c r="DN153" s="194"/>
      <c r="DO153" s="194"/>
      <c r="DP153" s="194"/>
      <c r="DQ153" s="194"/>
      <c r="DR153" s="194"/>
      <c r="DS153" s="194"/>
      <c r="DT153" s="194"/>
      <c r="DU153" s="194"/>
      <c r="DV153" s="194"/>
      <c r="DW153" s="194"/>
      <c r="DX153" s="194"/>
      <c r="DY153" s="194"/>
      <c r="DZ153" s="194"/>
      <c r="EA153" s="194"/>
      <c r="EB153" s="194"/>
      <c r="EC153" s="194"/>
      <c r="ED153" s="194"/>
      <c r="EE153" s="194"/>
      <c r="EF153" s="194"/>
      <c r="EG153" s="194"/>
      <c r="EH153" s="194"/>
      <c r="EI153" s="194"/>
      <c r="EJ153" s="194"/>
      <c r="EK153" s="194"/>
      <c r="EL153" s="194"/>
      <c r="EM153" s="194"/>
      <c r="EN153" s="194"/>
      <c r="EO153" s="194"/>
      <c r="EP153" s="194"/>
      <c r="EQ153" s="194"/>
      <c r="ER153" s="194"/>
      <c r="ES153" s="194"/>
      <c r="ET153" s="194"/>
      <c r="EU153" s="194"/>
      <c r="EV153" s="194"/>
      <c r="EW153" s="194"/>
      <c r="EX153" s="194"/>
      <c r="EY153" s="194"/>
      <c r="EZ153" s="194"/>
      <c r="FA153" s="194"/>
      <c r="FB153" s="194"/>
      <c r="FC153" s="194"/>
      <c r="FD153" s="194"/>
      <c r="FE153" s="194"/>
      <c r="FF153" s="194"/>
      <c r="FG153" s="194"/>
      <c r="FH153" s="194"/>
      <c r="FI153" s="194"/>
      <c r="FJ153" s="194"/>
      <c r="FK153" s="194"/>
      <c r="FL153" s="194"/>
      <c r="FM153" s="194"/>
      <c r="FN153" s="194"/>
      <c r="FO153" s="194"/>
      <c r="FP153" s="194"/>
      <c r="FQ153" s="194"/>
      <c r="FR153" s="194"/>
      <c r="FS153" s="194"/>
      <c r="FT153" s="194"/>
      <c r="FU153" s="194"/>
      <c r="FV153" s="194"/>
      <c r="FW153" s="194"/>
      <c r="FX153" s="194"/>
      <c r="FY153" s="194"/>
      <c r="FZ153" s="194"/>
      <c r="GA153" s="194"/>
      <c r="GB153" s="194"/>
      <c r="GC153" s="194"/>
      <c r="GD153" s="194"/>
      <c r="GE153" s="194"/>
      <c r="GF153" s="194"/>
      <c r="GG153" s="194"/>
      <c r="GH153" s="194"/>
      <c r="GI153" s="194"/>
      <c r="GJ153" s="194"/>
      <c r="GK153" s="194"/>
      <c r="GL153" s="194"/>
      <c r="GM153" s="194"/>
      <c r="GN153" s="194"/>
      <c r="GO153" s="194"/>
      <c r="GP153" s="194"/>
      <c r="GQ153" s="194"/>
      <c r="GR153" s="194"/>
      <c r="GS153" s="194"/>
      <c r="GT153" s="194"/>
      <c r="GU153" s="194"/>
      <c r="GV153" s="194"/>
      <c r="GW153" s="194"/>
      <c r="GX153" s="194"/>
      <c r="GY153" s="194"/>
      <c r="GZ153" s="194"/>
      <c r="HA153" s="194"/>
      <c r="HB153" s="194"/>
      <c r="HC153" s="194"/>
      <c r="HD153" s="194"/>
      <c r="HE153" s="194"/>
      <c r="HF153" s="194"/>
      <c r="HG153" s="194"/>
      <c r="HH153" s="194"/>
      <c r="HI153" s="194"/>
      <c r="HJ153" s="194"/>
      <c r="HK153" s="194"/>
      <c r="HL153" s="194"/>
      <c r="HM153" s="194"/>
      <c r="HN153" s="194"/>
      <c r="HO153" s="194"/>
      <c r="HP153" s="194"/>
      <c r="HQ153" s="194"/>
      <c r="HR153" s="194"/>
      <c r="HS153" s="194"/>
      <c r="HT153" s="194"/>
      <c r="HU153" s="194"/>
      <c r="HV153" s="194"/>
      <c r="HW153" s="194"/>
      <c r="HX153" s="194"/>
      <c r="HY153" s="194"/>
      <c r="HZ153" s="194"/>
      <c r="IA153" s="194"/>
      <c r="IB153" s="194"/>
      <c r="IC153" s="194"/>
      <c r="ID153" s="194"/>
      <c r="IE153" s="194"/>
      <c r="IF153" s="194"/>
      <c r="IG153" s="194"/>
      <c r="IH153" s="194"/>
      <c r="II153" s="194"/>
      <c r="IJ153" s="194"/>
      <c r="IK153" s="194"/>
      <c r="IL153" s="194"/>
      <c r="IM153" s="194"/>
      <c r="IN153" s="194"/>
      <c r="IO153" s="194"/>
      <c r="IP153" s="194"/>
      <c r="IQ153" s="194"/>
    </row>
    <row r="154" spans="1:251" s="216" customFormat="1" hidden="1" x14ac:dyDescent="0.2">
      <c r="A154" s="174" t="s">
        <v>373</v>
      </c>
      <c r="B154" s="145" t="s">
        <v>223</v>
      </c>
      <c r="C154" s="219" t="s">
        <v>238</v>
      </c>
      <c r="D154" s="205" t="s">
        <v>236</v>
      </c>
      <c r="E154" s="142" t="s">
        <v>35</v>
      </c>
      <c r="F154" s="206">
        <v>0</v>
      </c>
      <c r="G154" s="149">
        <f t="shared" si="24"/>
        <v>10.210000000000001</v>
      </c>
      <c r="H154" s="150">
        <f t="shared" si="22"/>
        <v>12.81</v>
      </c>
      <c r="I154" s="192">
        <f t="shared" si="23"/>
        <v>0</v>
      </c>
      <c r="J154" s="156"/>
      <c r="K154" s="193"/>
      <c r="L154" s="157"/>
      <c r="M154" s="154"/>
      <c r="N154" s="154"/>
      <c r="O154" s="154"/>
      <c r="P154" s="154"/>
      <c r="Q154" s="194"/>
      <c r="R154" s="149">
        <v>9.1199999999999992</v>
      </c>
      <c r="S154" s="194"/>
      <c r="T154" s="194"/>
      <c r="U154" s="194"/>
      <c r="V154" s="194"/>
      <c r="W154" s="194"/>
      <c r="X154" s="194"/>
      <c r="Y154" s="194"/>
      <c r="Z154" s="194"/>
      <c r="AA154" s="194"/>
      <c r="AB154" s="194"/>
      <c r="AC154" s="194"/>
      <c r="AD154" s="194"/>
      <c r="AE154" s="194"/>
      <c r="AF154" s="194"/>
      <c r="AG154" s="194"/>
      <c r="AH154" s="194"/>
      <c r="AI154" s="194"/>
      <c r="AJ154" s="194"/>
      <c r="AK154" s="194"/>
      <c r="AL154" s="194"/>
      <c r="AM154" s="194"/>
      <c r="AN154" s="194"/>
      <c r="AO154" s="194"/>
      <c r="AP154" s="194"/>
      <c r="AQ154" s="194"/>
      <c r="AR154" s="194"/>
      <c r="AS154" s="194"/>
      <c r="AT154" s="194"/>
      <c r="AU154" s="194"/>
      <c r="AV154" s="194"/>
      <c r="AW154" s="194"/>
      <c r="AX154" s="194"/>
      <c r="AY154" s="194"/>
      <c r="AZ154" s="194"/>
      <c r="BA154" s="194"/>
      <c r="BB154" s="194"/>
      <c r="BC154" s="194"/>
      <c r="BD154" s="194"/>
      <c r="BE154" s="194"/>
      <c r="BF154" s="194"/>
      <c r="BG154" s="194"/>
      <c r="BH154" s="194"/>
      <c r="BI154" s="194"/>
      <c r="BJ154" s="194"/>
      <c r="BK154" s="194"/>
      <c r="BL154" s="194"/>
      <c r="BM154" s="194"/>
      <c r="BN154" s="194"/>
      <c r="BO154" s="194"/>
      <c r="BP154" s="194"/>
      <c r="BQ154" s="194"/>
      <c r="BR154" s="194"/>
      <c r="BS154" s="194"/>
      <c r="BT154" s="194"/>
      <c r="BU154" s="194"/>
      <c r="BV154" s="194"/>
      <c r="BW154" s="194"/>
      <c r="BX154" s="194"/>
      <c r="BY154" s="194"/>
      <c r="BZ154" s="194"/>
      <c r="CA154" s="194"/>
      <c r="CB154" s="194"/>
      <c r="CC154" s="194"/>
      <c r="CD154" s="194"/>
      <c r="CE154" s="194"/>
      <c r="CF154" s="194"/>
      <c r="CG154" s="194"/>
      <c r="CH154" s="194"/>
      <c r="CI154" s="194"/>
      <c r="CJ154" s="194"/>
      <c r="CK154" s="194"/>
      <c r="CL154" s="194"/>
      <c r="CM154" s="194"/>
      <c r="CN154" s="194"/>
      <c r="CO154" s="194"/>
      <c r="CP154" s="194"/>
      <c r="CQ154" s="194"/>
      <c r="CR154" s="194"/>
      <c r="CS154" s="194"/>
      <c r="CT154" s="194"/>
      <c r="CU154" s="194"/>
      <c r="CV154" s="194"/>
      <c r="CW154" s="194"/>
      <c r="CX154" s="194"/>
      <c r="CY154" s="194"/>
      <c r="CZ154" s="194"/>
      <c r="DA154" s="194"/>
      <c r="DB154" s="194"/>
      <c r="DC154" s="194"/>
      <c r="DD154" s="194"/>
      <c r="DE154" s="194"/>
      <c r="DF154" s="194"/>
      <c r="DG154" s="194"/>
      <c r="DH154" s="194"/>
      <c r="DI154" s="194"/>
      <c r="DJ154" s="194"/>
      <c r="DK154" s="194"/>
      <c r="DL154" s="194"/>
      <c r="DM154" s="194"/>
      <c r="DN154" s="194"/>
      <c r="DO154" s="194"/>
      <c r="DP154" s="194"/>
      <c r="DQ154" s="194"/>
      <c r="DR154" s="194"/>
      <c r="DS154" s="194"/>
      <c r="DT154" s="194"/>
      <c r="DU154" s="194"/>
      <c r="DV154" s="194"/>
      <c r="DW154" s="194"/>
      <c r="DX154" s="194"/>
      <c r="DY154" s="194"/>
      <c r="DZ154" s="194"/>
      <c r="EA154" s="194"/>
      <c r="EB154" s="194"/>
      <c r="EC154" s="194"/>
      <c r="ED154" s="194"/>
      <c r="EE154" s="194"/>
      <c r="EF154" s="194"/>
      <c r="EG154" s="194"/>
      <c r="EH154" s="194"/>
      <c r="EI154" s="194"/>
      <c r="EJ154" s="194"/>
      <c r="EK154" s="194"/>
      <c r="EL154" s="194"/>
      <c r="EM154" s="194"/>
      <c r="EN154" s="194"/>
      <c r="EO154" s="194"/>
      <c r="EP154" s="194"/>
      <c r="EQ154" s="194"/>
      <c r="ER154" s="194"/>
      <c r="ES154" s="194"/>
      <c r="ET154" s="194"/>
      <c r="EU154" s="194"/>
      <c r="EV154" s="194"/>
      <c r="EW154" s="194"/>
      <c r="EX154" s="194"/>
      <c r="EY154" s="194"/>
      <c r="EZ154" s="194"/>
      <c r="FA154" s="194"/>
      <c r="FB154" s="194"/>
      <c r="FC154" s="194"/>
      <c r="FD154" s="194"/>
      <c r="FE154" s="194"/>
      <c r="FF154" s="194"/>
      <c r="FG154" s="194"/>
      <c r="FH154" s="194"/>
      <c r="FI154" s="194"/>
      <c r="FJ154" s="194"/>
      <c r="FK154" s="194"/>
      <c r="FL154" s="194"/>
      <c r="FM154" s="194"/>
      <c r="FN154" s="194"/>
      <c r="FO154" s="194"/>
      <c r="FP154" s="194"/>
      <c r="FQ154" s="194"/>
      <c r="FR154" s="194"/>
      <c r="FS154" s="194"/>
      <c r="FT154" s="194"/>
      <c r="FU154" s="194"/>
      <c r="FV154" s="194"/>
      <c r="FW154" s="194"/>
      <c r="FX154" s="194"/>
      <c r="FY154" s="194"/>
      <c r="FZ154" s="194"/>
      <c r="GA154" s="194"/>
      <c r="GB154" s="194"/>
      <c r="GC154" s="194"/>
      <c r="GD154" s="194"/>
      <c r="GE154" s="194"/>
      <c r="GF154" s="194"/>
      <c r="GG154" s="194"/>
      <c r="GH154" s="194"/>
      <c r="GI154" s="194"/>
      <c r="GJ154" s="194"/>
      <c r="GK154" s="194"/>
      <c r="GL154" s="194"/>
      <c r="GM154" s="194"/>
      <c r="GN154" s="194"/>
      <c r="GO154" s="194"/>
      <c r="GP154" s="194"/>
      <c r="GQ154" s="194"/>
      <c r="GR154" s="194"/>
      <c r="GS154" s="194"/>
      <c r="GT154" s="194"/>
      <c r="GU154" s="194"/>
      <c r="GV154" s="194"/>
      <c r="GW154" s="194"/>
      <c r="GX154" s="194"/>
      <c r="GY154" s="194"/>
      <c r="GZ154" s="194"/>
      <c r="HA154" s="194"/>
      <c r="HB154" s="194"/>
      <c r="HC154" s="194"/>
      <c r="HD154" s="194"/>
      <c r="HE154" s="194"/>
      <c r="HF154" s="194"/>
      <c r="HG154" s="194"/>
      <c r="HH154" s="194"/>
      <c r="HI154" s="194"/>
      <c r="HJ154" s="194"/>
      <c r="HK154" s="194"/>
      <c r="HL154" s="194"/>
      <c r="HM154" s="194"/>
      <c r="HN154" s="194"/>
      <c r="HO154" s="194"/>
      <c r="HP154" s="194"/>
      <c r="HQ154" s="194"/>
      <c r="HR154" s="194"/>
      <c r="HS154" s="194"/>
      <c r="HT154" s="194"/>
      <c r="HU154" s="194"/>
      <c r="HV154" s="194"/>
      <c r="HW154" s="194"/>
      <c r="HX154" s="194"/>
      <c r="HY154" s="194"/>
      <c r="HZ154" s="194"/>
      <c r="IA154" s="194"/>
      <c r="IB154" s="194"/>
      <c r="IC154" s="194"/>
      <c r="ID154" s="194"/>
      <c r="IE154" s="194"/>
      <c r="IF154" s="194"/>
      <c r="IG154" s="194"/>
      <c r="IH154" s="194"/>
      <c r="II154" s="194"/>
      <c r="IJ154" s="194"/>
      <c r="IK154" s="194"/>
      <c r="IL154" s="194"/>
      <c r="IM154" s="194"/>
      <c r="IN154" s="194"/>
      <c r="IO154" s="194"/>
      <c r="IP154" s="194"/>
      <c r="IQ154" s="194"/>
    </row>
    <row r="155" spans="1:251" s="194" customFormat="1" x14ac:dyDescent="0.2">
      <c r="A155" s="174" t="s">
        <v>374</v>
      </c>
      <c r="B155" s="145" t="s">
        <v>223</v>
      </c>
      <c r="C155" s="219">
        <v>73612</v>
      </c>
      <c r="D155" s="205" t="s">
        <v>237</v>
      </c>
      <c r="E155" s="142" t="s">
        <v>37</v>
      </c>
      <c r="F155" s="206">
        <v>1</v>
      </c>
      <c r="G155" s="149">
        <f t="shared" si="24"/>
        <v>379.83</v>
      </c>
      <c r="H155" s="150">
        <f t="shared" si="22"/>
        <v>476.69</v>
      </c>
      <c r="I155" s="192">
        <f t="shared" si="23"/>
        <v>476.69</v>
      </c>
      <c r="J155" s="156"/>
      <c r="K155" s="193"/>
      <c r="L155" s="157"/>
      <c r="M155" s="154"/>
      <c r="N155" s="154"/>
      <c r="O155" s="154"/>
      <c r="P155" s="154"/>
      <c r="R155" s="149">
        <v>339.13</v>
      </c>
    </row>
    <row r="156" spans="1:251" s="194" customFormat="1" x14ac:dyDescent="0.2">
      <c r="A156" s="174"/>
      <c r="B156" s="145"/>
      <c r="C156" s="219"/>
      <c r="D156" s="205"/>
      <c r="E156" s="142"/>
      <c r="F156" s="206"/>
      <c r="G156" s="149"/>
      <c r="H156" s="150"/>
      <c r="I156" s="192"/>
      <c r="J156" s="156"/>
      <c r="K156" s="193"/>
      <c r="L156" s="157"/>
      <c r="M156" s="154"/>
      <c r="N156" s="154"/>
      <c r="O156" s="154"/>
      <c r="P156" s="154"/>
      <c r="R156" s="149"/>
    </row>
    <row r="157" spans="1:251" x14ac:dyDescent="0.2">
      <c r="A157" s="174"/>
      <c r="B157" s="142"/>
      <c r="C157" s="219"/>
      <c r="D157" s="205"/>
      <c r="E157" s="142"/>
      <c r="F157" s="206"/>
      <c r="G157" s="149"/>
      <c r="H157" s="150"/>
      <c r="I157" s="192"/>
      <c r="K157" s="193"/>
      <c r="Q157" s="194"/>
      <c r="R157" s="149"/>
      <c r="S157" s="194"/>
      <c r="T157" s="194"/>
      <c r="U157" s="194"/>
      <c r="V157" s="194"/>
      <c r="W157" s="194"/>
      <c r="X157" s="194"/>
      <c r="Y157" s="194"/>
      <c r="Z157" s="194"/>
      <c r="AA157" s="194"/>
      <c r="AB157" s="194"/>
      <c r="AC157" s="194"/>
      <c r="AD157" s="194"/>
      <c r="AE157" s="194"/>
      <c r="AF157" s="194"/>
      <c r="AG157" s="194"/>
      <c r="AH157" s="194"/>
      <c r="AI157" s="194"/>
      <c r="AJ157" s="194"/>
      <c r="AK157" s="194"/>
      <c r="AL157" s="194"/>
      <c r="AM157" s="194"/>
      <c r="AN157" s="194"/>
      <c r="AO157" s="194"/>
      <c r="AP157" s="194"/>
      <c r="AQ157" s="194"/>
      <c r="AR157" s="194"/>
      <c r="AS157" s="194"/>
      <c r="AT157" s="194"/>
      <c r="AU157" s="194"/>
      <c r="AV157" s="194"/>
      <c r="AW157" s="194"/>
      <c r="AX157" s="194"/>
      <c r="AY157" s="194"/>
      <c r="AZ157" s="194"/>
      <c r="BA157" s="194"/>
      <c r="BB157" s="194"/>
      <c r="BC157" s="194"/>
      <c r="BD157" s="194"/>
      <c r="BE157" s="194"/>
      <c r="BF157" s="194"/>
      <c r="BG157" s="194"/>
      <c r="BH157" s="194"/>
      <c r="BI157" s="194"/>
      <c r="BJ157" s="194"/>
      <c r="BK157" s="194"/>
      <c r="BL157" s="194"/>
      <c r="BM157" s="194"/>
      <c r="BN157" s="194"/>
      <c r="BO157" s="194"/>
      <c r="BP157" s="194"/>
      <c r="BQ157" s="194"/>
      <c r="BR157" s="194"/>
      <c r="BS157" s="194"/>
      <c r="BT157" s="194"/>
      <c r="BU157" s="194"/>
      <c r="BV157" s="194"/>
      <c r="BW157" s="194"/>
      <c r="BX157" s="194"/>
      <c r="BY157" s="194"/>
      <c r="BZ157" s="194"/>
      <c r="CA157" s="194"/>
      <c r="CB157" s="194"/>
      <c r="CC157" s="194"/>
      <c r="CD157" s="194"/>
      <c r="CE157" s="194"/>
      <c r="CF157" s="194"/>
      <c r="CG157" s="194"/>
      <c r="CH157" s="194"/>
      <c r="CI157" s="194"/>
      <c r="CJ157" s="194"/>
      <c r="CK157" s="194"/>
      <c r="CL157" s="194"/>
      <c r="CM157" s="194"/>
      <c r="CN157" s="194"/>
      <c r="CO157" s="194"/>
      <c r="CP157" s="194"/>
      <c r="CQ157" s="194"/>
      <c r="CR157" s="194"/>
      <c r="CS157" s="194"/>
      <c r="CT157" s="194"/>
      <c r="CU157" s="194"/>
      <c r="CV157" s="194"/>
      <c r="CW157" s="194"/>
      <c r="CX157" s="194"/>
      <c r="CY157" s="194"/>
      <c r="CZ157" s="194"/>
      <c r="DA157" s="194"/>
      <c r="DB157" s="194"/>
      <c r="DC157" s="194"/>
      <c r="DD157" s="194"/>
      <c r="DE157" s="194"/>
      <c r="DF157" s="194"/>
      <c r="DG157" s="194"/>
      <c r="DH157" s="194"/>
      <c r="DI157" s="194"/>
      <c r="DJ157" s="194"/>
      <c r="DK157" s="194"/>
      <c r="DL157" s="194"/>
      <c r="DM157" s="194"/>
      <c r="DN157" s="194"/>
      <c r="DO157" s="194"/>
      <c r="DP157" s="194"/>
      <c r="DQ157" s="194"/>
      <c r="DR157" s="194"/>
      <c r="DS157" s="194"/>
      <c r="DT157" s="194"/>
      <c r="DU157" s="194"/>
      <c r="DV157" s="194"/>
      <c r="DW157" s="194"/>
      <c r="DX157" s="194"/>
      <c r="DY157" s="194"/>
      <c r="DZ157" s="194"/>
      <c r="EA157" s="194"/>
      <c r="EB157" s="194"/>
      <c r="EC157" s="194"/>
      <c r="ED157" s="194"/>
      <c r="EE157" s="194"/>
      <c r="EF157" s="194"/>
      <c r="EG157" s="194"/>
      <c r="EH157" s="194"/>
      <c r="EI157" s="194"/>
      <c r="EJ157" s="194"/>
      <c r="EK157" s="194"/>
      <c r="EL157" s="194"/>
      <c r="EM157" s="194"/>
      <c r="EN157" s="194"/>
      <c r="EO157" s="194"/>
      <c r="EP157" s="194"/>
      <c r="EQ157" s="194"/>
      <c r="ER157" s="194"/>
      <c r="ES157" s="194"/>
      <c r="ET157" s="194"/>
      <c r="EU157" s="194"/>
      <c r="EV157" s="194"/>
      <c r="EW157" s="194"/>
      <c r="EX157" s="194"/>
      <c r="EY157" s="194"/>
      <c r="EZ157" s="194"/>
      <c r="FA157" s="194"/>
      <c r="FB157" s="194"/>
      <c r="FC157" s="194"/>
      <c r="FD157" s="194"/>
      <c r="FE157" s="194"/>
      <c r="FF157" s="194"/>
      <c r="FG157" s="194"/>
      <c r="FH157" s="194"/>
      <c r="FI157" s="194"/>
      <c r="FJ157" s="194"/>
      <c r="FK157" s="194"/>
      <c r="FL157" s="194"/>
      <c r="FM157" s="194"/>
      <c r="FN157" s="194"/>
      <c r="FO157" s="194"/>
      <c r="FP157" s="194"/>
      <c r="FQ157" s="194"/>
      <c r="FR157" s="194"/>
      <c r="FS157" s="194"/>
      <c r="FT157" s="194"/>
      <c r="FU157" s="194"/>
      <c r="FV157" s="194"/>
      <c r="FW157" s="194"/>
      <c r="FX157" s="194"/>
      <c r="FY157" s="194"/>
      <c r="FZ157" s="194"/>
      <c r="GA157" s="194"/>
      <c r="GB157" s="194"/>
      <c r="GC157" s="194"/>
      <c r="GD157" s="194"/>
      <c r="GE157" s="194"/>
      <c r="GF157" s="194"/>
      <c r="GG157" s="194"/>
      <c r="GH157" s="194"/>
      <c r="GI157" s="194"/>
      <c r="GJ157" s="194"/>
      <c r="GK157" s="194"/>
      <c r="GL157" s="194"/>
      <c r="GM157" s="194"/>
      <c r="GN157" s="194"/>
      <c r="GO157" s="194"/>
      <c r="GP157" s="194"/>
      <c r="GQ157" s="194"/>
      <c r="GR157" s="194"/>
      <c r="GS157" s="194"/>
      <c r="GT157" s="194"/>
      <c r="GU157" s="194"/>
      <c r="GV157" s="194"/>
      <c r="GW157" s="194"/>
      <c r="GX157" s="194"/>
      <c r="GY157" s="194"/>
      <c r="GZ157" s="194"/>
      <c r="HA157" s="194"/>
      <c r="HB157" s="194"/>
      <c r="HC157" s="194"/>
      <c r="HD157" s="194"/>
      <c r="HE157" s="194"/>
      <c r="HF157" s="194"/>
      <c r="HG157" s="194"/>
      <c r="HH157" s="194"/>
      <c r="HI157" s="194"/>
      <c r="HJ157" s="194"/>
      <c r="HK157" s="194"/>
      <c r="HL157" s="194"/>
      <c r="HM157" s="194"/>
      <c r="HN157" s="194"/>
      <c r="HO157" s="194"/>
      <c r="HP157" s="194"/>
      <c r="HQ157" s="194"/>
      <c r="HR157" s="194"/>
      <c r="HS157" s="194"/>
      <c r="HT157" s="194"/>
      <c r="HU157" s="194"/>
      <c r="HV157" s="194"/>
      <c r="HW157" s="194"/>
      <c r="HX157" s="194"/>
      <c r="HY157" s="194"/>
      <c r="HZ157" s="194"/>
      <c r="IA157" s="194"/>
      <c r="IB157" s="194"/>
      <c r="IC157" s="194"/>
      <c r="ID157" s="194"/>
      <c r="IE157" s="194"/>
      <c r="IF157" s="194"/>
      <c r="IG157" s="194"/>
      <c r="IH157" s="194"/>
      <c r="II157" s="194"/>
      <c r="IJ157" s="194"/>
      <c r="IK157" s="194"/>
      <c r="IL157" s="194"/>
      <c r="IM157" s="194"/>
      <c r="IN157" s="194"/>
      <c r="IO157" s="194"/>
      <c r="IP157" s="194"/>
      <c r="IQ157" s="194"/>
    </row>
    <row r="158" spans="1:251" s="216" customFormat="1" x14ac:dyDescent="0.2">
      <c r="A158" s="210">
        <v>8</v>
      </c>
      <c r="B158" s="180"/>
      <c r="C158" s="284"/>
      <c r="D158" s="179" t="s">
        <v>63</v>
      </c>
      <c r="E158" s="180" t="s">
        <v>69</v>
      </c>
      <c r="F158" s="221">
        <v>1</v>
      </c>
      <c r="G158" s="222"/>
      <c r="H158" s="223">
        <f>I159</f>
        <v>163495.48000000001</v>
      </c>
      <c r="I158" s="184">
        <f>F158*H158</f>
        <v>163495.48000000001</v>
      </c>
      <c r="J158" s="359">
        <f>I158/$I$330</f>
        <v>0.21921423668900392</v>
      </c>
      <c r="K158" s="193"/>
      <c r="L158" s="157"/>
      <c r="M158" s="154"/>
      <c r="N158" s="154"/>
      <c r="O158" s="154"/>
      <c r="P158" s="154"/>
      <c r="Q158" s="170"/>
      <c r="R158" s="222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0"/>
      <c r="AN158" s="170"/>
      <c r="AO158" s="170"/>
      <c r="AP158" s="170"/>
      <c r="AQ158" s="170"/>
      <c r="AR158" s="170"/>
      <c r="AS158" s="170"/>
      <c r="AT158" s="170"/>
      <c r="AU158" s="170"/>
      <c r="AV158" s="170"/>
      <c r="AW158" s="170"/>
      <c r="AX158" s="170"/>
      <c r="AY158" s="170"/>
      <c r="AZ158" s="170"/>
      <c r="BA158" s="170"/>
      <c r="BB158" s="170"/>
      <c r="BC158" s="170"/>
      <c r="BD158" s="170"/>
      <c r="BE158" s="170"/>
      <c r="BF158" s="170"/>
      <c r="BG158" s="170"/>
      <c r="BH158" s="170"/>
      <c r="BI158" s="170"/>
      <c r="BJ158" s="170"/>
      <c r="BK158" s="170"/>
      <c r="BL158" s="170"/>
      <c r="BM158" s="170"/>
      <c r="BN158" s="170"/>
      <c r="BO158" s="170"/>
      <c r="BP158" s="170"/>
      <c r="BQ158" s="170"/>
      <c r="BR158" s="170"/>
      <c r="BS158" s="170"/>
      <c r="BT158" s="170"/>
      <c r="BU158" s="170"/>
      <c r="BV158" s="170"/>
      <c r="BW158" s="170"/>
      <c r="BX158" s="170"/>
      <c r="BY158" s="170"/>
      <c r="BZ158" s="170"/>
      <c r="CA158" s="170"/>
      <c r="CB158" s="170"/>
      <c r="CC158" s="170"/>
      <c r="CD158" s="170"/>
      <c r="CE158" s="170"/>
      <c r="CF158" s="170"/>
      <c r="CG158" s="170"/>
      <c r="CH158" s="170"/>
      <c r="CI158" s="170"/>
      <c r="CJ158" s="170"/>
      <c r="CK158" s="170"/>
      <c r="CL158" s="170"/>
      <c r="CM158" s="170"/>
      <c r="CN158" s="170"/>
      <c r="CO158" s="170"/>
      <c r="CP158" s="170"/>
      <c r="CQ158" s="170"/>
      <c r="CR158" s="170"/>
      <c r="CS158" s="170"/>
      <c r="CT158" s="170"/>
      <c r="CU158" s="170"/>
      <c r="CV158" s="170"/>
      <c r="CW158" s="170"/>
      <c r="CX158" s="170"/>
      <c r="CY158" s="170"/>
      <c r="CZ158" s="170"/>
      <c r="DA158" s="170"/>
      <c r="DB158" s="170"/>
      <c r="DC158" s="170"/>
      <c r="DD158" s="170"/>
      <c r="DE158" s="170"/>
      <c r="DF158" s="170"/>
      <c r="DG158" s="170"/>
      <c r="DH158" s="170"/>
      <c r="DI158" s="170"/>
      <c r="DJ158" s="170"/>
      <c r="DK158" s="170"/>
      <c r="DL158" s="170"/>
      <c r="DM158" s="170"/>
      <c r="DN158" s="170"/>
      <c r="DO158" s="170"/>
      <c r="DP158" s="170"/>
      <c r="DQ158" s="170"/>
      <c r="DR158" s="170"/>
      <c r="DS158" s="170"/>
      <c r="DT158" s="170"/>
      <c r="DU158" s="170"/>
      <c r="DV158" s="170"/>
      <c r="DW158" s="170"/>
      <c r="DX158" s="170"/>
      <c r="DY158" s="170"/>
      <c r="DZ158" s="170"/>
      <c r="EA158" s="170"/>
      <c r="EB158" s="170"/>
      <c r="EC158" s="170"/>
      <c r="ED158" s="170"/>
      <c r="EE158" s="170"/>
      <c r="EF158" s="170"/>
      <c r="EG158" s="170"/>
      <c r="EH158" s="170"/>
      <c r="EI158" s="170"/>
      <c r="EJ158" s="170"/>
      <c r="EK158" s="170"/>
      <c r="EL158" s="170"/>
      <c r="EM158" s="170"/>
      <c r="EN158" s="170"/>
      <c r="EO158" s="170"/>
      <c r="EP158" s="170"/>
      <c r="EQ158" s="170"/>
      <c r="ER158" s="170"/>
      <c r="ES158" s="170"/>
      <c r="ET158" s="170"/>
      <c r="EU158" s="170"/>
      <c r="EV158" s="170"/>
      <c r="EW158" s="170"/>
      <c r="EX158" s="170"/>
      <c r="EY158" s="170"/>
      <c r="EZ158" s="170"/>
      <c r="FA158" s="170"/>
      <c r="FB158" s="170"/>
      <c r="FC158" s="170"/>
      <c r="FD158" s="170"/>
      <c r="FE158" s="170"/>
      <c r="FF158" s="170"/>
      <c r="FG158" s="170"/>
      <c r="FH158" s="170"/>
      <c r="FI158" s="170"/>
      <c r="FJ158" s="170"/>
      <c r="FK158" s="170"/>
      <c r="FL158" s="170"/>
      <c r="FM158" s="170"/>
      <c r="FN158" s="170"/>
      <c r="FO158" s="170"/>
      <c r="FP158" s="170"/>
      <c r="FQ158" s="170"/>
      <c r="FR158" s="170"/>
      <c r="FS158" s="170"/>
      <c r="FT158" s="170"/>
      <c r="FU158" s="170"/>
      <c r="FV158" s="170"/>
      <c r="FW158" s="170"/>
      <c r="FX158" s="170"/>
      <c r="FY158" s="170"/>
      <c r="FZ158" s="170"/>
      <c r="GA158" s="170"/>
      <c r="GB158" s="170"/>
      <c r="GC158" s="170"/>
      <c r="GD158" s="170"/>
      <c r="GE158" s="170"/>
      <c r="GF158" s="170"/>
      <c r="GG158" s="170"/>
      <c r="GH158" s="170"/>
      <c r="GI158" s="170"/>
      <c r="GJ158" s="170"/>
      <c r="GK158" s="170"/>
      <c r="GL158" s="170"/>
      <c r="GM158" s="170"/>
      <c r="GN158" s="170"/>
      <c r="GO158" s="170"/>
      <c r="GP158" s="170"/>
      <c r="GQ158" s="170"/>
      <c r="GR158" s="170"/>
      <c r="GS158" s="170"/>
      <c r="GT158" s="170"/>
      <c r="GU158" s="170"/>
      <c r="GV158" s="170"/>
      <c r="GW158" s="170"/>
      <c r="GX158" s="170"/>
      <c r="GY158" s="170"/>
      <c r="GZ158" s="170"/>
      <c r="HA158" s="170"/>
      <c r="HB158" s="170"/>
      <c r="HC158" s="170"/>
      <c r="HD158" s="170"/>
      <c r="HE158" s="170"/>
      <c r="HF158" s="170"/>
      <c r="HG158" s="170"/>
      <c r="HH158" s="170"/>
      <c r="HI158" s="170"/>
      <c r="HJ158" s="170"/>
      <c r="HK158" s="170"/>
      <c r="HL158" s="170"/>
      <c r="HM158" s="170"/>
      <c r="HN158" s="170"/>
      <c r="HO158" s="170"/>
      <c r="HP158" s="170"/>
      <c r="HQ158" s="170"/>
      <c r="HR158" s="170"/>
      <c r="HS158" s="170"/>
      <c r="HT158" s="170"/>
      <c r="HU158" s="170"/>
      <c r="HV158" s="170"/>
      <c r="HW158" s="170"/>
      <c r="HX158" s="170"/>
      <c r="HY158" s="170"/>
      <c r="HZ158" s="170"/>
      <c r="IA158" s="170"/>
      <c r="IB158" s="170"/>
      <c r="IC158" s="170"/>
      <c r="ID158" s="170"/>
      <c r="IE158" s="170"/>
      <c r="IF158" s="170"/>
      <c r="IG158" s="170"/>
      <c r="IH158" s="170"/>
      <c r="II158" s="170"/>
      <c r="IJ158" s="170"/>
      <c r="IK158" s="170"/>
      <c r="IL158" s="170"/>
      <c r="IM158" s="170"/>
      <c r="IN158" s="170"/>
      <c r="IO158" s="170"/>
      <c r="IP158" s="170"/>
      <c r="IQ158" s="170"/>
    </row>
    <row r="159" spans="1:251" x14ac:dyDescent="0.2">
      <c r="A159" s="174"/>
      <c r="B159" s="145"/>
      <c r="C159" s="203"/>
      <c r="D159" s="212" t="s">
        <v>657</v>
      </c>
      <c r="E159" s="145"/>
      <c r="F159" s="213"/>
      <c r="G159" s="214"/>
      <c r="H159" s="215"/>
      <c r="I159" s="204">
        <f>I160+I164+I174+I180+I183+I187</f>
        <v>163495.48000000001</v>
      </c>
      <c r="J159" s="357" t="s">
        <v>307</v>
      </c>
      <c r="K159" s="193"/>
      <c r="R159" s="214"/>
    </row>
    <row r="160" spans="1:251" x14ac:dyDescent="0.2">
      <c r="A160" s="174" t="s">
        <v>212</v>
      </c>
      <c r="B160" s="145"/>
      <c r="C160" s="203"/>
      <c r="D160" s="212" t="s">
        <v>651</v>
      </c>
      <c r="E160" s="145"/>
      <c r="F160" s="213"/>
      <c r="G160" s="214"/>
      <c r="H160" s="215"/>
      <c r="I160" s="204">
        <f>SUM(I161:I162)</f>
        <v>2612.2400000000002</v>
      </c>
      <c r="J160" s="357"/>
      <c r="K160" s="193"/>
      <c r="R160" s="214"/>
    </row>
    <row r="161" spans="1:251" s="216" customFormat="1" x14ac:dyDescent="0.2">
      <c r="A161" s="174" t="s">
        <v>376</v>
      </c>
      <c r="B161" s="298" t="s">
        <v>222</v>
      </c>
      <c r="C161" s="219">
        <v>10009</v>
      </c>
      <c r="D161" s="356" t="s">
        <v>645</v>
      </c>
      <c r="E161" s="142" t="s">
        <v>586</v>
      </c>
      <c r="F161" s="206">
        <v>64</v>
      </c>
      <c r="G161" s="149">
        <v>5.57</v>
      </c>
      <c r="H161" s="150">
        <f t="shared" ref="H161" si="25">ROUND(G161*$K$9,2)</f>
        <v>6.99</v>
      </c>
      <c r="I161" s="192">
        <f t="shared" ref="I161" si="26">ROUND(F161*H161,2)</f>
        <v>447.36</v>
      </c>
      <c r="J161" s="156">
        <v>45596.73</v>
      </c>
      <c r="K161" s="193"/>
      <c r="L161" s="157"/>
      <c r="M161" s="154"/>
      <c r="N161" s="154"/>
      <c r="O161" s="154"/>
      <c r="P161" s="154"/>
      <c r="Q161" s="154"/>
      <c r="R161" s="149">
        <v>70796</v>
      </c>
      <c r="S161" s="154"/>
      <c r="T161" s="154"/>
      <c r="U161" s="154"/>
      <c r="V161" s="154"/>
      <c r="W161" s="154"/>
      <c r="X161" s="154"/>
      <c r="Y161" s="154"/>
      <c r="Z161" s="154"/>
      <c r="AA161" s="154"/>
      <c r="AB161" s="154"/>
      <c r="AC161" s="154"/>
      <c r="AD161" s="154"/>
      <c r="AE161" s="154"/>
      <c r="AF161" s="154"/>
      <c r="AG161" s="154"/>
      <c r="AH161" s="154"/>
      <c r="AI161" s="154"/>
      <c r="AJ161" s="154"/>
      <c r="AK161" s="154"/>
      <c r="AL161" s="154"/>
      <c r="AM161" s="154"/>
      <c r="AN161" s="154"/>
      <c r="AO161" s="154"/>
      <c r="AP161" s="154"/>
      <c r="AQ161" s="154"/>
      <c r="AR161" s="154"/>
      <c r="AS161" s="154"/>
      <c r="AT161" s="154"/>
      <c r="AU161" s="154"/>
      <c r="AV161" s="154"/>
      <c r="AW161" s="154"/>
      <c r="AX161" s="154"/>
      <c r="AY161" s="154"/>
      <c r="AZ161" s="154"/>
      <c r="BA161" s="154"/>
      <c r="BB161" s="154"/>
      <c r="BC161" s="154"/>
      <c r="BD161" s="154"/>
      <c r="BE161" s="154"/>
      <c r="BF161" s="154"/>
      <c r="BG161" s="154"/>
      <c r="BH161" s="154"/>
      <c r="BI161" s="154"/>
      <c r="BJ161" s="154"/>
      <c r="BK161" s="154"/>
      <c r="BL161" s="154"/>
      <c r="BM161" s="154"/>
      <c r="BN161" s="154"/>
      <c r="BO161" s="154"/>
      <c r="BP161" s="154"/>
      <c r="BQ161" s="154"/>
      <c r="BR161" s="154"/>
      <c r="BS161" s="154"/>
      <c r="BT161" s="154"/>
      <c r="BU161" s="154"/>
      <c r="BV161" s="154"/>
      <c r="BW161" s="154"/>
      <c r="BX161" s="154"/>
      <c r="BY161" s="154"/>
      <c r="BZ161" s="154"/>
      <c r="CA161" s="154"/>
      <c r="CB161" s="154"/>
      <c r="CC161" s="154"/>
      <c r="CD161" s="154"/>
      <c r="CE161" s="154"/>
      <c r="CF161" s="154"/>
      <c r="CG161" s="154"/>
      <c r="CH161" s="154"/>
      <c r="CI161" s="154"/>
      <c r="CJ161" s="154"/>
      <c r="CK161" s="154"/>
      <c r="CL161" s="154"/>
      <c r="CM161" s="154"/>
      <c r="CN161" s="154"/>
      <c r="CO161" s="154"/>
      <c r="CP161" s="154"/>
      <c r="CQ161" s="154"/>
      <c r="CR161" s="154"/>
      <c r="CS161" s="154"/>
      <c r="CT161" s="154"/>
      <c r="CU161" s="154"/>
      <c r="CV161" s="154"/>
      <c r="CW161" s="154"/>
      <c r="CX161" s="154"/>
      <c r="CY161" s="154"/>
      <c r="CZ161" s="154"/>
      <c r="DA161" s="154"/>
      <c r="DB161" s="154"/>
      <c r="DC161" s="154"/>
      <c r="DD161" s="154"/>
      <c r="DE161" s="154"/>
      <c r="DF161" s="154"/>
      <c r="DG161" s="154"/>
      <c r="DH161" s="154"/>
      <c r="DI161" s="154"/>
      <c r="DJ161" s="154"/>
      <c r="DK161" s="154"/>
      <c r="DL161" s="154"/>
      <c r="DM161" s="154"/>
      <c r="DN161" s="154"/>
      <c r="DO161" s="154"/>
      <c r="DP161" s="154"/>
      <c r="DQ161" s="154"/>
      <c r="DR161" s="154"/>
      <c r="DS161" s="154"/>
      <c r="DT161" s="154"/>
      <c r="DU161" s="154"/>
      <c r="DV161" s="154"/>
      <c r="DW161" s="154"/>
      <c r="DX161" s="154"/>
      <c r="DY161" s="154"/>
      <c r="DZ161" s="154"/>
      <c r="EA161" s="154"/>
      <c r="EB161" s="154"/>
      <c r="EC161" s="154"/>
      <c r="ED161" s="154"/>
      <c r="EE161" s="154"/>
      <c r="EF161" s="154"/>
      <c r="EG161" s="154"/>
      <c r="EH161" s="154"/>
      <c r="EI161" s="154"/>
      <c r="EJ161" s="154"/>
      <c r="EK161" s="154"/>
      <c r="EL161" s="154"/>
      <c r="EM161" s="154"/>
      <c r="EN161" s="154"/>
      <c r="EO161" s="154"/>
      <c r="EP161" s="154"/>
      <c r="EQ161" s="154"/>
      <c r="ER161" s="154"/>
      <c r="ES161" s="154"/>
      <c r="ET161" s="154"/>
      <c r="EU161" s="154"/>
      <c r="EV161" s="154"/>
      <c r="EW161" s="154"/>
      <c r="EX161" s="154"/>
      <c r="EY161" s="154"/>
      <c r="EZ161" s="154"/>
      <c r="FA161" s="154"/>
      <c r="FB161" s="154"/>
      <c r="FC161" s="154"/>
      <c r="FD161" s="154"/>
      <c r="FE161" s="154"/>
      <c r="FF161" s="154"/>
      <c r="FG161" s="154"/>
      <c r="FH161" s="154"/>
      <c r="FI161" s="154"/>
      <c r="FJ161" s="154"/>
      <c r="FK161" s="154"/>
      <c r="FL161" s="154"/>
      <c r="FM161" s="154"/>
      <c r="FN161" s="154"/>
      <c r="FO161" s="154"/>
      <c r="FP161" s="154"/>
      <c r="FQ161" s="154"/>
      <c r="FR161" s="154"/>
      <c r="FS161" s="154"/>
      <c r="FT161" s="154"/>
      <c r="FU161" s="154"/>
      <c r="FV161" s="154"/>
      <c r="FW161" s="154"/>
      <c r="FX161" s="154"/>
      <c r="FY161" s="154"/>
      <c r="FZ161" s="154"/>
      <c r="GA161" s="154"/>
      <c r="GB161" s="154"/>
      <c r="GC161" s="154"/>
      <c r="GD161" s="154"/>
      <c r="GE161" s="154"/>
      <c r="GF161" s="154"/>
      <c r="GG161" s="154"/>
      <c r="GH161" s="154"/>
      <c r="GI161" s="154"/>
      <c r="GJ161" s="154"/>
      <c r="GK161" s="154"/>
      <c r="GL161" s="154"/>
      <c r="GM161" s="154"/>
      <c r="GN161" s="154"/>
      <c r="GO161" s="154"/>
      <c r="GP161" s="154"/>
      <c r="GQ161" s="154"/>
      <c r="GR161" s="154"/>
      <c r="GS161" s="154"/>
      <c r="GT161" s="154"/>
      <c r="GU161" s="154"/>
      <c r="GV161" s="154"/>
      <c r="GW161" s="154"/>
      <c r="GX161" s="154"/>
      <c r="GY161" s="154"/>
      <c r="GZ161" s="154"/>
      <c r="HA161" s="154"/>
      <c r="HB161" s="154"/>
      <c r="HC161" s="154"/>
      <c r="HD161" s="154"/>
      <c r="HE161" s="154"/>
      <c r="HF161" s="154"/>
      <c r="HG161" s="154"/>
      <c r="HH161" s="154"/>
      <c r="HI161" s="154"/>
      <c r="HJ161" s="154"/>
      <c r="HK161" s="154"/>
      <c r="HL161" s="154"/>
      <c r="HM161" s="154"/>
      <c r="HN161" s="154"/>
      <c r="HO161" s="154"/>
      <c r="HP161" s="154"/>
      <c r="HQ161" s="154"/>
      <c r="HR161" s="154"/>
      <c r="HS161" s="154"/>
      <c r="HT161" s="154"/>
      <c r="HU161" s="154"/>
      <c r="HV161" s="154"/>
      <c r="HW161" s="154"/>
      <c r="HX161" s="154"/>
      <c r="HY161" s="154"/>
      <c r="HZ161" s="154"/>
      <c r="IA161" s="154"/>
      <c r="IB161" s="154"/>
      <c r="IC161" s="154"/>
      <c r="ID161" s="154"/>
      <c r="IE161" s="154"/>
      <c r="IF161" s="154"/>
      <c r="IG161" s="154"/>
      <c r="IH161" s="154"/>
      <c r="II161" s="154"/>
      <c r="IJ161" s="154"/>
      <c r="IK161" s="154"/>
      <c r="IL161" s="154"/>
      <c r="IM161" s="154"/>
      <c r="IN161" s="154"/>
      <c r="IO161" s="154"/>
      <c r="IP161" s="154"/>
      <c r="IQ161" s="154"/>
    </row>
    <row r="162" spans="1:251" s="216" customFormat="1" x14ac:dyDescent="0.2">
      <c r="A162" s="174" t="s">
        <v>814</v>
      </c>
      <c r="B162" s="298" t="s">
        <v>222</v>
      </c>
      <c r="C162" s="219">
        <v>11329</v>
      </c>
      <c r="D162" s="356" t="s">
        <v>815</v>
      </c>
      <c r="E162" s="142" t="s">
        <v>37</v>
      </c>
      <c r="F162" s="206">
        <v>1</v>
      </c>
      <c r="G162" s="149">
        <v>1725</v>
      </c>
      <c r="H162" s="150">
        <f t="shared" ref="H162" si="27">ROUND(G162*$K$9,2)</f>
        <v>2164.88</v>
      </c>
      <c r="I162" s="192">
        <f t="shared" ref="I162" si="28">ROUND(F162*H162,2)</f>
        <v>2164.88</v>
      </c>
      <c r="J162" s="156"/>
      <c r="K162" s="193"/>
      <c r="L162" s="157"/>
      <c r="M162" s="154"/>
      <c r="N162" s="154"/>
      <c r="O162" s="154"/>
      <c r="P162" s="154"/>
      <c r="Q162" s="154"/>
      <c r="R162" s="149"/>
      <c r="S162" s="154"/>
      <c r="T162" s="154"/>
      <c r="U162" s="154"/>
      <c r="V162" s="154"/>
      <c r="W162" s="154"/>
      <c r="X162" s="154"/>
      <c r="Y162" s="154"/>
      <c r="Z162" s="154"/>
      <c r="AA162" s="154"/>
      <c r="AB162" s="154"/>
      <c r="AC162" s="154"/>
      <c r="AD162" s="154"/>
      <c r="AE162" s="154"/>
      <c r="AF162" s="154"/>
      <c r="AG162" s="154"/>
      <c r="AH162" s="154"/>
      <c r="AI162" s="154"/>
      <c r="AJ162" s="154"/>
      <c r="AK162" s="154"/>
      <c r="AL162" s="154"/>
      <c r="AM162" s="154"/>
      <c r="AN162" s="154"/>
      <c r="AO162" s="154"/>
      <c r="AP162" s="154"/>
      <c r="AQ162" s="154"/>
      <c r="AR162" s="154"/>
      <c r="AS162" s="154"/>
      <c r="AT162" s="154"/>
      <c r="AU162" s="154"/>
      <c r="AV162" s="154"/>
      <c r="AW162" s="154"/>
      <c r="AX162" s="154"/>
      <c r="AY162" s="154"/>
      <c r="AZ162" s="154"/>
      <c r="BA162" s="154"/>
      <c r="BB162" s="154"/>
      <c r="BC162" s="154"/>
      <c r="BD162" s="154"/>
      <c r="BE162" s="154"/>
      <c r="BF162" s="154"/>
      <c r="BG162" s="154"/>
      <c r="BH162" s="154"/>
      <c r="BI162" s="154"/>
      <c r="BJ162" s="154"/>
      <c r="BK162" s="154"/>
      <c r="BL162" s="154"/>
      <c r="BM162" s="154"/>
      <c r="BN162" s="154"/>
      <c r="BO162" s="154"/>
      <c r="BP162" s="154"/>
      <c r="BQ162" s="154"/>
      <c r="BR162" s="154"/>
      <c r="BS162" s="154"/>
      <c r="BT162" s="154"/>
      <c r="BU162" s="154"/>
      <c r="BV162" s="154"/>
      <c r="BW162" s="154"/>
      <c r="BX162" s="154"/>
      <c r="BY162" s="154"/>
      <c r="BZ162" s="154"/>
      <c r="CA162" s="154"/>
      <c r="CB162" s="154"/>
      <c r="CC162" s="154"/>
      <c r="CD162" s="154"/>
      <c r="CE162" s="154"/>
      <c r="CF162" s="154"/>
      <c r="CG162" s="154"/>
      <c r="CH162" s="154"/>
      <c r="CI162" s="154"/>
      <c r="CJ162" s="154"/>
      <c r="CK162" s="154"/>
      <c r="CL162" s="154"/>
      <c r="CM162" s="154"/>
      <c r="CN162" s="154"/>
      <c r="CO162" s="154"/>
      <c r="CP162" s="154"/>
      <c r="CQ162" s="154"/>
      <c r="CR162" s="154"/>
      <c r="CS162" s="154"/>
      <c r="CT162" s="154"/>
      <c r="CU162" s="154"/>
      <c r="CV162" s="154"/>
      <c r="CW162" s="154"/>
      <c r="CX162" s="154"/>
      <c r="CY162" s="154"/>
      <c r="CZ162" s="154"/>
      <c r="DA162" s="154"/>
      <c r="DB162" s="154"/>
      <c r="DC162" s="154"/>
      <c r="DD162" s="154"/>
      <c r="DE162" s="154"/>
      <c r="DF162" s="154"/>
      <c r="DG162" s="154"/>
      <c r="DH162" s="154"/>
      <c r="DI162" s="154"/>
      <c r="DJ162" s="154"/>
      <c r="DK162" s="154"/>
      <c r="DL162" s="154"/>
      <c r="DM162" s="154"/>
      <c r="DN162" s="154"/>
      <c r="DO162" s="154"/>
      <c r="DP162" s="154"/>
      <c r="DQ162" s="154"/>
      <c r="DR162" s="154"/>
      <c r="DS162" s="154"/>
      <c r="DT162" s="154"/>
      <c r="DU162" s="154"/>
      <c r="DV162" s="154"/>
      <c r="DW162" s="154"/>
      <c r="DX162" s="154"/>
      <c r="DY162" s="154"/>
      <c r="DZ162" s="154"/>
      <c r="EA162" s="154"/>
      <c r="EB162" s="154"/>
      <c r="EC162" s="154"/>
      <c r="ED162" s="154"/>
      <c r="EE162" s="154"/>
      <c r="EF162" s="154"/>
      <c r="EG162" s="154"/>
      <c r="EH162" s="154"/>
      <c r="EI162" s="154"/>
      <c r="EJ162" s="154"/>
      <c r="EK162" s="154"/>
      <c r="EL162" s="154"/>
      <c r="EM162" s="154"/>
      <c r="EN162" s="154"/>
      <c r="EO162" s="154"/>
      <c r="EP162" s="154"/>
      <c r="EQ162" s="154"/>
      <c r="ER162" s="154"/>
      <c r="ES162" s="154"/>
      <c r="ET162" s="154"/>
      <c r="EU162" s="154"/>
      <c r="EV162" s="154"/>
      <c r="EW162" s="154"/>
      <c r="EX162" s="154"/>
      <c r="EY162" s="154"/>
      <c r="EZ162" s="154"/>
      <c r="FA162" s="154"/>
      <c r="FB162" s="154"/>
      <c r="FC162" s="154"/>
      <c r="FD162" s="154"/>
      <c r="FE162" s="154"/>
      <c r="FF162" s="154"/>
      <c r="FG162" s="154"/>
      <c r="FH162" s="154"/>
      <c r="FI162" s="154"/>
      <c r="FJ162" s="154"/>
      <c r="FK162" s="154"/>
      <c r="FL162" s="154"/>
      <c r="FM162" s="154"/>
      <c r="FN162" s="154"/>
      <c r="FO162" s="154"/>
      <c r="FP162" s="154"/>
      <c r="FQ162" s="154"/>
      <c r="FR162" s="154"/>
      <c r="FS162" s="154"/>
      <c r="FT162" s="154"/>
      <c r="FU162" s="154"/>
      <c r="FV162" s="154"/>
      <c r="FW162" s="154"/>
      <c r="FX162" s="154"/>
      <c r="FY162" s="154"/>
      <c r="FZ162" s="154"/>
      <c r="GA162" s="154"/>
      <c r="GB162" s="154"/>
      <c r="GC162" s="154"/>
      <c r="GD162" s="154"/>
      <c r="GE162" s="154"/>
      <c r="GF162" s="154"/>
      <c r="GG162" s="154"/>
      <c r="GH162" s="154"/>
      <c r="GI162" s="154"/>
      <c r="GJ162" s="154"/>
      <c r="GK162" s="154"/>
      <c r="GL162" s="154"/>
      <c r="GM162" s="154"/>
      <c r="GN162" s="154"/>
      <c r="GO162" s="154"/>
      <c r="GP162" s="154"/>
      <c r="GQ162" s="154"/>
      <c r="GR162" s="154"/>
      <c r="GS162" s="154"/>
      <c r="GT162" s="154"/>
      <c r="GU162" s="154"/>
      <c r="GV162" s="154"/>
      <c r="GW162" s="154"/>
      <c r="GX162" s="154"/>
      <c r="GY162" s="154"/>
      <c r="GZ162" s="154"/>
      <c r="HA162" s="154"/>
      <c r="HB162" s="154"/>
      <c r="HC162" s="154"/>
      <c r="HD162" s="154"/>
      <c r="HE162" s="154"/>
      <c r="HF162" s="154"/>
      <c r="HG162" s="154"/>
      <c r="HH162" s="154"/>
      <c r="HI162" s="154"/>
      <c r="HJ162" s="154"/>
      <c r="HK162" s="154"/>
      <c r="HL162" s="154"/>
      <c r="HM162" s="154"/>
      <c r="HN162" s="154"/>
      <c r="HO162" s="154"/>
      <c r="HP162" s="154"/>
      <c r="HQ162" s="154"/>
      <c r="HR162" s="154"/>
      <c r="HS162" s="154"/>
      <c r="HT162" s="154"/>
      <c r="HU162" s="154"/>
      <c r="HV162" s="154"/>
      <c r="HW162" s="154"/>
      <c r="HX162" s="154"/>
      <c r="HY162" s="154"/>
      <c r="HZ162" s="154"/>
      <c r="IA162" s="154"/>
      <c r="IB162" s="154"/>
      <c r="IC162" s="154"/>
      <c r="ID162" s="154"/>
      <c r="IE162" s="154"/>
      <c r="IF162" s="154"/>
      <c r="IG162" s="154"/>
      <c r="IH162" s="154"/>
      <c r="II162" s="154"/>
      <c r="IJ162" s="154"/>
      <c r="IK162" s="154"/>
      <c r="IL162" s="154"/>
      <c r="IM162" s="154"/>
      <c r="IN162" s="154"/>
      <c r="IO162" s="154"/>
      <c r="IP162" s="154"/>
      <c r="IQ162" s="154"/>
    </row>
    <row r="163" spans="1:251" s="216" customFormat="1" x14ac:dyDescent="0.2">
      <c r="A163" s="174"/>
      <c r="B163" s="142"/>
      <c r="C163" s="219"/>
      <c r="D163" s="205"/>
      <c r="E163" s="142"/>
      <c r="F163" s="206"/>
      <c r="G163" s="211"/>
      <c r="H163" s="207"/>
      <c r="I163" s="192"/>
      <c r="J163" s="156"/>
      <c r="K163" s="217"/>
      <c r="L163" s="157"/>
      <c r="M163" s="154"/>
      <c r="N163" s="154"/>
      <c r="O163" s="154"/>
      <c r="P163" s="154"/>
      <c r="Q163" s="154"/>
      <c r="R163" s="211"/>
      <c r="S163" s="154"/>
      <c r="T163" s="154"/>
      <c r="U163" s="154"/>
      <c r="V163" s="154"/>
      <c r="W163" s="154"/>
      <c r="X163" s="154"/>
      <c r="Y163" s="154"/>
      <c r="Z163" s="154"/>
      <c r="AA163" s="154"/>
      <c r="AB163" s="154"/>
      <c r="AC163" s="154"/>
      <c r="AD163" s="154"/>
      <c r="AE163" s="154"/>
      <c r="AF163" s="154"/>
      <c r="AG163" s="154"/>
      <c r="AH163" s="154"/>
      <c r="AI163" s="154"/>
      <c r="AJ163" s="154"/>
      <c r="AK163" s="154"/>
      <c r="AL163" s="154"/>
      <c r="AM163" s="154"/>
      <c r="AN163" s="154"/>
      <c r="AO163" s="154"/>
      <c r="AP163" s="154"/>
      <c r="AQ163" s="154"/>
      <c r="AR163" s="154"/>
      <c r="AS163" s="154"/>
      <c r="AT163" s="154"/>
      <c r="AU163" s="154"/>
      <c r="AV163" s="154"/>
      <c r="AW163" s="154"/>
      <c r="AX163" s="154"/>
      <c r="AY163" s="154"/>
      <c r="AZ163" s="154"/>
      <c r="BA163" s="154"/>
      <c r="BB163" s="154"/>
      <c r="BC163" s="154"/>
      <c r="BD163" s="154"/>
      <c r="BE163" s="154"/>
      <c r="BF163" s="154"/>
      <c r="BG163" s="154"/>
      <c r="BH163" s="154"/>
      <c r="BI163" s="154"/>
      <c r="BJ163" s="154"/>
      <c r="BK163" s="154"/>
      <c r="BL163" s="154"/>
      <c r="BM163" s="154"/>
      <c r="BN163" s="154"/>
      <c r="BO163" s="154"/>
      <c r="BP163" s="154"/>
      <c r="BQ163" s="154"/>
      <c r="BR163" s="154"/>
      <c r="BS163" s="154"/>
      <c r="BT163" s="154"/>
      <c r="BU163" s="154"/>
      <c r="BV163" s="154"/>
      <c r="BW163" s="154"/>
      <c r="BX163" s="154"/>
      <c r="BY163" s="154"/>
      <c r="BZ163" s="154"/>
      <c r="CA163" s="154"/>
      <c r="CB163" s="154"/>
      <c r="CC163" s="154"/>
      <c r="CD163" s="154"/>
      <c r="CE163" s="154"/>
      <c r="CF163" s="154"/>
      <c r="CG163" s="154"/>
      <c r="CH163" s="154"/>
      <c r="CI163" s="154"/>
      <c r="CJ163" s="154"/>
      <c r="CK163" s="154"/>
      <c r="CL163" s="154"/>
      <c r="CM163" s="154"/>
      <c r="CN163" s="154"/>
      <c r="CO163" s="154"/>
      <c r="CP163" s="154"/>
      <c r="CQ163" s="154"/>
      <c r="CR163" s="154"/>
      <c r="CS163" s="154"/>
      <c r="CT163" s="154"/>
      <c r="CU163" s="154"/>
      <c r="CV163" s="154"/>
      <c r="CW163" s="154"/>
      <c r="CX163" s="154"/>
      <c r="CY163" s="154"/>
      <c r="CZ163" s="154"/>
      <c r="DA163" s="154"/>
      <c r="DB163" s="154"/>
      <c r="DC163" s="154"/>
      <c r="DD163" s="154"/>
      <c r="DE163" s="154"/>
      <c r="DF163" s="154"/>
      <c r="DG163" s="154"/>
      <c r="DH163" s="154"/>
      <c r="DI163" s="154"/>
      <c r="DJ163" s="154"/>
      <c r="DK163" s="154"/>
      <c r="DL163" s="154"/>
      <c r="DM163" s="154"/>
      <c r="DN163" s="154"/>
      <c r="DO163" s="154"/>
      <c r="DP163" s="154"/>
      <c r="DQ163" s="154"/>
      <c r="DR163" s="154"/>
      <c r="DS163" s="154"/>
      <c r="DT163" s="154"/>
      <c r="DU163" s="154"/>
      <c r="DV163" s="154"/>
      <c r="DW163" s="154"/>
      <c r="DX163" s="154"/>
      <c r="DY163" s="154"/>
      <c r="DZ163" s="154"/>
      <c r="EA163" s="154"/>
      <c r="EB163" s="154"/>
      <c r="EC163" s="154"/>
      <c r="ED163" s="154"/>
      <c r="EE163" s="154"/>
      <c r="EF163" s="154"/>
      <c r="EG163" s="154"/>
      <c r="EH163" s="154"/>
      <c r="EI163" s="154"/>
      <c r="EJ163" s="154"/>
      <c r="EK163" s="154"/>
      <c r="EL163" s="154"/>
      <c r="EM163" s="154"/>
      <c r="EN163" s="154"/>
      <c r="EO163" s="154"/>
      <c r="EP163" s="154"/>
      <c r="EQ163" s="154"/>
      <c r="ER163" s="154"/>
      <c r="ES163" s="154"/>
      <c r="ET163" s="154"/>
      <c r="EU163" s="154"/>
      <c r="EV163" s="154"/>
      <c r="EW163" s="154"/>
      <c r="EX163" s="154"/>
      <c r="EY163" s="154"/>
      <c r="EZ163" s="154"/>
      <c r="FA163" s="154"/>
      <c r="FB163" s="154"/>
      <c r="FC163" s="154"/>
      <c r="FD163" s="154"/>
      <c r="FE163" s="154"/>
      <c r="FF163" s="154"/>
      <c r="FG163" s="154"/>
      <c r="FH163" s="154"/>
      <c r="FI163" s="154"/>
      <c r="FJ163" s="154"/>
      <c r="FK163" s="154"/>
      <c r="FL163" s="154"/>
      <c r="FM163" s="154"/>
      <c r="FN163" s="154"/>
      <c r="FO163" s="154"/>
      <c r="FP163" s="154"/>
      <c r="FQ163" s="154"/>
      <c r="FR163" s="154"/>
      <c r="FS163" s="154"/>
      <c r="FT163" s="154"/>
      <c r="FU163" s="154"/>
      <c r="FV163" s="154"/>
      <c r="FW163" s="154"/>
      <c r="FX163" s="154"/>
      <c r="FY163" s="154"/>
      <c r="FZ163" s="154"/>
      <c r="GA163" s="154"/>
      <c r="GB163" s="154"/>
      <c r="GC163" s="154"/>
      <c r="GD163" s="154"/>
      <c r="GE163" s="154"/>
      <c r="GF163" s="154"/>
      <c r="GG163" s="154"/>
      <c r="GH163" s="154"/>
      <c r="GI163" s="154"/>
      <c r="GJ163" s="154"/>
      <c r="GK163" s="154"/>
      <c r="GL163" s="154"/>
      <c r="GM163" s="154"/>
      <c r="GN163" s="154"/>
      <c r="GO163" s="154"/>
      <c r="GP163" s="154"/>
      <c r="GQ163" s="154"/>
      <c r="GR163" s="154"/>
      <c r="GS163" s="154"/>
      <c r="GT163" s="154"/>
      <c r="GU163" s="154"/>
      <c r="GV163" s="154"/>
      <c r="GW163" s="154"/>
      <c r="GX163" s="154"/>
      <c r="GY163" s="154"/>
      <c r="GZ163" s="154"/>
      <c r="HA163" s="154"/>
      <c r="HB163" s="154"/>
      <c r="HC163" s="154"/>
      <c r="HD163" s="154"/>
      <c r="HE163" s="154"/>
      <c r="HF163" s="154"/>
      <c r="HG163" s="154"/>
      <c r="HH163" s="154"/>
      <c r="HI163" s="154"/>
      <c r="HJ163" s="154"/>
      <c r="HK163" s="154"/>
      <c r="HL163" s="154"/>
      <c r="HM163" s="154"/>
      <c r="HN163" s="154"/>
      <c r="HO163" s="154"/>
      <c r="HP163" s="154"/>
      <c r="HQ163" s="154"/>
      <c r="HR163" s="154"/>
      <c r="HS163" s="154"/>
      <c r="HT163" s="154"/>
      <c r="HU163" s="154"/>
      <c r="HV163" s="154"/>
      <c r="HW163" s="154"/>
      <c r="HX163" s="154"/>
      <c r="HY163" s="154"/>
      <c r="HZ163" s="154"/>
      <c r="IA163" s="154"/>
      <c r="IB163" s="154"/>
      <c r="IC163" s="154"/>
      <c r="ID163" s="154"/>
      <c r="IE163" s="154"/>
      <c r="IF163" s="154"/>
      <c r="IG163" s="154"/>
      <c r="IH163" s="154"/>
      <c r="II163" s="154"/>
      <c r="IJ163" s="154"/>
      <c r="IK163" s="154"/>
      <c r="IL163" s="154"/>
      <c r="IM163" s="154"/>
      <c r="IN163" s="154"/>
      <c r="IO163" s="154"/>
      <c r="IP163" s="154"/>
      <c r="IQ163" s="154"/>
    </row>
    <row r="164" spans="1:251" s="216" customFormat="1" x14ac:dyDescent="0.2">
      <c r="A164" s="174" t="s">
        <v>213</v>
      </c>
      <c r="B164" s="142"/>
      <c r="C164" s="219"/>
      <c r="D164" s="212" t="s">
        <v>656</v>
      </c>
      <c r="E164" s="145"/>
      <c r="F164" s="213"/>
      <c r="G164" s="214"/>
      <c r="H164" s="215"/>
      <c r="I164" s="204">
        <f>SUM(I165:I171)</f>
        <v>44974.270000000004</v>
      </c>
      <c r="J164" s="156"/>
      <c r="K164" s="217"/>
      <c r="L164" s="157"/>
      <c r="M164" s="154"/>
      <c r="N164" s="154"/>
      <c r="O164" s="154"/>
      <c r="P164" s="154"/>
      <c r="Q164" s="154"/>
      <c r="R164" s="211"/>
      <c r="S164" s="154"/>
      <c r="T164" s="154"/>
      <c r="U164" s="154"/>
      <c r="V164" s="154"/>
      <c r="W164" s="154"/>
      <c r="X164" s="154"/>
      <c r="Y164" s="154"/>
      <c r="Z164" s="154"/>
      <c r="AA164" s="154"/>
      <c r="AB164" s="154"/>
      <c r="AC164" s="154"/>
      <c r="AD164" s="154"/>
      <c r="AE164" s="154"/>
      <c r="AF164" s="154"/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4"/>
      <c r="AV164" s="154"/>
      <c r="AW164" s="154"/>
      <c r="AX164" s="154"/>
      <c r="AY164" s="154"/>
      <c r="AZ164" s="154"/>
      <c r="BA164" s="154"/>
      <c r="BB164" s="154"/>
      <c r="BC164" s="154"/>
      <c r="BD164" s="154"/>
      <c r="BE164" s="154"/>
      <c r="BF164" s="154"/>
      <c r="BG164" s="154"/>
      <c r="BH164" s="154"/>
      <c r="BI164" s="154"/>
      <c r="BJ164" s="154"/>
      <c r="BK164" s="154"/>
      <c r="BL164" s="154"/>
      <c r="BM164" s="154"/>
      <c r="BN164" s="154"/>
      <c r="BO164" s="154"/>
      <c r="BP164" s="154"/>
      <c r="BQ164" s="154"/>
      <c r="BR164" s="154"/>
      <c r="BS164" s="154"/>
      <c r="BT164" s="154"/>
      <c r="BU164" s="154"/>
      <c r="BV164" s="154"/>
      <c r="BW164" s="154"/>
      <c r="BX164" s="154"/>
      <c r="BY164" s="154"/>
      <c r="BZ164" s="154"/>
      <c r="CA164" s="154"/>
      <c r="CB164" s="154"/>
      <c r="CC164" s="154"/>
      <c r="CD164" s="154"/>
      <c r="CE164" s="154"/>
      <c r="CF164" s="154"/>
      <c r="CG164" s="154"/>
      <c r="CH164" s="154"/>
      <c r="CI164" s="154"/>
      <c r="CJ164" s="154"/>
      <c r="CK164" s="154"/>
      <c r="CL164" s="154"/>
      <c r="CM164" s="154"/>
      <c r="CN164" s="154"/>
      <c r="CO164" s="154"/>
      <c r="CP164" s="154"/>
      <c r="CQ164" s="154"/>
      <c r="CR164" s="154"/>
      <c r="CS164" s="154"/>
      <c r="CT164" s="154"/>
      <c r="CU164" s="154"/>
      <c r="CV164" s="154"/>
      <c r="CW164" s="154"/>
      <c r="CX164" s="154"/>
      <c r="CY164" s="154"/>
      <c r="CZ164" s="154"/>
      <c r="DA164" s="154"/>
      <c r="DB164" s="154"/>
      <c r="DC164" s="154"/>
      <c r="DD164" s="154"/>
      <c r="DE164" s="154"/>
      <c r="DF164" s="154"/>
      <c r="DG164" s="154"/>
      <c r="DH164" s="154"/>
      <c r="DI164" s="154"/>
      <c r="DJ164" s="154"/>
      <c r="DK164" s="154"/>
      <c r="DL164" s="154"/>
      <c r="DM164" s="154"/>
      <c r="DN164" s="154"/>
      <c r="DO164" s="154"/>
      <c r="DP164" s="154"/>
      <c r="DQ164" s="154"/>
      <c r="DR164" s="154"/>
      <c r="DS164" s="154"/>
      <c r="DT164" s="154"/>
      <c r="DU164" s="154"/>
      <c r="DV164" s="154"/>
      <c r="DW164" s="154"/>
      <c r="DX164" s="154"/>
      <c r="DY164" s="154"/>
      <c r="DZ164" s="154"/>
      <c r="EA164" s="154"/>
      <c r="EB164" s="154"/>
      <c r="EC164" s="154"/>
      <c r="ED164" s="154"/>
      <c r="EE164" s="154"/>
      <c r="EF164" s="154"/>
      <c r="EG164" s="154"/>
      <c r="EH164" s="154"/>
      <c r="EI164" s="154"/>
      <c r="EJ164" s="154"/>
      <c r="EK164" s="154"/>
      <c r="EL164" s="154"/>
      <c r="EM164" s="154"/>
      <c r="EN164" s="154"/>
      <c r="EO164" s="154"/>
      <c r="EP164" s="154"/>
      <c r="EQ164" s="154"/>
      <c r="ER164" s="154"/>
      <c r="ES164" s="154"/>
      <c r="ET164" s="154"/>
      <c r="EU164" s="154"/>
      <c r="EV164" s="154"/>
      <c r="EW164" s="154"/>
      <c r="EX164" s="154"/>
      <c r="EY164" s="154"/>
      <c r="EZ164" s="154"/>
      <c r="FA164" s="154"/>
      <c r="FB164" s="154"/>
      <c r="FC164" s="154"/>
      <c r="FD164" s="154"/>
      <c r="FE164" s="154"/>
      <c r="FF164" s="154"/>
      <c r="FG164" s="154"/>
      <c r="FH164" s="154"/>
      <c r="FI164" s="154"/>
      <c r="FJ164" s="154"/>
      <c r="FK164" s="154"/>
      <c r="FL164" s="154"/>
      <c r="FM164" s="154"/>
      <c r="FN164" s="154"/>
      <c r="FO164" s="154"/>
      <c r="FP164" s="154"/>
      <c r="FQ164" s="154"/>
      <c r="FR164" s="154"/>
      <c r="FS164" s="154"/>
      <c r="FT164" s="154"/>
      <c r="FU164" s="154"/>
      <c r="FV164" s="154"/>
      <c r="FW164" s="154"/>
      <c r="FX164" s="154"/>
      <c r="FY164" s="154"/>
      <c r="FZ164" s="154"/>
      <c r="GA164" s="154"/>
      <c r="GB164" s="154"/>
      <c r="GC164" s="154"/>
      <c r="GD164" s="154"/>
      <c r="GE164" s="154"/>
      <c r="GF164" s="154"/>
      <c r="GG164" s="154"/>
      <c r="GH164" s="154"/>
      <c r="GI164" s="154"/>
      <c r="GJ164" s="154"/>
      <c r="GK164" s="154"/>
      <c r="GL164" s="154"/>
      <c r="GM164" s="154"/>
      <c r="GN164" s="154"/>
      <c r="GO164" s="154"/>
      <c r="GP164" s="154"/>
      <c r="GQ164" s="154"/>
      <c r="GR164" s="154"/>
      <c r="GS164" s="154"/>
      <c r="GT164" s="154"/>
      <c r="GU164" s="154"/>
      <c r="GV164" s="154"/>
      <c r="GW164" s="154"/>
      <c r="GX164" s="154"/>
      <c r="GY164" s="154"/>
      <c r="GZ164" s="154"/>
      <c r="HA164" s="154"/>
      <c r="HB164" s="154"/>
      <c r="HC164" s="154"/>
      <c r="HD164" s="154"/>
      <c r="HE164" s="154"/>
      <c r="HF164" s="154"/>
      <c r="HG164" s="154"/>
      <c r="HH164" s="154"/>
      <c r="HI164" s="154"/>
      <c r="HJ164" s="154"/>
      <c r="HK164" s="154"/>
      <c r="HL164" s="154"/>
      <c r="HM164" s="154"/>
      <c r="HN164" s="154"/>
      <c r="HO164" s="154"/>
      <c r="HP164" s="154"/>
      <c r="HQ164" s="154"/>
      <c r="HR164" s="154"/>
      <c r="HS164" s="154"/>
      <c r="HT164" s="154"/>
      <c r="HU164" s="154"/>
      <c r="HV164" s="154"/>
      <c r="HW164" s="154"/>
      <c r="HX164" s="154"/>
      <c r="HY164" s="154"/>
      <c r="HZ164" s="154"/>
      <c r="IA164" s="154"/>
      <c r="IB164" s="154"/>
      <c r="IC164" s="154"/>
      <c r="ID164" s="154"/>
      <c r="IE164" s="154"/>
      <c r="IF164" s="154"/>
      <c r="IG164" s="154"/>
      <c r="IH164" s="154"/>
      <c r="II164" s="154"/>
      <c r="IJ164" s="154"/>
      <c r="IK164" s="154"/>
      <c r="IL164" s="154"/>
      <c r="IM164" s="154"/>
      <c r="IN164" s="154"/>
      <c r="IO164" s="154"/>
      <c r="IP164" s="154"/>
      <c r="IQ164" s="154"/>
    </row>
    <row r="165" spans="1:251" s="216" customFormat="1" ht="25.5" x14ac:dyDescent="0.2">
      <c r="A165" s="174" t="s">
        <v>377</v>
      </c>
      <c r="B165" s="145" t="s">
        <v>223</v>
      </c>
      <c r="C165" s="219">
        <v>96523</v>
      </c>
      <c r="D165" s="205" t="s">
        <v>626</v>
      </c>
      <c r="E165" s="142" t="s">
        <v>590</v>
      </c>
      <c r="F165" s="206">
        <v>86.24</v>
      </c>
      <c r="G165" s="211">
        <v>87.15</v>
      </c>
      <c r="H165" s="150">
        <f t="shared" ref="H165:H171" si="29">ROUND(G165*$K$9,2)</f>
        <v>109.37</v>
      </c>
      <c r="I165" s="192">
        <f t="shared" ref="I165:I171" si="30">ROUND(F165*H165,2)</f>
        <v>9432.07</v>
      </c>
      <c r="J165" s="156"/>
      <c r="K165" s="217"/>
      <c r="L165" s="157"/>
      <c r="M165" s="154"/>
      <c r="N165" s="154"/>
      <c r="O165" s="154"/>
      <c r="P165" s="154"/>
      <c r="Q165" s="154"/>
      <c r="R165" s="211"/>
      <c r="S165" s="154"/>
      <c r="T165" s="154"/>
      <c r="U165" s="154"/>
      <c r="V165" s="154"/>
      <c r="W165" s="154"/>
      <c r="X165" s="154"/>
      <c r="Y165" s="154"/>
      <c r="Z165" s="154"/>
      <c r="AA165" s="154"/>
      <c r="AB165" s="154"/>
      <c r="AC165" s="154"/>
      <c r="AD165" s="154"/>
      <c r="AE165" s="154"/>
      <c r="AF165" s="154"/>
      <c r="AG165" s="154"/>
      <c r="AH165" s="154"/>
      <c r="AI165" s="154"/>
      <c r="AJ165" s="154"/>
      <c r="AK165" s="154"/>
      <c r="AL165" s="154"/>
      <c r="AM165" s="154"/>
      <c r="AN165" s="154"/>
      <c r="AO165" s="154"/>
      <c r="AP165" s="154"/>
      <c r="AQ165" s="154"/>
      <c r="AR165" s="154"/>
      <c r="AS165" s="154"/>
      <c r="AT165" s="154"/>
      <c r="AU165" s="154"/>
      <c r="AV165" s="154"/>
      <c r="AW165" s="154"/>
      <c r="AX165" s="154"/>
      <c r="AY165" s="154"/>
      <c r="AZ165" s="154"/>
      <c r="BA165" s="154"/>
      <c r="BB165" s="154"/>
      <c r="BC165" s="154"/>
      <c r="BD165" s="154"/>
      <c r="BE165" s="154"/>
      <c r="BF165" s="154"/>
      <c r="BG165" s="154"/>
      <c r="BH165" s="154"/>
      <c r="BI165" s="154"/>
      <c r="BJ165" s="154"/>
      <c r="BK165" s="154"/>
      <c r="BL165" s="154"/>
      <c r="BM165" s="154"/>
      <c r="BN165" s="154"/>
      <c r="BO165" s="154"/>
      <c r="BP165" s="154"/>
      <c r="BQ165" s="154"/>
      <c r="BR165" s="154"/>
      <c r="BS165" s="154"/>
      <c r="BT165" s="154"/>
      <c r="BU165" s="154"/>
      <c r="BV165" s="154"/>
      <c r="BW165" s="154"/>
      <c r="BX165" s="154"/>
      <c r="BY165" s="154"/>
      <c r="BZ165" s="154"/>
      <c r="CA165" s="154"/>
      <c r="CB165" s="154"/>
      <c r="CC165" s="154"/>
      <c r="CD165" s="154"/>
      <c r="CE165" s="154"/>
      <c r="CF165" s="154"/>
      <c r="CG165" s="154"/>
      <c r="CH165" s="154"/>
      <c r="CI165" s="154"/>
      <c r="CJ165" s="154"/>
      <c r="CK165" s="154"/>
      <c r="CL165" s="154"/>
      <c r="CM165" s="154"/>
      <c r="CN165" s="154"/>
      <c r="CO165" s="154"/>
      <c r="CP165" s="154"/>
      <c r="CQ165" s="154"/>
      <c r="CR165" s="154"/>
      <c r="CS165" s="154"/>
      <c r="CT165" s="154"/>
      <c r="CU165" s="154"/>
      <c r="CV165" s="154"/>
      <c r="CW165" s="154"/>
      <c r="CX165" s="154"/>
      <c r="CY165" s="154"/>
      <c r="CZ165" s="154"/>
      <c r="DA165" s="154"/>
      <c r="DB165" s="154"/>
      <c r="DC165" s="154"/>
      <c r="DD165" s="154"/>
      <c r="DE165" s="154"/>
      <c r="DF165" s="154"/>
      <c r="DG165" s="154"/>
      <c r="DH165" s="154"/>
      <c r="DI165" s="154"/>
      <c r="DJ165" s="154"/>
      <c r="DK165" s="154"/>
      <c r="DL165" s="154"/>
      <c r="DM165" s="154"/>
      <c r="DN165" s="154"/>
      <c r="DO165" s="154"/>
      <c r="DP165" s="154"/>
      <c r="DQ165" s="154"/>
      <c r="DR165" s="154"/>
      <c r="DS165" s="154"/>
      <c r="DT165" s="154"/>
      <c r="DU165" s="154"/>
      <c r="DV165" s="154"/>
      <c r="DW165" s="154"/>
      <c r="DX165" s="154"/>
      <c r="DY165" s="154"/>
      <c r="DZ165" s="154"/>
      <c r="EA165" s="154"/>
      <c r="EB165" s="154"/>
      <c r="EC165" s="154"/>
      <c r="ED165" s="154"/>
      <c r="EE165" s="154"/>
      <c r="EF165" s="154"/>
      <c r="EG165" s="154"/>
      <c r="EH165" s="154"/>
      <c r="EI165" s="154"/>
      <c r="EJ165" s="154"/>
      <c r="EK165" s="154"/>
      <c r="EL165" s="154"/>
      <c r="EM165" s="154"/>
      <c r="EN165" s="154"/>
      <c r="EO165" s="154"/>
      <c r="EP165" s="154"/>
      <c r="EQ165" s="154"/>
      <c r="ER165" s="154"/>
      <c r="ES165" s="154"/>
      <c r="ET165" s="154"/>
      <c r="EU165" s="154"/>
      <c r="EV165" s="154"/>
      <c r="EW165" s="154"/>
      <c r="EX165" s="154"/>
      <c r="EY165" s="154"/>
      <c r="EZ165" s="154"/>
      <c r="FA165" s="154"/>
      <c r="FB165" s="154"/>
      <c r="FC165" s="154"/>
      <c r="FD165" s="154"/>
      <c r="FE165" s="154"/>
      <c r="FF165" s="154"/>
      <c r="FG165" s="154"/>
      <c r="FH165" s="154"/>
      <c r="FI165" s="154"/>
      <c r="FJ165" s="154"/>
      <c r="FK165" s="154"/>
      <c r="FL165" s="154"/>
      <c r="FM165" s="154"/>
      <c r="FN165" s="154"/>
      <c r="FO165" s="154"/>
      <c r="FP165" s="154"/>
      <c r="FQ165" s="154"/>
      <c r="FR165" s="154"/>
      <c r="FS165" s="154"/>
      <c r="FT165" s="154"/>
      <c r="FU165" s="154"/>
      <c r="FV165" s="154"/>
      <c r="FW165" s="154"/>
      <c r="FX165" s="154"/>
      <c r="FY165" s="154"/>
      <c r="FZ165" s="154"/>
      <c r="GA165" s="154"/>
      <c r="GB165" s="154"/>
      <c r="GC165" s="154"/>
      <c r="GD165" s="154"/>
      <c r="GE165" s="154"/>
      <c r="GF165" s="154"/>
      <c r="GG165" s="154"/>
      <c r="GH165" s="154"/>
      <c r="GI165" s="154"/>
      <c r="GJ165" s="154"/>
      <c r="GK165" s="154"/>
      <c r="GL165" s="154"/>
      <c r="GM165" s="154"/>
      <c r="GN165" s="154"/>
      <c r="GO165" s="154"/>
      <c r="GP165" s="154"/>
      <c r="GQ165" s="154"/>
      <c r="GR165" s="154"/>
      <c r="GS165" s="154"/>
      <c r="GT165" s="154"/>
      <c r="GU165" s="154"/>
      <c r="GV165" s="154"/>
      <c r="GW165" s="154"/>
      <c r="GX165" s="154"/>
      <c r="GY165" s="154"/>
      <c r="GZ165" s="154"/>
      <c r="HA165" s="154"/>
      <c r="HB165" s="154"/>
      <c r="HC165" s="154"/>
      <c r="HD165" s="154"/>
      <c r="HE165" s="154"/>
      <c r="HF165" s="154"/>
      <c r="HG165" s="154"/>
      <c r="HH165" s="154"/>
      <c r="HI165" s="154"/>
      <c r="HJ165" s="154"/>
      <c r="HK165" s="154"/>
      <c r="HL165" s="154"/>
      <c r="HM165" s="154"/>
      <c r="HN165" s="154"/>
      <c r="HO165" s="154"/>
      <c r="HP165" s="154"/>
      <c r="HQ165" s="154"/>
      <c r="HR165" s="154"/>
      <c r="HS165" s="154"/>
      <c r="HT165" s="154"/>
      <c r="HU165" s="154"/>
      <c r="HV165" s="154"/>
      <c r="HW165" s="154"/>
      <c r="HX165" s="154"/>
      <c r="HY165" s="154"/>
      <c r="HZ165" s="154"/>
      <c r="IA165" s="154"/>
      <c r="IB165" s="154"/>
      <c r="IC165" s="154"/>
      <c r="ID165" s="154"/>
      <c r="IE165" s="154"/>
      <c r="IF165" s="154"/>
      <c r="IG165" s="154"/>
      <c r="IH165" s="154"/>
      <c r="II165" s="154"/>
      <c r="IJ165" s="154"/>
      <c r="IK165" s="154"/>
      <c r="IL165" s="154"/>
      <c r="IM165" s="154"/>
      <c r="IN165" s="154"/>
      <c r="IO165" s="154"/>
      <c r="IP165" s="154"/>
      <c r="IQ165" s="154"/>
    </row>
    <row r="166" spans="1:251" s="216" customFormat="1" ht="38.25" x14ac:dyDescent="0.2">
      <c r="A166" s="174" t="s">
        <v>661</v>
      </c>
      <c r="B166" s="145" t="s">
        <v>223</v>
      </c>
      <c r="C166" s="219">
        <v>101617</v>
      </c>
      <c r="D166" s="205" t="s">
        <v>625</v>
      </c>
      <c r="E166" s="142" t="s">
        <v>586</v>
      </c>
      <c r="F166" s="206">
        <v>23.04</v>
      </c>
      <c r="G166" s="211">
        <v>2.74</v>
      </c>
      <c r="H166" s="150">
        <f t="shared" si="29"/>
        <v>3.44</v>
      </c>
      <c r="I166" s="192">
        <f t="shared" si="30"/>
        <v>79.260000000000005</v>
      </c>
      <c r="J166" s="156"/>
      <c r="K166" s="217"/>
      <c r="L166" s="157"/>
      <c r="M166" s="154"/>
      <c r="N166" s="154"/>
      <c r="O166" s="154"/>
      <c r="P166" s="154"/>
      <c r="Q166" s="154"/>
      <c r="R166" s="211"/>
      <c r="S166" s="154"/>
      <c r="T166" s="154"/>
      <c r="U166" s="154"/>
      <c r="V166" s="154"/>
      <c r="W166" s="154"/>
      <c r="X166" s="154"/>
      <c r="Y166" s="154"/>
      <c r="Z166" s="154"/>
      <c r="AA166" s="154"/>
      <c r="AB166" s="154"/>
      <c r="AC166" s="154"/>
      <c r="AD166" s="154"/>
      <c r="AE166" s="154"/>
      <c r="AF166" s="154"/>
      <c r="AG166" s="154"/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4"/>
      <c r="AV166" s="154"/>
      <c r="AW166" s="154"/>
      <c r="AX166" s="154"/>
      <c r="AY166" s="154"/>
      <c r="AZ166" s="154"/>
      <c r="BA166" s="154"/>
      <c r="BB166" s="154"/>
      <c r="BC166" s="154"/>
      <c r="BD166" s="154"/>
      <c r="BE166" s="154"/>
      <c r="BF166" s="154"/>
      <c r="BG166" s="154"/>
      <c r="BH166" s="154"/>
      <c r="BI166" s="154"/>
      <c r="BJ166" s="154"/>
      <c r="BK166" s="154"/>
      <c r="BL166" s="154"/>
      <c r="BM166" s="154"/>
      <c r="BN166" s="154"/>
      <c r="BO166" s="154"/>
      <c r="BP166" s="154"/>
      <c r="BQ166" s="154"/>
      <c r="BR166" s="154"/>
      <c r="BS166" s="154"/>
      <c r="BT166" s="154"/>
      <c r="BU166" s="154"/>
      <c r="BV166" s="154"/>
      <c r="BW166" s="154"/>
      <c r="BX166" s="154"/>
      <c r="BY166" s="154"/>
      <c r="BZ166" s="154"/>
      <c r="CA166" s="154"/>
      <c r="CB166" s="154"/>
      <c r="CC166" s="154"/>
      <c r="CD166" s="154"/>
      <c r="CE166" s="154"/>
      <c r="CF166" s="154"/>
      <c r="CG166" s="154"/>
      <c r="CH166" s="154"/>
      <c r="CI166" s="154"/>
      <c r="CJ166" s="154"/>
      <c r="CK166" s="154"/>
      <c r="CL166" s="154"/>
      <c r="CM166" s="154"/>
      <c r="CN166" s="154"/>
      <c r="CO166" s="154"/>
      <c r="CP166" s="154"/>
      <c r="CQ166" s="154"/>
      <c r="CR166" s="154"/>
      <c r="CS166" s="154"/>
      <c r="CT166" s="154"/>
      <c r="CU166" s="154"/>
      <c r="CV166" s="154"/>
      <c r="CW166" s="154"/>
      <c r="CX166" s="154"/>
      <c r="CY166" s="154"/>
      <c r="CZ166" s="154"/>
      <c r="DA166" s="154"/>
      <c r="DB166" s="154"/>
      <c r="DC166" s="154"/>
      <c r="DD166" s="154"/>
      <c r="DE166" s="154"/>
      <c r="DF166" s="154"/>
      <c r="DG166" s="154"/>
      <c r="DH166" s="154"/>
      <c r="DI166" s="154"/>
      <c r="DJ166" s="154"/>
      <c r="DK166" s="154"/>
      <c r="DL166" s="154"/>
      <c r="DM166" s="154"/>
      <c r="DN166" s="154"/>
      <c r="DO166" s="154"/>
      <c r="DP166" s="154"/>
      <c r="DQ166" s="154"/>
      <c r="DR166" s="154"/>
      <c r="DS166" s="154"/>
      <c r="DT166" s="154"/>
      <c r="DU166" s="154"/>
      <c r="DV166" s="154"/>
      <c r="DW166" s="154"/>
      <c r="DX166" s="154"/>
      <c r="DY166" s="154"/>
      <c r="DZ166" s="154"/>
      <c r="EA166" s="154"/>
      <c r="EB166" s="154"/>
      <c r="EC166" s="154"/>
      <c r="ED166" s="154"/>
      <c r="EE166" s="154"/>
      <c r="EF166" s="154"/>
      <c r="EG166" s="154"/>
      <c r="EH166" s="154"/>
      <c r="EI166" s="154"/>
      <c r="EJ166" s="154"/>
      <c r="EK166" s="154"/>
      <c r="EL166" s="154"/>
      <c r="EM166" s="154"/>
      <c r="EN166" s="154"/>
      <c r="EO166" s="154"/>
      <c r="EP166" s="154"/>
      <c r="EQ166" s="154"/>
      <c r="ER166" s="154"/>
      <c r="ES166" s="154"/>
      <c r="ET166" s="154"/>
      <c r="EU166" s="154"/>
      <c r="EV166" s="154"/>
      <c r="EW166" s="154"/>
      <c r="EX166" s="154"/>
      <c r="EY166" s="154"/>
      <c r="EZ166" s="154"/>
      <c r="FA166" s="154"/>
      <c r="FB166" s="154"/>
      <c r="FC166" s="154"/>
      <c r="FD166" s="154"/>
      <c r="FE166" s="154"/>
      <c r="FF166" s="154"/>
      <c r="FG166" s="154"/>
      <c r="FH166" s="154"/>
      <c r="FI166" s="154"/>
      <c r="FJ166" s="154"/>
      <c r="FK166" s="154"/>
      <c r="FL166" s="154"/>
      <c r="FM166" s="154"/>
      <c r="FN166" s="154"/>
      <c r="FO166" s="154"/>
      <c r="FP166" s="154"/>
      <c r="FQ166" s="154"/>
      <c r="FR166" s="154"/>
      <c r="FS166" s="154"/>
      <c r="FT166" s="154"/>
      <c r="FU166" s="154"/>
      <c r="FV166" s="154"/>
      <c r="FW166" s="154"/>
      <c r="FX166" s="154"/>
      <c r="FY166" s="154"/>
      <c r="FZ166" s="154"/>
      <c r="GA166" s="154"/>
      <c r="GB166" s="154"/>
      <c r="GC166" s="154"/>
      <c r="GD166" s="154"/>
      <c r="GE166" s="154"/>
      <c r="GF166" s="154"/>
      <c r="GG166" s="154"/>
      <c r="GH166" s="154"/>
      <c r="GI166" s="154"/>
      <c r="GJ166" s="154"/>
      <c r="GK166" s="154"/>
      <c r="GL166" s="154"/>
      <c r="GM166" s="154"/>
      <c r="GN166" s="154"/>
      <c r="GO166" s="154"/>
      <c r="GP166" s="154"/>
      <c r="GQ166" s="154"/>
      <c r="GR166" s="154"/>
      <c r="GS166" s="154"/>
      <c r="GT166" s="154"/>
      <c r="GU166" s="154"/>
      <c r="GV166" s="154"/>
      <c r="GW166" s="154"/>
      <c r="GX166" s="154"/>
      <c r="GY166" s="154"/>
      <c r="GZ166" s="154"/>
      <c r="HA166" s="154"/>
      <c r="HB166" s="154"/>
      <c r="HC166" s="154"/>
      <c r="HD166" s="154"/>
      <c r="HE166" s="154"/>
      <c r="HF166" s="154"/>
      <c r="HG166" s="154"/>
      <c r="HH166" s="154"/>
      <c r="HI166" s="154"/>
      <c r="HJ166" s="154"/>
      <c r="HK166" s="154"/>
      <c r="HL166" s="154"/>
      <c r="HM166" s="154"/>
      <c r="HN166" s="154"/>
      <c r="HO166" s="154"/>
      <c r="HP166" s="154"/>
      <c r="HQ166" s="154"/>
      <c r="HR166" s="154"/>
      <c r="HS166" s="154"/>
      <c r="HT166" s="154"/>
      <c r="HU166" s="154"/>
      <c r="HV166" s="154"/>
      <c r="HW166" s="154"/>
      <c r="HX166" s="154"/>
      <c r="HY166" s="154"/>
      <c r="HZ166" s="154"/>
      <c r="IA166" s="154"/>
      <c r="IB166" s="154"/>
      <c r="IC166" s="154"/>
      <c r="ID166" s="154"/>
      <c r="IE166" s="154"/>
      <c r="IF166" s="154"/>
      <c r="IG166" s="154"/>
      <c r="IH166" s="154"/>
      <c r="II166" s="154"/>
      <c r="IJ166" s="154"/>
      <c r="IK166" s="154"/>
      <c r="IL166" s="154"/>
      <c r="IM166" s="154"/>
      <c r="IN166" s="154"/>
      <c r="IO166" s="154"/>
      <c r="IP166" s="154"/>
      <c r="IQ166" s="154"/>
    </row>
    <row r="167" spans="1:251" s="216" customFormat="1" ht="25.5" x14ac:dyDescent="0.2">
      <c r="A167" s="174" t="s">
        <v>662</v>
      </c>
      <c r="B167" s="145" t="s">
        <v>223</v>
      </c>
      <c r="C167" s="219">
        <v>96620</v>
      </c>
      <c r="D167" s="205" t="s">
        <v>627</v>
      </c>
      <c r="E167" s="142" t="s">
        <v>590</v>
      </c>
      <c r="F167" s="206">
        <v>0.28799999999999998</v>
      </c>
      <c r="G167" s="211">
        <v>737.9</v>
      </c>
      <c r="H167" s="150">
        <f t="shared" si="29"/>
        <v>926.06</v>
      </c>
      <c r="I167" s="192">
        <f t="shared" si="30"/>
        <v>266.70999999999998</v>
      </c>
      <c r="J167" s="156"/>
      <c r="K167" s="217"/>
      <c r="L167" s="157"/>
      <c r="M167" s="154"/>
      <c r="N167" s="154"/>
      <c r="O167" s="154"/>
      <c r="P167" s="154"/>
      <c r="Q167" s="154"/>
      <c r="R167" s="211"/>
      <c r="S167" s="154"/>
      <c r="T167" s="154"/>
      <c r="U167" s="154"/>
      <c r="V167" s="154"/>
      <c r="W167" s="154"/>
      <c r="X167" s="154"/>
      <c r="Y167" s="154"/>
      <c r="Z167" s="154"/>
      <c r="AA167" s="154"/>
      <c r="AB167" s="154"/>
      <c r="AC167" s="154"/>
      <c r="AD167" s="154"/>
      <c r="AE167" s="154"/>
      <c r="AF167" s="154"/>
      <c r="AG167" s="154"/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4"/>
      <c r="AV167" s="154"/>
      <c r="AW167" s="154"/>
      <c r="AX167" s="154"/>
      <c r="AY167" s="154"/>
      <c r="AZ167" s="154"/>
      <c r="BA167" s="154"/>
      <c r="BB167" s="154"/>
      <c r="BC167" s="154"/>
      <c r="BD167" s="154"/>
      <c r="BE167" s="154"/>
      <c r="BF167" s="154"/>
      <c r="BG167" s="154"/>
      <c r="BH167" s="154"/>
      <c r="BI167" s="154"/>
      <c r="BJ167" s="154"/>
      <c r="BK167" s="154"/>
      <c r="BL167" s="154"/>
      <c r="BM167" s="154"/>
      <c r="BN167" s="154"/>
      <c r="BO167" s="154"/>
      <c r="BP167" s="154"/>
      <c r="BQ167" s="154"/>
      <c r="BR167" s="154"/>
      <c r="BS167" s="154"/>
      <c r="BT167" s="154"/>
      <c r="BU167" s="154"/>
      <c r="BV167" s="154"/>
      <c r="BW167" s="154"/>
      <c r="BX167" s="154"/>
      <c r="BY167" s="154"/>
      <c r="BZ167" s="154"/>
      <c r="CA167" s="154"/>
      <c r="CB167" s="154"/>
      <c r="CC167" s="154"/>
      <c r="CD167" s="154"/>
      <c r="CE167" s="154"/>
      <c r="CF167" s="154"/>
      <c r="CG167" s="154"/>
      <c r="CH167" s="154"/>
      <c r="CI167" s="154"/>
      <c r="CJ167" s="154"/>
      <c r="CK167" s="154"/>
      <c r="CL167" s="154"/>
      <c r="CM167" s="154"/>
      <c r="CN167" s="154"/>
      <c r="CO167" s="154"/>
      <c r="CP167" s="154"/>
      <c r="CQ167" s="154"/>
      <c r="CR167" s="154"/>
      <c r="CS167" s="154"/>
      <c r="CT167" s="154"/>
      <c r="CU167" s="154"/>
      <c r="CV167" s="154"/>
      <c r="CW167" s="154"/>
      <c r="CX167" s="154"/>
      <c r="CY167" s="154"/>
      <c r="CZ167" s="154"/>
      <c r="DA167" s="154"/>
      <c r="DB167" s="154"/>
      <c r="DC167" s="154"/>
      <c r="DD167" s="154"/>
      <c r="DE167" s="154"/>
      <c r="DF167" s="154"/>
      <c r="DG167" s="154"/>
      <c r="DH167" s="154"/>
      <c r="DI167" s="154"/>
      <c r="DJ167" s="154"/>
      <c r="DK167" s="154"/>
      <c r="DL167" s="154"/>
      <c r="DM167" s="154"/>
      <c r="DN167" s="154"/>
      <c r="DO167" s="154"/>
      <c r="DP167" s="154"/>
      <c r="DQ167" s="154"/>
      <c r="DR167" s="154"/>
      <c r="DS167" s="154"/>
      <c r="DT167" s="154"/>
      <c r="DU167" s="154"/>
      <c r="DV167" s="154"/>
      <c r="DW167" s="154"/>
      <c r="DX167" s="154"/>
      <c r="DY167" s="154"/>
      <c r="DZ167" s="154"/>
      <c r="EA167" s="154"/>
      <c r="EB167" s="154"/>
      <c r="EC167" s="154"/>
      <c r="ED167" s="154"/>
      <c r="EE167" s="154"/>
      <c r="EF167" s="154"/>
      <c r="EG167" s="154"/>
      <c r="EH167" s="154"/>
      <c r="EI167" s="154"/>
      <c r="EJ167" s="154"/>
      <c r="EK167" s="154"/>
      <c r="EL167" s="154"/>
      <c r="EM167" s="154"/>
      <c r="EN167" s="154"/>
      <c r="EO167" s="154"/>
      <c r="EP167" s="154"/>
      <c r="EQ167" s="154"/>
      <c r="ER167" s="154"/>
      <c r="ES167" s="154"/>
      <c r="ET167" s="154"/>
      <c r="EU167" s="154"/>
      <c r="EV167" s="154"/>
      <c r="EW167" s="154"/>
      <c r="EX167" s="154"/>
      <c r="EY167" s="154"/>
      <c r="EZ167" s="154"/>
      <c r="FA167" s="154"/>
      <c r="FB167" s="154"/>
      <c r="FC167" s="154"/>
      <c r="FD167" s="154"/>
      <c r="FE167" s="154"/>
      <c r="FF167" s="154"/>
      <c r="FG167" s="154"/>
      <c r="FH167" s="154"/>
      <c r="FI167" s="154"/>
      <c r="FJ167" s="154"/>
      <c r="FK167" s="154"/>
      <c r="FL167" s="154"/>
      <c r="FM167" s="154"/>
      <c r="FN167" s="154"/>
      <c r="FO167" s="154"/>
      <c r="FP167" s="154"/>
      <c r="FQ167" s="154"/>
      <c r="FR167" s="154"/>
      <c r="FS167" s="154"/>
      <c r="FT167" s="154"/>
      <c r="FU167" s="154"/>
      <c r="FV167" s="154"/>
      <c r="FW167" s="154"/>
      <c r="FX167" s="154"/>
      <c r="FY167" s="154"/>
      <c r="FZ167" s="154"/>
      <c r="GA167" s="154"/>
      <c r="GB167" s="154"/>
      <c r="GC167" s="154"/>
      <c r="GD167" s="154"/>
      <c r="GE167" s="154"/>
      <c r="GF167" s="154"/>
      <c r="GG167" s="154"/>
      <c r="GH167" s="154"/>
      <c r="GI167" s="154"/>
      <c r="GJ167" s="154"/>
      <c r="GK167" s="154"/>
      <c r="GL167" s="154"/>
      <c r="GM167" s="154"/>
      <c r="GN167" s="154"/>
      <c r="GO167" s="154"/>
      <c r="GP167" s="154"/>
      <c r="GQ167" s="154"/>
      <c r="GR167" s="154"/>
      <c r="GS167" s="154"/>
      <c r="GT167" s="154"/>
      <c r="GU167" s="154"/>
      <c r="GV167" s="154"/>
      <c r="GW167" s="154"/>
      <c r="GX167" s="154"/>
      <c r="GY167" s="154"/>
      <c r="GZ167" s="154"/>
      <c r="HA167" s="154"/>
      <c r="HB167" s="154"/>
      <c r="HC167" s="154"/>
      <c r="HD167" s="154"/>
      <c r="HE167" s="154"/>
      <c r="HF167" s="154"/>
      <c r="HG167" s="154"/>
      <c r="HH167" s="154"/>
      <c r="HI167" s="154"/>
      <c r="HJ167" s="154"/>
      <c r="HK167" s="154"/>
      <c r="HL167" s="154"/>
      <c r="HM167" s="154"/>
      <c r="HN167" s="154"/>
      <c r="HO167" s="154"/>
      <c r="HP167" s="154"/>
      <c r="HQ167" s="154"/>
      <c r="HR167" s="154"/>
      <c r="HS167" s="154"/>
      <c r="HT167" s="154"/>
      <c r="HU167" s="154"/>
      <c r="HV167" s="154"/>
      <c r="HW167" s="154"/>
      <c r="HX167" s="154"/>
      <c r="HY167" s="154"/>
      <c r="HZ167" s="154"/>
      <c r="IA167" s="154"/>
      <c r="IB167" s="154"/>
      <c r="IC167" s="154"/>
      <c r="ID167" s="154"/>
      <c r="IE167" s="154"/>
      <c r="IF167" s="154"/>
      <c r="IG167" s="154"/>
      <c r="IH167" s="154"/>
      <c r="II167" s="154"/>
      <c r="IJ167" s="154"/>
      <c r="IK167" s="154"/>
      <c r="IL167" s="154"/>
      <c r="IM167" s="154"/>
      <c r="IN167" s="154"/>
      <c r="IO167" s="154"/>
      <c r="IP167" s="154"/>
      <c r="IQ167" s="154"/>
    </row>
    <row r="168" spans="1:251" s="216" customFormat="1" ht="25.5" x14ac:dyDescent="0.2">
      <c r="A168" s="174" t="s">
        <v>663</v>
      </c>
      <c r="B168" s="145" t="s">
        <v>223</v>
      </c>
      <c r="C168" s="219">
        <v>93382</v>
      </c>
      <c r="D168" s="205" t="s">
        <v>628</v>
      </c>
      <c r="E168" s="142" t="s">
        <v>590</v>
      </c>
      <c r="F168" s="206">
        <v>71.8</v>
      </c>
      <c r="G168" s="211">
        <v>29.21</v>
      </c>
      <c r="H168" s="150">
        <f t="shared" si="29"/>
        <v>36.659999999999997</v>
      </c>
      <c r="I168" s="192">
        <f t="shared" si="30"/>
        <v>2632.19</v>
      </c>
      <c r="J168" s="156"/>
      <c r="K168" s="217"/>
      <c r="L168" s="157"/>
      <c r="M168" s="154"/>
      <c r="N168" s="154"/>
      <c r="O168" s="154"/>
      <c r="P168" s="154"/>
      <c r="Q168" s="154"/>
      <c r="R168" s="211"/>
      <c r="S168" s="154"/>
      <c r="T168" s="154"/>
      <c r="U168" s="154"/>
      <c r="V168" s="154"/>
      <c r="W168" s="154"/>
      <c r="X168" s="154"/>
      <c r="Y168" s="154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  <c r="BI168" s="154"/>
      <c r="BJ168" s="154"/>
      <c r="BK168" s="154"/>
      <c r="BL168" s="154"/>
      <c r="BM168" s="154"/>
      <c r="BN168" s="154"/>
      <c r="BO168" s="154"/>
      <c r="BP168" s="154"/>
      <c r="BQ168" s="154"/>
      <c r="BR168" s="154"/>
      <c r="BS168" s="154"/>
      <c r="BT168" s="154"/>
      <c r="BU168" s="154"/>
      <c r="BV168" s="154"/>
      <c r="BW168" s="154"/>
      <c r="BX168" s="154"/>
      <c r="BY168" s="154"/>
      <c r="BZ168" s="154"/>
      <c r="CA168" s="154"/>
      <c r="CB168" s="154"/>
      <c r="CC168" s="154"/>
      <c r="CD168" s="154"/>
      <c r="CE168" s="154"/>
      <c r="CF168" s="154"/>
      <c r="CG168" s="154"/>
      <c r="CH168" s="154"/>
      <c r="CI168" s="154"/>
      <c r="CJ168" s="154"/>
      <c r="CK168" s="154"/>
      <c r="CL168" s="154"/>
      <c r="CM168" s="154"/>
      <c r="CN168" s="154"/>
      <c r="CO168" s="154"/>
      <c r="CP168" s="154"/>
      <c r="CQ168" s="154"/>
      <c r="CR168" s="154"/>
      <c r="CS168" s="154"/>
      <c r="CT168" s="154"/>
      <c r="CU168" s="154"/>
      <c r="CV168" s="154"/>
      <c r="CW168" s="154"/>
      <c r="CX168" s="154"/>
      <c r="CY168" s="154"/>
      <c r="CZ168" s="154"/>
      <c r="DA168" s="154"/>
      <c r="DB168" s="154"/>
      <c r="DC168" s="154"/>
      <c r="DD168" s="154"/>
      <c r="DE168" s="154"/>
      <c r="DF168" s="154"/>
      <c r="DG168" s="154"/>
      <c r="DH168" s="154"/>
      <c r="DI168" s="154"/>
      <c r="DJ168" s="154"/>
      <c r="DK168" s="154"/>
      <c r="DL168" s="154"/>
      <c r="DM168" s="154"/>
      <c r="DN168" s="154"/>
      <c r="DO168" s="154"/>
      <c r="DP168" s="154"/>
      <c r="DQ168" s="154"/>
      <c r="DR168" s="154"/>
      <c r="DS168" s="154"/>
      <c r="DT168" s="154"/>
      <c r="DU168" s="154"/>
      <c r="DV168" s="154"/>
      <c r="DW168" s="154"/>
      <c r="DX168" s="154"/>
      <c r="DY168" s="154"/>
      <c r="DZ168" s="154"/>
      <c r="EA168" s="154"/>
      <c r="EB168" s="154"/>
      <c r="EC168" s="154"/>
      <c r="ED168" s="154"/>
      <c r="EE168" s="154"/>
      <c r="EF168" s="154"/>
      <c r="EG168" s="154"/>
      <c r="EH168" s="154"/>
      <c r="EI168" s="154"/>
      <c r="EJ168" s="154"/>
      <c r="EK168" s="154"/>
      <c r="EL168" s="154"/>
      <c r="EM168" s="154"/>
      <c r="EN168" s="154"/>
      <c r="EO168" s="154"/>
      <c r="EP168" s="154"/>
      <c r="EQ168" s="154"/>
      <c r="ER168" s="154"/>
      <c r="ES168" s="154"/>
      <c r="ET168" s="154"/>
      <c r="EU168" s="154"/>
      <c r="EV168" s="154"/>
      <c r="EW168" s="154"/>
      <c r="EX168" s="154"/>
      <c r="EY168" s="154"/>
      <c r="EZ168" s="154"/>
      <c r="FA168" s="154"/>
      <c r="FB168" s="154"/>
      <c r="FC168" s="154"/>
      <c r="FD168" s="154"/>
      <c r="FE168" s="154"/>
      <c r="FF168" s="154"/>
      <c r="FG168" s="154"/>
      <c r="FH168" s="154"/>
      <c r="FI168" s="154"/>
      <c r="FJ168" s="154"/>
      <c r="FK168" s="154"/>
      <c r="FL168" s="154"/>
      <c r="FM168" s="154"/>
      <c r="FN168" s="154"/>
      <c r="FO168" s="154"/>
      <c r="FP168" s="154"/>
      <c r="FQ168" s="154"/>
      <c r="FR168" s="154"/>
      <c r="FS168" s="154"/>
      <c r="FT168" s="154"/>
      <c r="FU168" s="154"/>
      <c r="FV168" s="154"/>
      <c r="FW168" s="154"/>
      <c r="FX168" s="154"/>
      <c r="FY168" s="154"/>
      <c r="FZ168" s="154"/>
      <c r="GA168" s="154"/>
      <c r="GB168" s="154"/>
      <c r="GC168" s="154"/>
      <c r="GD168" s="154"/>
      <c r="GE168" s="154"/>
      <c r="GF168" s="154"/>
      <c r="GG168" s="154"/>
      <c r="GH168" s="154"/>
      <c r="GI168" s="154"/>
      <c r="GJ168" s="154"/>
      <c r="GK168" s="154"/>
      <c r="GL168" s="154"/>
      <c r="GM168" s="154"/>
      <c r="GN168" s="154"/>
      <c r="GO168" s="154"/>
      <c r="GP168" s="154"/>
      <c r="GQ168" s="154"/>
      <c r="GR168" s="154"/>
      <c r="GS168" s="154"/>
      <c r="GT168" s="154"/>
      <c r="GU168" s="154"/>
      <c r="GV168" s="154"/>
      <c r="GW168" s="154"/>
      <c r="GX168" s="154"/>
      <c r="GY168" s="154"/>
      <c r="GZ168" s="154"/>
      <c r="HA168" s="154"/>
      <c r="HB168" s="154"/>
      <c r="HC168" s="154"/>
      <c r="HD168" s="154"/>
      <c r="HE168" s="154"/>
      <c r="HF168" s="154"/>
      <c r="HG168" s="154"/>
      <c r="HH168" s="154"/>
      <c r="HI168" s="154"/>
      <c r="HJ168" s="154"/>
      <c r="HK168" s="154"/>
      <c r="HL168" s="154"/>
      <c r="HM168" s="154"/>
      <c r="HN168" s="154"/>
      <c r="HO168" s="154"/>
      <c r="HP168" s="154"/>
      <c r="HQ168" s="154"/>
      <c r="HR168" s="154"/>
      <c r="HS168" s="154"/>
      <c r="HT168" s="154"/>
      <c r="HU168" s="154"/>
      <c r="HV168" s="154"/>
      <c r="HW168" s="154"/>
      <c r="HX168" s="154"/>
      <c r="HY168" s="154"/>
      <c r="HZ168" s="154"/>
      <c r="IA168" s="154"/>
      <c r="IB168" s="154"/>
      <c r="IC168" s="154"/>
      <c r="ID168" s="154"/>
      <c r="IE168" s="154"/>
      <c r="IF168" s="154"/>
      <c r="IG168" s="154"/>
      <c r="IH168" s="154"/>
      <c r="II168" s="154"/>
      <c r="IJ168" s="154"/>
      <c r="IK168" s="154"/>
      <c r="IL168" s="154"/>
      <c r="IM168" s="154"/>
      <c r="IN168" s="154"/>
      <c r="IO168" s="154"/>
      <c r="IP168" s="154"/>
      <c r="IQ168" s="154"/>
    </row>
    <row r="169" spans="1:251" s="216" customFormat="1" ht="38.25" x14ac:dyDescent="0.2">
      <c r="A169" s="174" t="s">
        <v>664</v>
      </c>
      <c r="B169" s="145" t="s">
        <v>223</v>
      </c>
      <c r="C169" s="219">
        <v>96536</v>
      </c>
      <c r="D169" s="205" t="s">
        <v>629</v>
      </c>
      <c r="E169" s="142" t="s">
        <v>586</v>
      </c>
      <c r="F169" s="206">
        <v>55</v>
      </c>
      <c r="G169" s="211">
        <v>70.069999999999993</v>
      </c>
      <c r="H169" s="150">
        <f t="shared" si="29"/>
        <v>87.94</v>
      </c>
      <c r="I169" s="192">
        <f t="shared" si="30"/>
        <v>4836.7</v>
      </c>
      <c r="J169" s="156"/>
      <c r="K169" s="217"/>
      <c r="L169" s="157"/>
      <c r="M169" s="154"/>
      <c r="N169" s="154"/>
      <c r="O169" s="154"/>
      <c r="P169" s="154"/>
      <c r="Q169" s="154"/>
      <c r="R169" s="211"/>
      <c r="S169" s="154"/>
      <c r="T169" s="154"/>
      <c r="U169" s="154"/>
      <c r="V169" s="154"/>
      <c r="W169" s="154"/>
      <c r="X169" s="154"/>
      <c r="Y169" s="154"/>
      <c r="Z169" s="154"/>
      <c r="AA169" s="154"/>
      <c r="AB169" s="154"/>
      <c r="AC169" s="154"/>
      <c r="AD169" s="154"/>
      <c r="AE169" s="154"/>
      <c r="AF169" s="154"/>
      <c r="AG169" s="154"/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  <c r="BI169" s="154"/>
      <c r="BJ169" s="154"/>
      <c r="BK169" s="154"/>
      <c r="BL169" s="154"/>
      <c r="BM169" s="154"/>
      <c r="BN169" s="154"/>
      <c r="BO169" s="154"/>
      <c r="BP169" s="154"/>
      <c r="BQ169" s="154"/>
      <c r="BR169" s="154"/>
      <c r="BS169" s="154"/>
      <c r="BT169" s="154"/>
      <c r="BU169" s="154"/>
      <c r="BV169" s="154"/>
      <c r="BW169" s="154"/>
      <c r="BX169" s="154"/>
      <c r="BY169" s="154"/>
      <c r="BZ169" s="154"/>
      <c r="CA169" s="154"/>
      <c r="CB169" s="154"/>
      <c r="CC169" s="154"/>
      <c r="CD169" s="154"/>
      <c r="CE169" s="154"/>
      <c r="CF169" s="154"/>
      <c r="CG169" s="154"/>
      <c r="CH169" s="154"/>
      <c r="CI169" s="154"/>
      <c r="CJ169" s="154"/>
      <c r="CK169" s="154"/>
      <c r="CL169" s="154"/>
      <c r="CM169" s="154"/>
      <c r="CN169" s="154"/>
      <c r="CO169" s="154"/>
      <c r="CP169" s="154"/>
      <c r="CQ169" s="154"/>
      <c r="CR169" s="154"/>
      <c r="CS169" s="154"/>
      <c r="CT169" s="154"/>
      <c r="CU169" s="154"/>
      <c r="CV169" s="154"/>
      <c r="CW169" s="154"/>
      <c r="CX169" s="154"/>
      <c r="CY169" s="154"/>
      <c r="CZ169" s="154"/>
      <c r="DA169" s="154"/>
      <c r="DB169" s="154"/>
      <c r="DC169" s="154"/>
      <c r="DD169" s="154"/>
      <c r="DE169" s="154"/>
      <c r="DF169" s="154"/>
      <c r="DG169" s="154"/>
      <c r="DH169" s="154"/>
      <c r="DI169" s="154"/>
      <c r="DJ169" s="154"/>
      <c r="DK169" s="154"/>
      <c r="DL169" s="154"/>
      <c r="DM169" s="154"/>
      <c r="DN169" s="154"/>
      <c r="DO169" s="154"/>
      <c r="DP169" s="154"/>
      <c r="DQ169" s="154"/>
      <c r="DR169" s="154"/>
      <c r="DS169" s="154"/>
      <c r="DT169" s="154"/>
      <c r="DU169" s="154"/>
      <c r="DV169" s="154"/>
      <c r="DW169" s="154"/>
      <c r="DX169" s="154"/>
      <c r="DY169" s="154"/>
      <c r="DZ169" s="154"/>
      <c r="EA169" s="154"/>
      <c r="EB169" s="154"/>
      <c r="EC169" s="154"/>
      <c r="ED169" s="154"/>
      <c r="EE169" s="154"/>
      <c r="EF169" s="154"/>
      <c r="EG169" s="154"/>
      <c r="EH169" s="154"/>
      <c r="EI169" s="154"/>
      <c r="EJ169" s="154"/>
      <c r="EK169" s="154"/>
      <c r="EL169" s="154"/>
      <c r="EM169" s="154"/>
      <c r="EN169" s="154"/>
      <c r="EO169" s="154"/>
      <c r="EP169" s="154"/>
      <c r="EQ169" s="154"/>
      <c r="ER169" s="154"/>
      <c r="ES169" s="154"/>
      <c r="ET169" s="154"/>
      <c r="EU169" s="154"/>
      <c r="EV169" s="154"/>
      <c r="EW169" s="154"/>
      <c r="EX169" s="154"/>
      <c r="EY169" s="154"/>
      <c r="EZ169" s="154"/>
      <c r="FA169" s="154"/>
      <c r="FB169" s="154"/>
      <c r="FC169" s="154"/>
      <c r="FD169" s="154"/>
      <c r="FE169" s="154"/>
      <c r="FF169" s="154"/>
      <c r="FG169" s="154"/>
      <c r="FH169" s="154"/>
      <c r="FI169" s="154"/>
      <c r="FJ169" s="154"/>
      <c r="FK169" s="154"/>
      <c r="FL169" s="154"/>
      <c r="FM169" s="154"/>
      <c r="FN169" s="154"/>
      <c r="FO169" s="154"/>
      <c r="FP169" s="154"/>
      <c r="FQ169" s="154"/>
      <c r="FR169" s="154"/>
      <c r="FS169" s="154"/>
      <c r="FT169" s="154"/>
      <c r="FU169" s="154"/>
      <c r="FV169" s="154"/>
      <c r="FW169" s="154"/>
      <c r="FX169" s="154"/>
      <c r="FY169" s="154"/>
      <c r="FZ169" s="154"/>
      <c r="GA169" s="154"/>
      <c r="GB169" s="154"/>
      <c r="GC169" s="154"/>
      <c r="GD169" s="154"/>
      <c r="GE169" s="154"/>
      <c r="GF169" s="154"/>
      <c r="GG169" s="154"/>
      <c r="GH169" s="154"/>
      <c r="GI169" s="154"/>
      <c r="GJ169" s="154"/>
      <c r="GK169" s="154"/>
      <c r="GL169" s="154"/>
      <c r="GM169" s="154"/>
      <c r="GN169" s="154"/>
      <c r="GO169" s="154"/>
      <c r="GP169" s="154"/>
      <c r="GQ169" s="154"/>
      <c r="GR169" s="154"/>
      <c r="GS169" s="154"/>
      <c r="GT169" s="154"/>
      <c r="GU169" s="154"/>
      <c r="GV169" s="154"/>
      <c r="GW169" s="154"/>
      <c r="GX169" s="154"/>
      <c r="GY169" s="154"/>
      <c r="GZ169" s="154"/>
      <c r="HA169" s="154"/>
      <c r="HB169" s="154"/>
      <c r="HC169" s="154"/>
      <c r="HD169" s="154"/>
      <c r="HE169" s="154"/>
      <c r="HF169" s="154"/>
      <c r="HG169" s="154"/>
      <c r="HH169" s="154"/>
      <c r="HI169" s="154"/>
      <c r="HJ169" s="154"/>
      <c r="HK169" s="154"/>
      <c r="HL169" s="154"/>
      <c r="HM169" s="154"/>
      <c r="HN169" s="154"/>
      <c r="HO169" s="154"/>
      <c r="HP169" s="154"/>
      <c r="HQ169" s="154"/>
      <c r="HR169" s="154"/>
      <c r="HS169" s="154"/>
      <c r="HT169" s="154"/>
      <c r="HU169" s="154"/>
      <c r="HV169" s="154"/>
      <c r="HW169" s="154"/>
      <c r="HX169" s="154"/>
      <c r="HY169" s="154"/>
      <c r="HZ169" s="154"/>
      <c r="IA169" s="154"/>
      <c r="IB169" s="154"/>
      <c r="IC169" s="154"/>
      <c r="ID169" s="154"/>
      <c r="IE169" s="154"/>
      <c r="IF169" s="154"/>
      <c r="IG169" s="154"/>
      <c r="IH169" s="154"/>
      <c r="II169" s="154"/>
      <c r="IJ169" s="154"/>
      <c r="IK169" s="154"/>
      <c r="IL169" s="154"/>
      <c r="IM169" s="154"/>
      <c r="IN169" s="154"/>
      <c r="IO169" s="154"/>
      <c r="IP169" s="154"/>
      <c r="IQ169" s="154"/>
    </row>
    <row r="170" spans="1:251" s="216" customFormat="1" ht="38.25" x14ac:dyDescent="0.2">
      <c r="A170" s="174" t="s">
        <v>665</v>
      </c>
      <c r="B170" s="145" t="s">
        <v>223</v>
      </c>
      <c r="C170" s="219">
        <v>92762</v>
      </c>
      <c r="D170" s="205" t="s">
        <v>630</v>
      </c>
      <c r="E170" s="142" t="s">
        <v>35</v>
      </c>
      <c r="F170" s="206">
        <v>723</v>
      </c>
      <c r="G170" s="211">
        <v>12.87</v>
      </c>
      <c r="H170" s="150">
        <f t="shared" si="29"/>
        <v>16.149999999999999</v>
      </c>
      <c r="I170" s="192">
        <f t="shared" si="30"/>
        <v>11676.45</v>
      </c>
      <c r="J170" s="156"/>
      <c r="K170" s="217"/>
      <c r="L170" s="157"/>
      <c r="M170" s="154"/>
      <c r="N170" s="154"/>
      <c r="O170" s="154"/>
      <c r="P170" s="154"/>
      <c r="Q170" s="154"/>
      <c r="R170" s="211"/>
      <c r="S170" s="154"/>
      <c r="T170" s="154"/>
      <c r="U170" s="154"/>
      <c r="V170" s="154"/>
      <c r="W170" s="154"/>
      <c r="X170" s="154"/>
      <c r="Y170" s="154"/>
      <c r="Z170" s="154"/>
      <c r="AA170" s="154"/>
      <c r="AB170" s="154"/>
      <c r="AC170" s="154"/>
      <c r="AD170" s="154"/>
      <c r="AE170" s="154"/>
      <c r="AF170" s="154"/>
      <c r="AG170" s="154"/>
      <c r="AH170" s="154"/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  <c r="AW170" s="154"/>
      <c r="AX170" s="154"/>
      <c r="AY170" s="154"/>
      <c r="AZ170" s="154"/>
      <c r="BA170" s="154"/>
      <c r="BB170" s="154"/>
      <c r="BC170" s="154"/>
      <c r="BD170" s="154"/>
      <c r="BE170" s="154"/>
      <c r="BF170" s="154"/>
      <c r="BG170" s="154"/>
      <c r="BH170" s="154"/>
      <c r="BI170" s="154"/>
      <c r="BJ170" s="154"/>
      <c r="BK170" s="154"/>
      <c r="BL170" s="154"/>
      <c r="BM170" s="154"/>
      <c r="BN170" s="154"/>
      <c r="BO170" s="154"/>
      <c r="BP170" s="154"/>
      <c r="BQ170" s="154"/>
      <c r="BR170" s="154"/>
      <c r="BS170" s="154"/>
      <c r="BT170" s="154"/>
      <c r="BU170" s="154"/>
      <c r="BV170" s="154"/>
      <c r="BW170" s="154"/>
      <c r="BX170" s="154"/>
      <c r="BY170" s="154"/>
      <c r="BZ170" s="154"/>
      <c r="CA170" s="154"/>
      <c r="CB170" s="154"/>
      <c r="CC170" s="154"/>
      <c r="CD170" s="154"/>
      <c r="CE170" s="154"/>
      <c r="CF170" s="154"/>
      <c r="CG170" s="154"/>
      <c r="CH170" s="154"/>
      <c r="CI170" s="154"/>
      <c r="CJ170" s="154"/>
      <c r="CK170" s="154"/>
      <c r="CL170" s="154"/>
      <c r="CM170" s="154"/>
      <c r="CN170" s="154"/>
      <c r="CO170" s="154"/>
      <c r="CP170" s="154"/>
      <c r="CQ170" s="154"/>
      <c r="CR170" s="154"/>
      <c r="CS170" s="154"/>
      <c r="CT170" s="154"/>
      <c r="CU170" s="154"/>
      <c r="CV170" s="154"/>
      <c r="CW170" s="154"/>
      <c r="CX170" s="154"/>
      <c r="CY170" s="154"/>
      <c r="CZ170" s="154"/>
      <c r="DA170" s="154"/>
      <c r="DB170" s="154"/>
      <c r="DC170" s="154"/>
      <c r="DD170" s="154"/>
      <c r="DE170" s="154"/>
      <c r="DF170" s="154"/>
      <c r="DG170" s="154"/>
      <c r="DH170" s="154"/>
      <c r="DI170" s="154"/>
      <c r="DJ170" s="154"/>
      <c r="DK170" s="154"/>
      <c r="DL170" s="154"/>
      <c r="DM170" s="154"/>
      <c r="DN170" s="154"/>
      <c r="DO170" s="154"/>
      <c r="DP170" s="154"/>
      <c r="DQ170" s="154"/>
      <c r="DR170" s="154"/>
      <c r="DS170" s="154"/>
      <c r="DT170" s="154"/>
      <c r="DU170" s="154"/>
      <c r="DV170" s="154"/>
      <c r="DW170" s="154"/>
      <c r="DX170" s="154"/>
      <c r="DY170" s="154"/>
      <c r="DZ170" s="154"/>
      <c r="EA170" s="154"/>
      <c r="EB170" s="154"/>
      <c r="EC170" s="154"/>
      <c r="ED170" s="154"/>
      <c r="EE170" s="154"/>
      <c r="EF170" s="154"/>
      <c r="EG170" s="154"/>
      <c r="EH170" s="154"/>
      <c r="EI170" s="154"/>
      <c r="EJ170" s="154"/>
      <c r="EK170" s="154"/>
      <c r="EL170" s="154"/>
      <c r="EM170" s="154"/>
      <c r="EN170" s="154"/>
      <c r="EO170" s="154"/>
      <c r="EP170" s="154"/>
      <c r="EQ170" s="154"/>
      <c r="ER170" s="154"/>
      <c r="ES170" s="154"/>
      <c r="ET170" s="154"/>
      <c r="EU170" s="154"/>
      <c r="EV170" s="154"/>
      <c r="EW170" s="154"/>
      <c r="EX170" s="154"/>
      <c r="EY170" s="154"/>
      <c r="EZ170" s="154"/>
      <c r="FA170" s="154"/>
      <c r="FB170" s="154"/>
      <c r="FC170" s="154"/>
      <c r="FD170" s="154"/>
      <c r="FE170" s="154"/>
      <c r="FF170" s="154"/>
      <c r="FG170" s="154"/>
      <c r="FH170" s="154"/>
      <c r="FI170" s="154"/>
      <c r="FJ170" s="154"/>
      <c r="FK170" s="154"/>
      <c r="FL170" s="154"/>
      <c r="FM170" s="154"/>
      <c r="FN170" s="154"/>
      <c r="FO170" s="154"/>
      <c r="FP170" s="154"/>
      <c r="FQ170" s="154"/>
      <c r="FR170" s="154"/>
      <c r="FS170" s="154"/>
      <c r="FT170" s="154"/>
      <c r="FU170" s="154"/>
      <c r="FV170" s="154"/>
      <c r="FW170" s="154"/>
      <c r="FX170" s="154"/>
      <c r="FY170" s="154"/>
      <c r="FZ170" s="154"/>
      <c r="GA170" s="154"/>
      <c r="GB170" s="154"/>
      <c r="GC170" s="154"/>
      <c r="GD170" s="154"/>
      <c r="GE170" s="154"/>
      <c r="GF170" s="154"/>
      <c r="GG170" s="154"/>
      <c r="GH170" s="154"/>
      <c r="GI170" s="154"/>
      <c r="GJ170" s="154"/>
      <c r="GK170" s="154"/>
      <c r="GL170" s="154"/>
      <c r="GM170" s="154"/>
      <c r="GN170" s="154"/>
      <c r="GO170" s="154"/>
      <c r="GP170" s="154"/>
      <c r="GQ170" s="154"/>
      <c r="GR170" s="154"/>
      <c r="GS170" s="154"/>
      <c r="GT170" s="154"/>
      <c r="GU170" s="154"/>
      <c r="GV170" s="154"/>
      <c r="GW170" s="154"/>
      <c r="GX170" s="154"/>
      <c r="GY170" s="154"/>
      <c r="GZ170" s="154"/>
      <c r="HA170" s="154"/>
      <c r="HB170" s="154"/>
      <c r="HC170" s="154"/>
      <c r="HD170" s="154"/>
      <c r="HE170" s="154"/>
      <c r="HF170" s="154"/>
      <c r="HG170" s="154"/>
      <c r="HH170" s="154"/>
      <c r="HI170" s="154"/>
      <c r="HJ170" s="154"/>
      <c r="HK170" s="154"/>
      <c r="HL170" s="154"/>
      <c r="HM170" s="154"/>
      <c r="HN170" s="154"/>
      <c r="HO170" s="154"/>
      <c r="HP170" s="154"/>
      <c r="HQ170" s="154"/>
      <c r="HR170" s="154"/>
      <c r="HS170" s="154"/>
      <c r="HT170" s="154"/>
      <c r="HU170" s="154"/>
      <c r="HV170" s="154"/>
      <c r="HW170" s="154"/>
      <c r="HX170" s="154"/>
      <c r="HY170" s="154"/>
      <c r="HZ170" s="154"/>
      <c r="IA170" s="154"/>
      <c r="IB170" s="154"/>
      <c r="IC170" s="154"/>
      <c r="ID170" s="154"/>
      <c r="IE170" s="154"/>
      <c r="IF170" s="154"/>
      <c r="IG170" s="154"/>
      <c r="IH170" s="154"/>
      <c r="II170" s="154"/>
      <c r="IJ170" s="154"/>
      <c r="IK170" s="154"/>
      <c r="IL170" s="154"/>
      <c r="IM170" s="154"/>
      <c r="IN170" s="154"/>
      <c r="IO170" s="154"/>
      <c r="IP170" s="154"/>
      <c r="IQ170" s="154"/>
    </row>
    <row r="171" spans="1:251" s="216" customFormat="1" ht="38.25" x14ac:dyDescent="0.2">
      <c r="A171" s="174" t="s">
        <v>666</v>
      </c>
      <c r="B171" s="145" t="s">
        <v>223</v>
      </c>
      <c r="C171" s="219">
        <v>94970</v>
      </c>
      <c r="D171" s="205" t="s">
        <v>633</v>
      </c>
      <c r="E171" s="142" t="s">
        <v>590</v>
      </c>
      <c r="F171" s="206">
        <v>14.46</v>
      </c>
      <c r="G171" s="211">
        <v>884.48</v>
      </c>
      <c r="H171" s="150">
        <f t="shared" si="29"/>
        <v>1110.02</v>
      </c>
      <c r="I171" s="192">
        <f t="shared" si="30"/>
        <v>16050.89</v>
      </c>
      <c r="J171" s="156"/>
      <c r="K171" s="217"/>
      <c r="L171" s="157"/>
      <c r="M171" s="154"/>
      <c r="N171" s="154"/>
      <c r="O171" s="154"/>
      <c r="P171" s="154"/>
      <c r="Q171" s="154"/>
      <c r="R171" s="211"/>
      <c r="S171" s="154"/>
      <c r="T171" s="154"/>
      <c r="U171" s="154"/>
      <c r="V171" s="154"/>
      <c r="W171" s="154"/>
      <c r="X171" s="154"/>
      <c r="Y171" s="154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4"/>
      <c r="BB171" s="154"/>
      <c r="BC171" s="154"/>
      <c r="BD171" s="154"/>
      <c r="BE171" s="154"/>
      <c r="BF171" s="154"/>
      <c r="BG171" s="154"/>
      <c r="BH171" s="154"/>
      <c r="BI171" s="154"/>
      <c r="BJ171" s="154"/>
      <c r="BK171" s="154"/>
      <c r="BL171" s="154"/>
      <c r="BM171" s="154"/>
      <c r="BN171" s="154"/>
      <c r="BO171" s="154"/>
      <c r="BP171" s="154"/>
      <c r="BQ171" s="154"/>
      <c r="BR171" s="154"/>
      <c r="BS171" s="154"/>
      <c r="BT171" s="154"/>
      <c r="BU171" s="154"/>
      <c r="BV171" s="154"/>
      <c r="BW171" s="154"/>
      <c r="BX171" s="154"/>
      <c r="BY171" s="154"/>
      <c r="BZ171" s="154"/>
      <c r="CA171" s="154"/>
      <c r="CB171" s="154"/>
      <c r="CC171" s="154"/>
      <c r="CD171" s="154"/>
      <c r="CE171" s="154"/>
      <c r="CF171" s="154"/>
      <c r="CG171" s="154"/>
      <c r="CH171" s="154"/>
      <c r="CI171" s="154"/>
      <c r="CJ171" s="154"/>
      <c r="CK171" s="154"/>
      <c r="CL171" s="154"/>
      <c r="CM171" s="154"/>
      <c r="CN171" s="154"/>
      <c r="CO171" s="154"/>
      <c r="CP171" s="154"/>
      <c r="CQ171" s="154"/>
      <c r="CR171" s="154"/>
      <c r="CS171" s="154"/>
      <c r="CT171" s="154"/>
      <c r="CU171" s="154"/>
      <c r="CV171" s="154"/>
      <c r="CW171" s="154"/>
      <c r="CX171" s="154"/>
      <c r="CY171" s="154"/>
      <c r="CZ171" s="154"/>
      <c r="DA171" s="154"/>
      <c r="DB171" s="154"/>
      <c r="DC171" s="154"/>
      <c r="DD171" s="154"/>
      <c r="DE171" s="154"/>
      <c r="DF171" s="154"/>
      <c r="DG171" s="154"/>
      <c r="DH171" s="154"/>
      <c r="DI171" s="154"/>
      <c r="DJ171" s="154"/>
      <c r="DK171" s="154"/>
      <c r="DL171" s="154"/>
      <c r="DM171" s="154"/>
      <c r="DN171" s="154"/>
      <c r="DO171" s="154"/>
      <c r="DP171" s="154"/>
      <c r="DQ171" s="154"/>
      <c r="DR171" s="154"/>
      <c r="DS171" s="154"/>
      <c r="DT171" s="154"/>
      <c r="DU171" s="154"/>
      <c r="DV171" s="154"/>
      <c r="DW171" s="154"/>
      <c r="DX171" s="154"/>
      <c r="DY171" s="154"/>
      <c r="DZ171" s="154"/>
      <c r="EA171" s="154"/>
      <c r="EB171" s="154"/>
      <c r="EC171" s="154"/>
      <c r="ED171" s="154"/>
      <c r="EE171" s="154"/>
      <c r="EF171" s="154"/>
      <c r="EG171" s="154"/>
      <c r="EH171" s="154"/>
      <c r="EI171" s="154"/>
      <c r="EJ171" s="154"/>
      <c r="EK171" s="154"/>
      <c r="EL171" s="154"/>
      <c r="EM171" s="154"/>
      <c r="EN171" s="154"/>
      <c r="EO171" s="154"/>
      <c r="EP171" s="154"/>
      <c r="EQ171" s="154"/>
      <c r="ER171" s="154"/>
      <c r="ES171" s="154"/>
      <c r="ET171" s="154"/>
      <c r="EU171" s="154"/>
      <c r="EV171" s="154"/>
      <c r="EW171" s="154"/>
      <c r="EX171" s="154"/>
      <c r="EY171" s="154"/>
      <c r="EZ171" s="154"/>
      <c r="FA171" s="154"/>
      <c r="FB171" s="154"/>
      <c r="FC171" s="154"/>
      <c r="FD171" s="154"/>
      <c r="FE171" s="154"/>
      <c r="FF171" s="154"/>
      <c r="FG171" s="154"/>
      <c r="FH171" s="154"/>
      <c r="FI171" s="154"/>
      <c r="FJ171" s="154"/>
      <c r="FK171" s="154"/>
      <c r="FL171" s="154"/>
      <c r="FM171" s="154"/>
      <c r="FN171" s="154"/>
      <c r="FO171" s="154"/>
      <c r="FP171" s="154"/>
      <c r="FQ171" s="154"/>
      <c r="FR171" s="154"/>
      <c r="FS171" s="154"/>
      <c r="FT171" s="154"/>
      <c r="FU171" s="154"/>
      <c r="FV171" s="154"/>
      <c r="FW171" s="154"/>
      <c r="FX171" s="154"/>
      <c r="FY171" s="154"/>
      <c r="FZ171" s="154"/>
      <c r="GA171" s="154"/>
      <c r="GB171" s="154"/>
      <c r="GC171" s="154"/>
      <c r="GD171" s="154"/>
      <c r="GE171" s="154"/>
      <c r="GF171" s="154"/>
      <c r="GG171" s="154"/>
      <c r="GH171" s="154"/>
      <c r="GI171" s="154"/>
      <c r="GJ171" s="154"/>
      <c r="GK171" s="154"/>
      <c r="GL171" s="154"/>
      <c r="GM171" s="154"/>
      <c r="GN171" s="154"/>
      <c r="GO171" s="154"/>
      <c r="GP171" s="154"/>
      <c r="GQ171" s="154"/>
      <c r="GR171" s="154"/>
      <c r="GS171" s="154"/>
      <c r="GT171" s="154"/>
      <c r="GU171" s="154"/>
      <c r="GV171" s="154"/>
      <c r="GW171" s="154"/>
      <c r="GX171" s="154"/>
      <c r="GY171" s="154"/>
      <c r="GZ171" s="154"/>
      <c r="HA171" s="154"/>
      <c r="HB171" s="154"/>
      <c r="HC171" s="154"/>
      <c r="HD171" s="154"/>
      <c r="HE171" s="154"/>
      <c r="HF171" s="154"/>
      <c r="HG171" s="154"/>
      <c r="HH171" s="154"/>
      <c r="HI171" s="154"/>
      <c r="HJ171" s="154"/>
      <c r="HK171" s="154"/>
      <c r="HL171" s="154"/>
      <c r="HM171" s="154"/>
      <c r="HN171" s="154"/>
      <c r="HO171" s="154"/>
      <c r="HP171" s="154"/>
      <c r="HQ171" s="154"/>
      <c r="HR171" s="154"/>
      <c r="HS171" s="154"/>
      <c r="HT171" s="154"/>
      <c r="HU171" s="154"/>
      <c r="HV171" s="154"/>
      <c r="HW171" s="154"/>
      <c r="HX171" s="154"/>
      <c r="HY171" s="154"/>
      <c r="HZ171" s="154"/>
      <c r="IA171" s="154"/>
      <c r="IB171" s="154"/>
      <c r="IC171" s="154"/>
      <c r="ID171" s="154"/>
      <c r="IE171" s="154"/>
      <c r="IF171" s="154"/>
      <c r="IG171" s="154"/>
      <c r="IH171" s="154"/>
      <c r="II171" s="154"/>
      <c r="IJ171" s="154"/>
      <c r="IK171" s="154"/>
      <c r="IL171" s="154"/>
      <c r="IM171" s="154"/>
      <c r="IN171" s="154"/>
      <c r="IO171" s="154"/>
      <c r="IP171" s="154"/>
      <c r="IQ171" s="154"/>
    </row>
    <row r="172" spans="1:251" s="216" customFormat="1" x14ac:dyDescent="0.2">
      <c r="A172" s="174"/>
      <c r="B172" s="142"/>
      <c r="C172" s="219"/>
      <c r="D172" s="205"/>
      <c r="E172" s="142"/>
      <c r="F172" s="206"/>
      <c r="G172" s="211"/>
      <c r="H172" s="207"/>
      <c r="I172" s="192"/>
      <c r="J172" s="156"/>
      <c r="K172" s="217"/>
      <c r="L172" s="157"/>
      <c r="M172" s="154"/>
      <c r="N172" s="154"/>
      <c r="O172" s="154"/>
      <c r="P172" s="154"/>
      <c r="Q172" s="154"/>
      <c r="R172" s="211"/>
      <c r="S172" s="154"/>
      <c r="T172" s="154"/>
      <c r="U172" s="154"/>
      <c r="V172" s="154"/>
      <c r="W172" s="154"/>
      <c r="X172" s="154"/>
      <c r="Y172" s="154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4"/>
      <c r="BB172" s="154"/>
      <c r="BC172" s="154"/>
      <c r="BD172" s="154"/>
      <c r="BE172" s="154"/>
      <c r="BF172" s="154"/>
      <c r="BG172" s="154"/>
      <c r="BH172" s="154"/>
      <c r="BI172" s="154"/>
      <c r="BJ172" s="154"/>
      <c r="BK172" s="154"/>
      <c r="BL172" s="154"/>
      <c r="BM172" s="154"/>
      <c r="BN172" s="154"/>
      <c r="BO172" s="154"/>
      <c r="BP172" s="154"/>
      <c r="BQ172" s="154"/>
      <c r="BR172" s="154"/>
      <c r="BS172" s="154"/>
      <c r="BT172" s="154"/>
      <c r="BU172" s="154"/>
      <c r="BV172" s="154"/>
      <c r="BW172" s="154"/>
      <c r="BX172" s="154"/>
      <c r="BY172" s="154"/>
      <c r="BZ172" s="154"/>
      <c r="CA172" s="154"/>
      <c r="CB172" s="154"/>
      <c r="CC172" s="154"/>
      <c r="CD172" s="154"/>
      <c r="CE172" s="154"/>
      <c r="CF172" s="154"/>
      <c r="CG172" s="154"/>
      <c r="CH172" s="154"/>
      <c r="CI172" s="154"/>
      <c r="CJ172" s="154"/>
      <c r="CK172" s="154"/>
      <c r="CL172" s="154"/>
      <c r="CM172" s="154"/>
      <c r="CN172" s="154"/>
      <c r="CO172" s="154"/>
      <c r="CP172" s="154"/>
      <c r="CQ172" s="154"/>
      <c r="CR172" s="154"/>
      <c r="CS172" s="154"/>
      <c r="CT172" s="154"/>
      <c r="CU172" s="154"/>
      <c r="CV172" s="154"/>
      <c r="CW172" s="154"/>
      <c r="CX172" s="154"/>
      <c r="CY172" s="154"/>
      <c r="CZ172" s="154"/>
      <c r="DA172" s="154"/>
      <c r="DB172" s="154"/>
      <c r="DC172" s="154"/>
      <c r="DD172" s="154"/>
      <c r="DE172" s="154"/>
      <c r="DF172" s="154"/>
      <c r="DG172" s="154"/>
      <c r="DH172" s="154"/>
      <c r="DI172" s="154"/>
      <c r="DJ172" s="154"/>
      <c r="DK172" s="154"/>
      <c r="DL172" s="154"/>
      <c r="DM172" s="154"/>
      <c r="DN172" s="154"/>
      <c r="DO172" s="154"/>
      <c r="DP172" s="154"/>
      <c r="DQ172" s="154"/>
      <c r="DR172" s="154"/>
      <c r="DS172" s="154"/>
      <c r="DT172" s="154"/>
      <c r="DU172" s="154"/>
      <c r="DV172" s="154"/>
      <c r="DW172" s="154"/>
      <c r="DX172" s="154"/>
      <c r="DY172" s="154"/>
      <c r="DZ172" s="154"/>
      <c r="EA172" s="154"/>
      <c r="EB172" s="154"/>
      <c r="EC172" s="154"/>
      <c r="ED172" s="154"/>
      <c r="EE172" s="154"/>
      <c r="EF172" s="154"/>
      <c r="EG172" s="154"/>
      <c r="EH172" s="154"/>
      <c r="EI172" s="154"/>
      <c r="EJ172" s="154"/>
      <c r="EK172" s="154"/>
      <c r="EL172" s="154"/>
      <c r="EM172" s="154"/>
      <c r="EN172" s="154"/>
      <c r="EO172" s="154"/>
      <c r="EP172" s="154"/>
      <c r="EQ172" s="154"/>
      <c r="ER172" s="154"/>
      <c r="ES172" s="154"/>
      <c r="ET172" s="154"/>
      <c r="EU172" s="154"/>
      <c r="EV172" s="154"/>
      <c r="EW172" s="154"/>
      <c r="EX172" s="154"/>
      <c r="EY172" s="154"/>
      <c r="EZ172" s="154"/>
      <c r="FA172" s="154"/>
      <c r="FB172" s="154"/>
      <c r="FC172" s="154"/>
      <c r="FD172" s="154"/>
      <c r="FE172" s="154"/>
      <c r="FF172" s="154"/>
      <c r="FG172" s="154"/>
      <c r="FH172" s="154"/>
      <c r="FI172" s="154"/>
      <c r="FJ172" s="154"/>
      <c r="FK172" s="154"/>
      <c r="FL172" s="154"/>
      <c r="FM172" s="154"/>
      <c r="FN172" s="154"/>
      <c r="FO172" s="154"/>
      <c r="FP172" s="154"/>
      <c r="FQ172" s="154"/>
      <c r="FR172" s="154"/>
      <c r="FS172" s="154"/>
      <c r="FT172" s="154"/>
      <c r="FU172" s="154"/>
      <c r="FV172" s="154"/>
      <c r="FW172" s="154"/>
      <c r="FX172" s="154"/>
      <c r="FY172" s="154"/>
      <c r="FZ172" s="154"/>
      <c r="GA172" s="154"/>
      <c r="GB172" s="154"/>
      <c r="GC172" s="154"/>
      <c r="GD172" s="154"/>
      <c r="GE172" s="154"/>
      <c r="GF172" s="154"/>
      <c r="GG172" s="154"/>
      <c r="GH172" s="154"/>
      <c r="GI172" s="154"/>
      <c r="GJ172" s="154"/>
      <c r="GK172" s="154"/>
      <c r="GL172" s="154"/>
      <c r="GM172" s="154"/>
      <c r="GN172" s="154"/>
      <c r="GO172" s="154"/>
      <c r="GP172" s="154"/>
      <c r="GQ172" s="154"/>
      <c r="GR172" s="154"/>
      <c r="GS172" s="154"/>
      <c r="GT172" s="154"/>
      <c r="GU172" s="154"/>
      <c r="GV172" s="154"/>
      <c r="GW172" s="154"/>
      <c r="GX172" s="154"/>
      <c r="GY172" s="154"/>
      <c r="GZ172" s="154"/>
      <c r="HA172" s="154"/>
      <c r="HB172" s="154"/>
      <c r="HC172" s="154"/>
      <c r="HD172" s="154"/>
      <c r="HE172" s="154"/>
      <c r="HF172" s="154"/>
      <c r="HG172" s="154"/>
      <c r="HH172" s="154"/>
      <c r="HI172" s="154"/>
      <c r="HJ172" s="154"/>
      <c r="HK172" s="154"/>
      <c r="HL172" s="154"/>
      <c r="HM172" s="154"/>
      <c r="HN172" s="154"/>
      <c r="HO172" s="154"/>
      <c r="HP172" s="154"/>
      <c r="HQ172" s="154"/>
      <c r="HR172" s="154"/>
      <c r="HS172" s="154"/>
      <c r="HT172" s="154"/>
      <c r="HU172" s="154"/>
      <c r="HV172" s="154"/>
      <c r="HW172" s="154"/>
      <c r="HX172" s="154"/>
      <c r="HY172" s="154"/>
      <c r="HZ172" s="154"/>
      <c r="IA172" s="154"/>
      <c r="IB172" s="154"/>
      <c r="IC172" s="154"/>
      <c r="ID172" s="154"/>
      <c r="IE172" s="154"/>
      <c r="IF172" s="154"/>
      <c r="IG172" s="154"/>
      <c r="IH172" s="154"/>
      <c r="II172" s="154"/>
      <c r="IJ172" s="154"/>
      <c r="IK172" s="154"/>
      <c r="IL172" s="154"/>
      <c r="IM172" s="154"/>
      <c r="IN172" s="154"/>
      <c r="IO172" s="154"/>
      <c r="IP172" s="154"/>
      <c r="IQ172" s="154"/>
    </row>
    <row r="173" spans="1:251" s="216" customFormat="1" x14ac:dyDescent="0.2">
      <c r="A173" s="174"/>
      <c r="B173" s="142"/>
      <c r="C173" s="219"/>
      <c r="D173" s="205"/>
      <c r="E173" s="142"/>
      <c r="F173" s="206"/>
      <c r="G173" s="211"/>
      <c r="H173" s="207"/>
      <c r="I173" s="192"/>
      <c r="J173" s="156"/>
      <c r="K173" s="217"/>
      <c r="L173" s="157"/>
      <c r="M173" s="154"/>
      <c r="N173" s="154"/>
      <c r="O173" s="154"/>
      <c r="P173" s="154"/>
      <c r="Q173" s="154"/>
      <c r="R173" s="211"/>
      <c r="S173" s="154"/>
      <c r="T173" s="154"/>
      <c r="U173" s="154"/>
      <c r="V173" s="154"/>
      <c r="W173" s="154"/>
      <c r="X173" s="154"/>
      <c r="Y173" s="154"/>
      <c r="Z173" s="154"/>
      <c r="AA173" s="154"/>
      <c r="AB173" s="154"/>
      <c r="AC173" s="154"/>
      <c r="AD173" s="154"/>
      <c r="AE173" s="154"/>
      <c r="AF173" s="154"/>
      <c r="AG173" s="154"/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4"/>
      <c r="BB173" s="154"/>
      <c r="BC173" s="154"/>
      <c r="BD173" s="154"/>
      <c r="BE173" s="154"/>
      <c r="BF173" s="154"/>
      <c r="BG173" s="154"/>
      <c r="BH173" s="154"/>
      <c r="BI173" s="154"/>
      <c r="BJ173" s="154"/>
      <c r="BK173" s="154"/>
      <c r="BL173" s="154"/>
      <c r="BM173" s="154"/>
      <c r="BN173" s="154"/>
      <c r="BO173" s="154"/>
      <c r="BP173" s="154"/>
      <c r="BQ173" s="154"/>
      <c r="BR173" s="154"/>
      <c r="BS173" s="154"/>
      <c r="BT173" s="154"/>
      <c r="BU173" s="154"/>
      <c r="BV173" s="154"/>
      <c r="BW173" s="154"/>
      <c r="BX173" s="154"/>
      <c r="BY173" s="154"/>
      <c r="BZ173" s="154"/>
      <c r="CA173" s="154"/>
      <c r="CB173" s="154"/>
      <c r="CC173" s="154"/>
      <c r="CD173" s="154"/>
      <c r="CE173" s="154"/>
      <c r="CF173" s="154"/>
      <c r="CG173" s="154"/>
      <c r="CH173" s="154"/>
      <c r="CI173" s="154"/>
      <c r="CJ173" s="154"/>
      <c r="CK173" s="154"/>
      <c r="CL173" s="154"/>
      <c r="CM173" s="154"/>
      <c r="CN173" s="154"/>
      <c r="CO173" s="154"/>
      <c r="CP173" s="154"/>
      <c r="CQ173" s="154"/>
      <c r="CR173" s="154"/>
      <c r="CS173" s="154"/>
      <c r="CT173" s="154"/>
      <c r="CU173" s="154"/>
      <c r="CV173" s="154"/>
      <c r="CW173" s="154"/>
      <c r="CX173" s="154"/>
      <c r="CY173" s="154"/>
      <c r="CZ173" s="154"/>
      <c r="DA173" s="154"/>
      <c r="DB173" s="154"/>
      <c r="DC173" s="154"/>
      <c r="DD173" s="154"/>
      <c r="DE173" s="154"/>
      <c r="DF173" s="154"/>
      <c r="DG173" s="154"/>
      <c r="DH173" s="154"/>
      <c r="DI173" s="154"/>
      <c r="DJ173" s="154"/>
      <c r="DK173" s="154"/>
      <c r="DL173" s="154"/>
      <c r="DM173" s="154"/>
      <c r="DN173" s="154"/>
      <c r="DO173" s="154"/>
      <c r="DP173" s="154"/>
      <c r="DQ173" s="154"/>
      <c r="DR173" s="154"/>
      <c r="DS173" s="154"/>
      <c r="DT173" s="154"/>
      <c r="DU173" s="154"/>
      <c r="DV173" s="154"/>
      <c r="DW173" s="154"/>
      <c r="DX173" s="154"/>
      <c r="DY173" s="154"/>
      <c r="DZ173" s="154"/>
      <c r="EA173" s="154"/>
      <c r="EB173" s="154"/>
      <c r="EC173" s="154"/>
      <c r="ED173" s="154"/>
      <c r="EE173" s="154"/>
      <c r="EF173" s="154"/>
      <c r="EG173" s="154"/>
      <c r="EH173" s="154"/>
      <c r="EI173" s="154"/>
      <c r="EJ173" s="154"/>
      <c r="EK173" s="154"/>
      <c r="EL173" s="154"/>
      <c r="EM173" s="154"/>
      <c r="EN173" s="154"/>
      <c r="EO173" s="154"/>
      <c r="EP173" s="154"/>
      <c r="EQ173" s="154"/>
      <c r="ER173" s="154"/>
      <c r="ES173" s="154"/>
      <c r="ET173" s="154"/>
      <c r="EU173" s="154"/>
      <c r="EV173" s="154"/>
      <c r="EW173" s="154"/>
      <c r="EX173" s="154"/>
      <c r="EY173" s="154"/>
      <c r="EZ173" s="154"/>
      <c r="FA173" s="154"/>
      <c r="FB173" s="154"/>
      <c r="FC173" s="154"/>
      <c r="FD173" s="154"/>
      <c r="FE173" s="154"/>
      <c r="FF173" s="154"/>
      <c r="FG173" s="154"/>
      <c r="FH173" s="154"/>
      <c r="FI173" s="154"/>
      <c r="FJ173" s="154"/>
      <c r="FK173" s="154"/>
      <c r="FL173" s="154"/>
      <c r="FM173" s="154"/>
      <c r="FN173" s="154"/>
      <c r="FO173" s="154"/>
      <c r="FP173" s="154"/>
      <c r="FQ173" s="154"/>
      <c r="FR173" s="154"/>
      <c r="FS173" s="154"/>
      <c r="FT173" s="154"/>
      <c r="FU173" s="154"/>
      <c r="FV173" s="154"/>
      <c r="FW173" s="154"/>
      <c r="FX173" s="154"/>
      <c r="FY173" s="154"/>
      <c r="FZ173" s="154"/>
      <c r="GA173" s="154"/>
      <c r="GB173" s="154"/>
      <c r="GC173" s="154"/>
      <c r="GD173" s="154"/>
      <c r="GE173" s="154"/>
      <c r="GF173" s="154"/>
      <c r="GG173" s="154"/>
      <c r="GH173" s="154"/>
      <c r="GI173" s="154"/>
      <c r="GJ173" s="154"/>
      <c r="GK173" s="154"/>
      <c r="GL173" s="154"/>
      <c r="GM173" s="154"/>
      <c r="GN173" s="154"/>
      <c r="GO173" s="154"/>
      <c r="GP173" s="154"/>
      <c r="GQ173" s="154"/>
      <c r="GR173" s="154"/>
      <c r="GS173" s="154"/>
      <c r="GT173" s="154"/>
      <c r="GU173" s="154"/>
      <c r="GV173" s="154"/>
      <c r="GW173" s="154"/>
      <c r="GX173" s="154"/>
      <c r="GY173" s="154"/>
      <c r="GZ173" s="154"/>
      <c r="HA173" s="154"/>
      <c r="HB173" s="154"/>
      <c r="HC173" s="154"/>
      <c r="HD173" s="154"/>
      <c r="HE173" s="154"/>
      <c r="HF173" s="154"/>
      <c r="HG173" s="154"/>
      <c r="HH173" s="154"/>
      <c r="HI173" s="154"/>
      <c r="HJ173" s="154"/>
      <c r="HK173" s="154"/>
      <c r="HL173" s="154"/>
      <c r="HM173" s="154"/>
      <c r="HN173" s="154"/>
      <c r="HO173" s="154"/>
      <c r="HP173" s="154"/>
      <c r="HQ173" s="154"/>
      <c r="HR173" s="154"/>
      <c r="HS173" s="154"/>
      <c r="HT173" s="154"/>
      <c r="HU173" s="154"/>
      <c r="HV173" s="154"/>
      <c r="HW173" s="154"/>
      <c r="HX173" s="154"/>
      <c r="HY173" s="154"/>
      <c r="HZ173" s="154"/>
      <c r="IA173" s="154"/>
      <c r="IB173" s="154"/>
      <c r="IC173" s="154"/>
      <c r="ID173" s="154"/>
      <c r="IE173" s="154"/>
      <c r="IF173" s="154"/>
      <c r="IG173" s="154"/>
      <c r="IH173" s="154"/>
      <c r="II173" s="154"/>
      <c r="IJ173" s="154"/>
      <c r="IK173" s="154"/>
      <c r="IL173" s="154"/>
      <c r="IM173" s="154"/>
      <c r="IN173" s="154"/>
      <c r="IO173" s="154"/>
      <c r="IP173" s="154"/>
      <c r="IQ173" s="154"/>
    </row>
    <row r="174" spans="1:251" s="216" customFormat="1" x14ac:dyDescent="0.2">
      <c r="A174" s="174" t="s">
        <v>658</v>
      </c>
      <c r="B174" s="142"/>
      <c r="C174" s="219"/>
      <c r="D174" s="212" t="s">
        <v>655</v>
      </c>
      <c r="E174" s="145"/>
      <c r="F174" s="213"/>
      <c r="G174" s="214"/>
      <c r="H174" s="215"/>
      <c r="I174" s="204">
        <f>SUM(I175:I177)</f>
        <v>94991.55</v>
      </c>
      <c r="J174" s="156"/>
      <c r="K174" s="217"/>
      <c r="L174" s="157"/>
      <c r="M174" s="154"/>
      <c r="N174" s="154"/>
      <c r="O174" s="154"/>
      <c r="P174" s="154"/>
      <c r="Q174" s="154"/>
      <c r="R174" s="211"/>
      <c r="S174" s="154"/>
      <c r="T174" s="154"/>
      <c r="U174" s="154"/>
      <c r="V174" s="154"/>
      <c r="W174" s="154"/>
      <c r="X174" s="154"/>
      <c r="Y174" s="154"/>
      <c r="Z174" s="154"/>
      <c r="AA174" s="154"/>
      <c r="AB174" s="154"/>
      <c r="AC174" s="154"/>
      <c r="AD174" s="154"/>
      <c r="AE174" s="154"/>
      <c r="AF174" s="154"/>
      <c r="AG174" s="154"/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4"/>
      <c r="BB174" s="154"/>
      <c r="BC174" s="154"/>
      <c r="BD174" s="154"/>
      <c r="BE174" s="154"/>
      <c r="BF174" s="154"/>
      <c r="BG174" s="154"/>
      <c r="BH174" s="154"/>
      <c r="BI174" s="154"/>
      <c r="BJ174" s="154"/>
      <c r="BK174" s="154"/>
      <c r="BL174" s="154"/>
      <c r="BM174" s="154"/>
      <c r="BN174" s="154"/>
      <c r="BO174" s="154"/>
      <c r="BP174" s="154"/>
      <c r="BQ174" s="154"/>
      <c r="BR174" s="154"/>
      <c r="BS174" s="154"/>
      <c r="BT174" s="154"/>
      <c r="BU174" s="154"/>
      <c r="BV174" s="154"/>
      <c r="BW174" s="154"/>
      <c r="BX174" s="154"/>
      <c r="BY174" s="154"/>
      <c r="BZ174" s="154"/>
      <c r="CA174" s="154"/>
      <c r="CB174" s="154"/>
      <c r="CC174" s="154"/>
      <c r="CD174" s="154"/>
      <c r="CE174" s="154"/>
      <c r="CF174" s="154"/>
      <c r="CG174" s="154"/>
      <c r="CH174" s="154"/>
      <c r="CI174" s="154"/>
      <c r="CJ174" s="154"/>
      <c r="CK174" s="154"/>
      <c r="CL174" s="154"/>
      <c r="CM174" s="154"/>
      <c r="CN174" s="154"/>
      <c r="CO174" s="154"/>
      <c r="CP174" s="154"/>
      <c r="CQ174" s="154"/>
      <c r="CR174" s="154"/>
      <c r="CS174" s="154"/>
      <c r="CT174" s="154"/>
      <c r="CU174" s="154"/>
      <c r="CV174" s="154"/>
      <c r="CW174" s="154"/>
      <c r="CX174" s="154"/>
      <c r="CY174" s="154"/>
      <c r="CZ174" s="154"/>
      <c r="DA174" s="154"/>
      <c r="DB174" s="154"/>
      <c r="DC174" s="154"/>
      <c r="DD174" s="154"/>
      <c r="DE174" s="154"/>
      <c r="DF174" s="154"/>
      <c r="DG174" s="154"/>
      <c r="DH174" s="154"/>
      <c r="DI174" s="154"/>
      <c r="DJ174" s="154"/>
      <c r="DK174" s="154"/>
      <c r="DL174" s="154"/>
      <c r="DM174" s="154"/>
      <c r="DN174" s="154"/>
      <c r="DO174" s="154"/>
      <c r="DP174" s="154"/>
      <c r="DQ174" s="154"/>
      <c r="DR174" s="154"/>
      <c r="DS174" s="154"/>
      <c r="DT174" s="154"/>
      <c r="DU174" s="154"/>
      <c r="DV174" s="154"/>
      <c r="DW174" s="154"/>
      <c r="DX174" s="154"/>
      <c r="DY174" s="154"/>
      <c r="DZ174" s="154"/>
      <c r="EA174" s="154"/>
      <c r="EB174" s="154"/>
      <c r="EC174" s="154"/>
      <c r="ED174" s="154"/>
      <c r="EE174" s="154"/>
      <c r="EF174" s="154"/>
      <c r="EG174" s="154"/>
      <c r="EH174" s="154"/>
      <c r="EI174" s="154"/>
      <c r="EJ174" s="154"/>
      <c r="EK174" s="154"/>
      <c r="EL174" s="154"/>
      <c r="EM174" s="154"/>
      <c r="EN174" s="154"/>
      <c r="EO174" s="154"/>
      <c r="EP174" s="154"/>
      <c r="EQ174" s="154"/>
      <c r="ER174" s="154"/>
      <c r="ES174" s="154"/>
      <c r="ET174" s="154"/>
      <c r="EU174" s="154"/>
      <c r="EV174" s="154"/>
      <c r="EW174" s="154"/>
      <c r="EX174" s="154"/>
      <c r="EY174" s="154"/>
      <c r="EZ174" s="154"/>
      <c r="FA174" s="154"/>
      <c r="FB174" s="154"/>
      <c r="FC174" s="154"/>
      <c r="FD174" s="154"/>
      <c r="FE174" s="154"/>
      <c r="FF174" s="154"/>
      <c r="FG174" s="154"/>
      <c r="FH174" s="154"/>
      <c r="FI174" s="154"/>
      <c r="FJ174" s="154"/>
      <c r="FK174" s="154"/>
      <c r="FL174" s="154"/>
      <c r="FM174" s="154"/>
      <c r="FN174" s="154"/>
      <c r="FO174" s="154"/>
      <c r="FP174" s="154"/>
      <c r="FQ174" s="154"/>
      <c r="FR174" s="154"/>
      <c r="FS174" s="154"/>
      <c r="FT174" s="154"/>
      <c r="FU174" s="154"/>
      <c r="FV174" s="154"/>
      <c r="FW174" s="154"/>
      <c r="FX174" s="154"/>
      <c r="FY174" s="154"/>
      <c r="FZ174" s="154"/>
      <c r="GA174" s="154"/>
      <c r="GB174" s="154"/>
      <c r="GC174" s="154"/>
      <c r="GD174" s="154"/>
      <c r="GE174" s="154"/>
      <c r="GF174" s="154"/>
      <c r="GG174" s="154"/>
      <c r="GH174" s="154"/>
      <c r="GI174" s="154"/>
      <c r="GJ174" s="154"/>
      <c r="GK174" s="154"/>
      <c r="GL174" s="154"/>
      <c r="GM174" s="154"/>
      <c r="GN174" s="154"/>
      <c r="GO174" s="154"/>
      <c r="GP174" s="154"/>
      <c r="GQ174" s="154"/>
      <c r="GR174" s="154"/>
      <c r="GS174" s="154"/>
      <c r="GT174" s="154"/>
      <c r="GU174" s="154"/>
      <c r="GV174" s="154"/>
      <c r="GW174" s="154"/>
      <c r="GX174" s="154"/>
      <c r="GY174" s="154"/>
      <c r="GZ174" s="154"/>
      <c r="HA174" s="154"/>
      <c r="HB174" s="154"/>
      <c r="HC174" s="154"/>
      <c r="HD174" s="154"/>
      <c r="HE174" s="154"/>
      <c r="HF174" s="154"/>
      <c r="HG174" s="154"/>
      <c r="HH174" s="154"/>
      <c r="HI174" s="154"/>
      <c r="HJ174" s="154"/>
      <c r="HK174" s="154"/>
      <c r="HL174" s="154"/>
      <c r="HM174" s="154"/>
      <c r="HN174" s="154"/>
      <c r="HO174" s="154"/>
      <c r="HP174" s="154"/>
      <c r="HQ174" s="154"/>
      <c r="HR174" s="154"/>
      <c r="HS174" s="154"/>
      <c r="HT174" s="154"/>
      <c r="HU174" s="154"/>
      <c r="HV174" s="154"/>
      <c r="HW174" s="154"/>
      <c r="HX174" s="154"/>
      <c r="HY174" s="154"/>
      <c r="HZ174" s="154"/>
      <c r="IA174" s="154"/>
      <c r="IB174" s="154"/>
      <c r="IC174" s="154"/>
      <c r="ID174" s="154"/>
      <c r="IE174" s="154"/>
      <c r="IF174" s="154"/>
      <c r="IG174" s="154"/>
      <c r="IH174" s="154"/>
      <c r="II174" s="154"/>
      <c r="IJ174" s="154"/>
      <c r="IK174" s="154"/>
      <c r="IL174" s="154"/>
      <c r="IM174" s="154"/>
      <c r="IN174" s="154"/>
      <c r="IO174" s="154"/>
      <c r="IP174" s="154"/>
      <c r="IQ174" s="154"/>
    </row>
    <row r="175" spans="1:251" s="216" customFormat="1" ht="38.25" x14ac:dyDescent="0.2">
      <c r="A175" s="174" t="s">
        <v>667</v>
      </c>
      <c r="B175" s="145" t="s">
        <v>223</v>
      </c>
      <c r="C175" s="219">
        <v>96536</v>
      </c>
      <c r="D175" s="205" t="s">
        <v>632</v>
      </c>
      <c r="E175" s="142" t="s">
        <v>586</v>
      </c>
      <c r="F175" s="206">
        <v>331.13</v>
      </c>
      <c r="G175" s="211">
        <v>70.069999999999993</v>
      </c>
      <c r="H175" s="150">
        <f t="shared" ref="H175:H177" si="31">ROUND(G175*$K$9,2)</f>
        <v>87.94</v>
      </c>
      <c r="I175" s="192">
        <f t="shared" ref="I175:I177" si="32">ROUND(F175*H175,2)</f>
        <v>29119.57</v>
      </c>
      <c r="J175" s="156"/>
      <c r="K175" s="217"/>
      <c r="L175" s="157"/>
      <c r="M175" s="154"/>
      <c r="N175" s="154"/>
      <c r="O175" s="154"/>
      <c r="P175" s="154"/>
      <c r="Q175" s="154"/>
      <c r="R175" s="211"/>
      <c r="S175" s="154"/>
      <c r="T175" s="154"/>
      <c r="U175" s="154"/>
      <c r="V175" s="154"/>
      <c r="W175" s="154"/>
      <c r="X175" s="154"/>
      <c r="Y175" s="154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4"/>
      <c r="BB175" s="154"/>
      <c r="BC175" s="154"/>
      <c r="BD175" s="154"/>
      <c r="BE175" s="154"/>
      <c r="BF175" s="154"/>
      <c r="BG175" s="154"/>
      <c r="BH175" s="154"/>
      <c r="BI175" s="154"/>
      <c r="BJ175" s="154"/>
      <c r="BK175" s="154"/>
      <c r="BL175" s="154"/>
      <c r="BM175" s="154"/>
      <c r="BN175" s="154"/>
      <c r="BO175" s="154"/>
      <c r="BP175" s="154"/>
      <c r="BQ175" s="154"/>
      <c r="BR175" s="154"/>
      <c r="BS175" s="154"/>
      <c r="BT175" s="154"/>
      <c r="BU175" s="154"/>
      <c r="BV175" s="154"/>
      <c r="BW175" s="154"/>
      <c r="BX175" s="154"/>
      <c r="BY175" s="154"/>
      <c r="BZ175" s="154"/>
      <c r="CA175" s="154"/>
      <c r="CB175" s="154"/>
      <c r="CC175" s="154"/>
      <c r="CD175" s="154"/>
      <c r="CE175" s="154"/>
      <c r="CF175" s="154"/>
      <c r="CG175" s="154"/>
      <c r="CH175" s="154"/>
      <c r="CI175" s="154"/>
      <c r="CJ175" s="154"/>
      <c r="CK175" s="154"/>
      <c r="CL175" s="154"/>
      <c r="CM175" s="154"/>
      <c r="CN175" s="154"/>
      <c r="CO175" s="154"/>
      <c r="CP175" s="154"/>
      <c r="CQ175" s="154"/>
      <c r="CR175" s="154"/>
      <c r="CS175" s="154"/>
      <c r="CT175" s="154"/>
      <c r="CU175" s="154"/>
      <c r="CV175" s="154"/>
      <c r="CW175" s="154"/>
      <c r="CX175" s="154"/>
      <c r="CY175" s="154"/>
      <c r="CZ175" s="154"/>
      <c r="DA175" s="154"/>
      <c r="DB175" s="154"/>
      <c r="DC175" s="154"/>
      <c r="DD175" s="154"/>
      <c r="DE175" s="154"/>
      <c r="DF175" s="154"/>
      <c r="DG175" s="154"/>
      <c r="DH175" s="154"/>
      <c r="DI175" s="154"/>
      <c r="DJ175" s="154"/>
      <c r="DK175" s="154"/>
      <c r="DL175" s="154"/>
      <c r="DM175" s="154"/>
      <c r="DN175" s="154"/>
      <c r="DO175" s="154"/>
      <c r="DP175" s="154"/>
      <c r="DQ175" s="154"/>
      <c r="DR175" s="154"/>
      <c r="DS175" s="154"/>
      <c r="DT175" s="154"/>
      <c r="DU175" s="154"/>
      <c r="DV175" s="154"/>
      <c r="DW175" s="154"/>
      <c r="DX175" s="154"/>
      <c r="DY175" s="154"/>
      <c r="DZ175" s="154"/>
      <c r="EA175" s="154"/>
      <c r="EB175" s="154"/>
      <c r="EC175" s="154"/>
      <c r="ED175" s="154"/>
      <c r="EE175" s="154"/>
      <c r="EF175" s="154"/>
      <c r="EG175" s="154"/>
      <c r="EH175" s="154"/>
      <c r="EI175" s="154"/>
      <c r="EJ175" s="154"/>
      <c r="EK175" s="154"/>
      <c r="EL175" s="154"/>
      <c r="EM175" s="154"/>
      <c r="EN175" s="154"/>
      <c r="EO175" s="154"/>
      <c r="EP175" s="154"/>
      <c r="EQ175" s="154"/>
      <c r="ER175" s="154"/>
      <c r="ES175" s="154"/>
      <c r="ET175" s="154"/>
      <c r="EU175" s="154"/>
      <c r="EV175" s="154"/>
      <c r="EW175" s="154"/>
      <c r="EX175" s="154"/>
      <c r="EY175" s="154"/>
      <c r="EZ175" s="154"/>
      <c r="FA175" s="154"/>
      <c r="FB175" s="154"/>
      <c r="FC175" s="154"/>
      <c r="FD175" s="154"/>
      <c r="FE175" s="154"/>
      <c r="FF175" s="154"/>
      <c r="FG175" s="154"/>
      <c r="FH175" s="154"/>
      <c r="FI175" s="154"/>
      <c r="FJ175" s="154"/>
      <c r="FK175" s="154"/>
      <c r="FL175" s="154"/>
      <c r="FM175" s="154"/>
      <c r="FN175" s="154"/>
      <c r="FO175" s="154"/>
      <c r="FP175" s="154"/>
      <c r="FQ175" s="154"/>
      <c r="FR175" s="154"/>
      <c r="FS175" s="154"/>
      <c r="FT175" s="154"/>
      <c r="FU175" s="154"/>
      <c r="FV175" s="154"/>
      <c r="FW175" s="154"/>
      <c r="FX175" s="154"/>
      <c r="FY175" s="154"/>
      <c r="FZ175" s="154"/>
      <c r="GA175" s="154"/>
      <c r="GB175" s="154"/>
      <c r="GC175" s="154"/>
      <c r="GD175" s="154"/>
      <c r="GE175" s="154"/>
      <c r="GF175" s="154"/>
      <c r="GG175" s="154"/>
      <c r="GH175" s="154"/>
      <c r="GI175" s="154"/>
      <c r="GJ175" s="154"/>
      <c r="GK175" s="154"/>
      <c r="GL175" s="154"/>
      <c r="GM175" s="154"/>
      <c r="GN175" s="154"/>
      <c r="GO175" s="154"/>
      <c r="GP175" s="154"/>
      <c r="GQ175" s="154"/>
      <c r="GR175" s="154"/>
      <c r="GS175" s="154"/>
      <c r="GT175" s="154"/>
      <c r="GU175" s="154"/>
      <c r="GV175" s="154"/>
      <c r="GW175" s="154"/>
      <c r="GX175" s="154"/>
      <c r="GY175" s="154"/>
      <c r="GZ175" s="154"/>
      <c r="HA175" s="154"/>
      <c r="HB175" s="154"/>
      <c r="HC175" s="154"/>
      <c r="HD175" s="154"/>
      <c r="HE175" s="154"/>
      <c r="HF175" s="154"/>
      <c r="HG175" s="154"/>
      <c r="HH175" s="154"/>
      <c r="HI175" s="154"/>
      <c r="HJ175" s="154"/>
      <c r="HK175" s="154"/>
      <c r="HL175" s="154"/>
      <c r="HM175" s="154"/>
      <c r="HN175" s="154"/>
      <c r="HO175" s="154"/>
      <c r="HP175" s="154"/>
      <c r="HQ175" s="154"/>
      <c r="HR175" s="154"/>
      <c r="HS175" s="154"/>
      <c r="HT175" s="154"/>
      <c r="HU175" s="154"/>
      <c r="HV175" s="154"/>
      <c r="HW175" s="154"/>
      <c r="HX175" s="154"/>
      <c r="HY175" s="154"/>
      <c r="HZ175" s="154"/>
      <c r="IA175" s="154"/>
      <c r="IB175" s="154"/>
      <c r="IC175" s="154"/>
      <c r="ID175" s="154"/>
      <c r="IE175" s="154"/>
      <c r="IF175" s="154"/>
      <c r="IG175" s="154"/>
      <c r="IH175" s="154"/>
      <c r="II175" s="154"/>
      <c r="IJ175" s="154"/>
      <c r="IK175" s="154"/>
      <c r="IL175" s="154"/>
      <c r="IM175" s="154"/>
      <c r="IN175" s="154"/>
      <c r="IO175" s="154"/>
      <c r="IP175" s="154"/>
      <c r="IQ175" s="154"/>
    </row>
    <row r="176" spans="1:251" s="216" customFormat="1" ht="38.25" x14ac:dyDescent="0.2">
      <c r="A176" s="174" t="s">
        <v>668</v>
      </c>
      <c r="B176" s="145" t="s">
        <v>223</v>
      </c>
      <c r="C176" s="219">
        <v>92764</v>
      </c>
      <c r="D176" s="205" t="s">
        <v>631</v>
      </c>
      <c r="E176" s="142" t="s">
        <v>35</v>
      </c>
      <c r="F176" s="206">
        <v>1988</v>
      </c>
      <c r="G176" s="211">
        <v>10.65</v>
      </c>
      <c r="H176" s="150">
        <f t="shared" si="31"/>
        <v>13.37</v>
      </c>
      <c r="I176" s="192">
        <f t="shared" si="32"/>
        <v>26579.56</v>
      </c>
      <c r="J176" s="156"/>
      <c r="K176" s="217"/>
      <c r="L176" s="157"/>
      <c r="M176" s="154"/>
      <c r="N176" s="154"/>
      <c r="O176" s="154"/>
      <c r="P176" s="154"/>
      <c r="Q176" s="154"/>
      <c r="R176" s="211"/>
      <c r="S176" s="154"/>
      <c r="T176" s="154"/>
      <c r="U176" s="15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/>
      <c r="AF176" s="154"/>
      <c r="AG176" s="154"/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  <c r="BE176" s="154"/>
      <c r="BF176" s="154"/>
      <c r="BG176" s="154"/>
      <c r="BH176" s="154"/>
      <c r="BI176" s="154"/>
      <c r="BJ176" s="154"/>
      <c r="BK176" s="154"/>
      <c r="BL176" s="154"/>
      <c r="BM176" s="154"/>
      <c r="BN176" s="154"/>
      <c r="BO176" s="154"/>
      <c r="BP176" s="154"/>
      <c r="BQ176" s="154"/>
      <c r="BR176" s="154"/>
      <c r="BS176" s="154"/>
      <c r="BT176" s="154"/>
      <c r="BU176" s="154"/>
      <c r="BV176" s="154"/>
      <c r="BW176" s="154"/>
      <c r="BX176" s="154"/>
      <c r="BY176" s="154"/>
      <c r="BZ176" s="154"/>
      <c r="CA176" s="154"/>
      <c r="CB176" s="154"/>
      <c r="CC176" s="154"/>
      <c r="CD176" s="154"/>
      <c r="CE176" s="154"/>
      <c r="CF176" s="154"/>
      <c r="CG176" s="154"/>
      <c r="CH176" s="154"/>
      <c r="CI176" s="154"/>
      <c r="CJ176" s="154"/>
      <c r="CK176" s="154"/>
      <c r="CL176" s="154"/>
      <c r="CM176" s="154"/>
      <c r="CN176" s="154"/>
      <c r="CO176" s="154"/>
      <c r="CP176" s="154"/>
      <c r="CQ176" s="154"/>
      <c r="CR176" s="154"/>
      <c r="CS176" s="154"/>
      <c r="CT176" s="154"/>
      <c r="CU176" s="154"/>
      <c r="CV176" s="154"/>
      <c r="CW176" s="154"/>
      <c r="CX176" s="154"/>
      <c r="CY176" s="154"/>
      <c r="CZ176" s="154"/>
      <c r="DA176" s="154"/>
      <c r="DB176" s="154"/>
      <c r="DC176" s="154"/>
      <c r="DD176" s="154"/>
      <c r="DE176" s="154"/>
      <c r="DF176" s="154"/>
      <c r="DG176" s="154"/>
      <c r="DH176" s="154"/>
      <c r="DI176" s="154"/>
      <c r="DJ176" s="154"/>
      <c r="DK176" s="154"/>
      <c r="DL176" s="154"/>
      <c r="DM176" s="154"/>
      <c r="DN176" s="154"/>
      <c r="DO176" s="154"/>
      <c r="DP176" s="154"/>
      <c r="DQ176" s="154"/>
      <c r="DR176" s="154"/>
      <c r="DS176" s="154"/>
      <c r="DT176" s="154"/>
      <c r="DU176" s="154"/>
      <c r="DV176" s="154"/>
      <c r="DW176" s="154"/>
      <c r="DX176" s="154"/>
      <c r="DY176" s="154"/>
      <c r="DZ176" s="154"/>
      <c r="EA176" s="154"/>
      <c r="EB176" s="154"/>
      <c r="EC176" s="154"/>
      <c r="ED176" s="154"/>
      <c r="EE176" s="154"/>
      <c r="EF176" s="154"/>
      <c r="EG176" s="154"/>
      <c r="EH176" s="154"/>
      <c r="EI176" s="154"/>
      <c r="EJ176" s="154"/>
      <c r="EK176" s="154"/>
      <c r="EL176" s="154"/>
      <c r="EM176" s="154"/>
      <c r="EN176" s="154"/>
      <c r="EO176" s="154"/>
      <c r="EP176" s="154"/>
      <c r="EQ176" s="154"/>
      <c r="ER176" s="154"/>
      <c r="ES176" s="154"/>
      <c r="ET176" s="154"/>
      <c r="EU176" s="154"/>
      <c r="EV176" s="154"/>
      <c r="EW176" s="154"/>
      <c r="EX176" s="154"/>
      <c r="EY176" s="154"/>
      <c r="EZ176" s="154"/>
      <c r="FA176" s="154"/>
      <c r="FB176" s="154"/>
      <c r="FC176" s="154"/>
      <c r="FD176" s="154"/>
      <c r="FE176" s="154"/>
      <c r="FF176" s="154"/>
      <c r="FG176" s="154"/>
      <c r="FH176" s="154"/>
      <c r="FI176" s="154"/>
      <c r="FJ176" s="154"/>
      <c r="FK176" s="154"/>
      <c r="FL176" s="154"/>
      <c r="FM176" s="154"/>
      <c r="FN176" s="154"/>
      <c r="FO176" s="154"/>
      <c r="FP176" s="154"/>
      <c r="FQ176" s="154"/>
      <c r="FR176" s="154"/>
      <c r="FS176" s="154"/>
      <c r="FT176" s="154"/>
      <c r="FU176" s="154"/>
      <c r="FV176" s="154"/>
      <c r="FW176" s="154"/>
      <c r="FX176" s="154"/>
      <c r="FY176" s="154"/>
      <c r="FZ176" s="154"/>
      <c r="GA176" s="154"/>
      <c r="GB176" s="154"/>
      <c r="GC176" s="154"/>
      <c r="GD176" s="154"/>
      <c r="GE176" s="154"/>
      <c r="GF176" s="154"/>
      <c r="GG176" s="154"/>
      <c r="GH176" s="154"/>
      <c r="GI176" s="154"/>
      <c r="GJ176" s="154"/>
      <c r="GK176" s="154"/>
      <c r="GL176" s="154"/>
      <c r="GM176" s="154"/>
      <c r="GN176" s="154"/>
      <c r="GO176" s="154"/>
      <c r="GP176" s="154"/>
      <c r="GQ176" s="154"/>
      <c r="GR176" s="154"/>
      <c r="GS176" s="154"/>
      <c r="GT176" s="154"/>
      <c r="GU176" s="154"/>
      <c r="GV176" s="154"/>
      <c r="GW176" s="154"/>
      <c r="GX176" s="154"/>
      <c r="GY176" s="154"/>
      <c r="GZ176" s="154"/>
      <c r="HA176" s="154"/>
      <c r="HB176" s="154"/>
      <c r="HC176" s="154"/>
      <c r="HD176" s="154"/>
      <c r="HE176" s="154"/>
      <c r="HF176" s="154"/>
      <c r="HG176" s="154"/>
      <c r="HH176" s="154"/>
      <c r="HI176" s="154"/>
      <c r="HJ176" s="154"/>
      <c r="HK176" s="154"/>
      <c r="HL176" s="154"/>
      <c r="HM176" s="154"/>
      <c r="HN176" s="154"/>
      <c r="HO176" s="154"/>
      <c r="HP176" s="154"/>
      <c r="HQ176" s="154"/>
      <c r="HR176" s="154"/>
      <c r="HS176" s="154"/>
      <c r="HT176" s="154"/>
      <c r="HU176" s="154"/>
      <c r="HV176" s="154"/>
      <c r="HW176" s="154"/>
      <c r="HX176" s="154"/>
      <c r="HY176" s="154"/>
      <c r="HZ176" s="154"/>
      <c r="IA176" s="154"/>
      <c r="IB176" s="154"/>
      <c r="IC176" s="154"/>
      <c r="ID176" s="154"/>
      <c r="IE176" s="154"/>
      <c r="IF176" s="154"/>
      <c r="IG176" s="154"/>
      <c r="IH176" s="154"/>
      <c r="II176" s="154"/>
      <c r="IJ176" s="154"/>
      <c r="IK176" s="154"/>
      <c r="IL176" s="154"/>
      <c r="IM176" s="154"/>
      <c r="IN176" s="154"/>
      <c r="IO176" s="154"/>
      <c r="IP176" s="154"/>
      <c r="IQ176" s="154"/>
    </row>
    <row r="177" spans="1:251" s="216" customFormat="1" ht="51" x14ac:dyDescent="0.2">
      <c r="A177" s="174" t="s">
        <v>669</v>
      </c>
      <c r="B177" s="145" t="s">
        <v>223</v>
      </c>
      <c r="C177" s="219">
        <v>99439</v>
      </c>
      <c r="D177" s="205" t="s">
        <v>634</v>
      </c>
      <c r="E177" s="142" t="s">
        <v>590</v>
      </c>
      <c r="F177" s="206">
        <v>36.26</v>
      </c>
      <c r="G177" s="211">
        <v>863.45</v>
      </c>
      <c r="H177" s="150">
        <f t="shared" si="31"/>
        <v>1083.6300000000001</v>
      </c>
      <c r="I177" s="192">
        <f t="shared" si="32"/>
        <v>39292.42</v>
      </c>
      <c r="J177" s="156"/>
      <c r="K177" s="217"/>
      <c r="L177" s="157"/>
      <c r="M177" s="154"/>
      <c r="N177" s="154"/>
      <c r="O177" s="154"/>
      <c r="P177" s="154"/>
      <c r="Q177" s="154"/>
      <c r="R177" s="211"/>
      <c r="S177" s="154"/>
      <c r="T177" s="154"/>
      <c r="U177" s="154"/>
      <c r="V177" s="154"/>
      <c r="W177" s="154"/>
      <c r="X177" s="154"/>
      <c r="Y177" s="154"/>
      <c r="Z177" s="154"/>
      <c r="AA177" s="154"/>
      <c r="AB177" s="154"/>
      <c r="AC177" s="154"/>
      <c r="AD177" s="154"/>
      <c r="AE177" s="154"/>
      <c r="AF177" s="154"/>
      <c r="AG177" s="154"/>
      <c r="AH177" s="154"/>
      <c r="AI177" s="154"/>
      <c r="AJ177" s="154"/>
      <c r="AK177" s="154"/>
      <c r="AL177" s="154"/>
      <c r="AM177" s="154"/>
      <c r="AN177" s="154"/>
      <c r="AO177" s="154"/>
      <c r="AP177" s="154"/>
      <c r="AQ177" s="154"/>
      <c r="AR177" s="154"/>
      <c r="AS177" s="154"/>
      <c r="AT177" s="154"/>
      <c r="AU177" s="154"/>
      <c r="AV177" s="154"/>
      <c r="AW177" s="154"/>
      <c r="AX177" s="154"/>
      <c r="AY177" s="154"/>
      <c r="AZ177" s="154"/>
      <c r="BA177" s="154"/>
      <c r="BB177" s="154"/>
      <c r="BC177" s="154"/>
      <c r="BD177" s="154"/>
      <c r="BE177" s="154"/>
      <c r="BF177" s="154"/>
      <c r="BG177" s="154"/>
      <c r="BH177" s="154"/>
      <c r="BI177" s="154"/>
      <c r="BJ177" s="154"/>
      <c r="BK177" s="154"/>
      <c r="BL177" s="154"/>
      <c r="BM177" s="154"/>
      <c r="BN177" s="154"/>
      <c r="BO177" s="154"/>
      <c r="BP177" s="154"/>
      <c r="BQ177" s="154"/>
      <c r="BR177" s="154"/>
      <c r="BS177" s="154"/>
      <c r="BT177" s="154"/>
      <c r="BU177" s="154"/>
      <c r="BV177" s="154"/>
      <c r="BW177" s="154"/>
      <c r="BX177" s="154"/>
      <c r="BY177" s="154"/>
      <c r="BZ177" s="154"/>
      <c r="CA177" s="154"/>
      <c r="CB177" s="154"/>
      <c r="CC177" s="154"/>
      <c r="CD177" s="154"/>
      <c r="CE177" s="154"/>
      <c r="CF177" s="154"/>
      <c r="CG177" s="154"/>
      <c r="CH177" s="154"/>
      <c r="CI177" s="154"/>
      <c r="CJ177" s="154"/>
      <c r="CK177" s="154"/>
      <c r="CL177" s="154"/>
      <c r="CM177" s="154"/>
      <c r="CN177" s="154"/>
      <c r="CO177" s="154"/>
      <c r="CP177" s="154"/>
      <c r="CQ177" s="154"/>
      <c r="CR177" s="154"/>
      <c r="CS177" s="154"/>
      <c r="CT177" s="154"/>
      <c r="CU177" s="154"/>
      <c r="CV177" s="154"/>
      <c r="CW177" s="154"/>
      <c r="CX177" s="154"/>
      <c r="CY177" s="154"/>
      <c r="CZ177" s="154"/>
      <c r="DA177" s="154"/>
      <c r="DB177" s="154"/>
      <c r="DC177" s="154"/>
      <c r="DD177" s="154"/>
      <c r="DE177" s="154"/>
      <c r="DF177" s="154"/>
      <c r="DG177" s="154"/>
      <c r="DH177" s="154"/>
      <c r="DI177" s="154"/>
      <c r="DJ177" s="154"/>
      <c r="DK177" s="154"/>
      <c r="DL177" s="154"/>
      <c r="DM177" s="154"/>
      <c r="DN177" s="154"/>
      <c r="DO177" s="154"/>
      <c r="DP177" s="154"/>
      <c r="DQ177" s="154"/>
      <c r="DR177" s="154"/>
      <c r="DS177" s="154"/>
      <c r="DT177" s="154"/>
      <c r="DU177" s="154"/>
      <c r="DV177" s="154"/>
      <c r="DW177" s="154"/>
      <c r="DX177" s="154"/>
      <c r="DY177" s="154"/>
      <c r="DZ177" s="154"/>
      <c r="EA177" s="154"/>
      <c r="EB177" s="154"/>
      <c r="EC177" s="154"/>
      <c r="ED177" s="154"/>
      <c r="EE177" s="154"/>
      <c r="EF177" s="154"/>
      <c r="EG177" s="154"/>
      <c r="EH177" s="154"/>
      <c r="EI177" s="154"/>
      <c r="EJ177" s="154"/>
      <c r="EK177" s="154"/>
      <c r="EL177" s="154"/>
      <c r="EM177" s="154"/>
      <c r="EN177" s="154"/>
      <c r="EO177" s="154"/>
      <c r="EP177" s="154"/>
      <c r="EQ177" s="154"/>
      <c r="ER177" s="154"/>
      <c r="ES177" s="154"/>
      <c r="ET177" s="154"/>
      <c r="EU177" s="154"/>
      <c r="EV177" s="154"/>
      <c r="EW177" s="154"/>
      <c r="EX177" s="154"/>
      <c r="EY177" s="154"/>
      <c r="EZ177" s="154"/>
      <c r="FA177" s="154"/>
      <c r="FB177" s="154"/>
      <c r="FC177" s="154"/>
      <c r="FD177" s="154"/>
      <c r="FE177" s="154"/>
      <c r="FF177" s="154"/>
      <c r="FG177" s="154"/>
      <c r="FH177" s="154"/>
      <c r="FI177" s="154"/>
      <c r="FJ177" s="154"/>
      <c r="FK177" s="154"/>
      <c r="FL177" s="154"/>
      <c r="FM177" s="154"/>
      <c r="FN177" s="154"/>
      <c r="FO177" s="154"/>
      <c r="FP177" s="154"/>
      <c r="FQ177" s="154"/>
      <c r="FR177" s="154"/>
      <c r="FS177" s="154"/>
      <c r="FT177" s="154"/>
      <c r="FU177" s="154"/>
      <c r="FV177" s="154"/>
      <c r="FW177" s="154"/>
      <c r="FX177" s="154"/>
      <c r="FY177" s="154"/>
      <c r="FZ177" s="154"/>
      <c r="GA177" s="154"/>
      <c r="GB177" s="154"/>
      <c r="GC177" s="154"/>
      <c r="GD177" s="154"/>
      <c r="GE177" s="154"/>
      <c r="GF177" s="154"/>
      <c r="GG177" s="154"/>
      <c r="GH177" s="154"/>
      <c r="GI177" s="154"/>
      <c r="GJ177" s="154"/>
      <c r="GK177" s="154"/>
      <c r="GL177" s="154"/>
      <c r="GM177" s="154"/>
      <c r="GN177" s="154"/>
      <c r="GO177" s="154"/>
      <c r="GP177" s="154"/>
      <c r="GQ177" s="154"/>
      <c r="GR177" s="154"/>
      <c r="GS177" s="154"/>
      <c r="GT177" s="154"/>
      <c r="GU177" s="154"/>
      <c r="GV177" s="154"/>
      <c r="GW177" s="154"/>
      <c r="GX177" s="154"/>
      <c r="GY177" s="154"/>
      <c r="GZ177" s="154"/>
      <c r="HA177" s="154"/>
      <c r="HB177" s="154"/>
      <c r="HC177" s="154"/>
      <c r="HD177" s="154"/>
      <c r="HE177" s="154"/>
      <c r="HF177" s="154"/>
      <c r="HG177" s="154"/>
      <c r="HH177" s="154"/>
      <c r="HI177" s="154"/>
      <c r="HJ177" s="154"/>
      <c r="HK177" s="154"/>
      <c r="HL177" s="154"/>
      <c r="HM177" s="154"/>
      <c r="HN177" s="154"/>
      <c r="HO177" s="154"/>
      <c r="HP177" s="154"/>
      <c r="HQ177" s="154"/>
      <c r="HR177" s="154"/>
      <c r="HS177" s="154"/>
      <c r="HT177" s="154"/>
      <c r="HU177" s="154"/>
      <c r="HV177" s="154"/>
      <c r="HW177" s="154"/>
      <c r="HX177" s="154"/>
      <c r="HY177" s="154"/>
      <c r="HZ177" s="154"/>
      <c r="IA177" s="154"/>
      <c r="IB177" s="154"/>
      <c r="IC177" s="154"/>
      <c r="ID177" s="154"/>
      <c r="IE177" s="154"/>
      <c r="IF177" s="154"/>
      <c r="IG177" s="154"/>
      <c r="IH177" s="154"/>
      <c r="II177" s="154"/>
      <c r="IJ177" s="154"/>
      <c r="IK177" s="154"/>
      <c r="IL177" s="154"/>
      <c r="IM177" s="154"/>
      <c r="IN177" s="154"/>
      <c r="IO177" s="154"/>
      <c r="IP177" s="154"/>
      <c r="IQ177" s="154"/>
    </row>
    <row r="178" spans="1:251" s="216" customFormat="1" x14ac:dyDescent="0.2">
      <c r="A178" s="174"/>
      <c r="B178" s="142"/>
      <c r="C178" s="219"/>
      <c r="D178" s="205"/>
      <c r="E178" s="142"/>
      <c r="F178" s="206"/>
      <c r="G178" s="211"/>
      <c r="H178" s="207"/>
      <c r="I178" s="192"/>
      <c r="J178" s="156"/>
      <c r="K178" s="217"/>
      <c r="L178" s="157"/>
      <c r="M178" s="154"/>
      <c r="N178" s="154"/>
      <c r="O178" s="154"/>
      <c r="P178" s="154"/>
      <c r="Q178" s="154"/>
      <c r="R178" s="211"/>
      <c r="S178" s="154"/>
      <c r="T178" s="154"/>
      <c r="U178" s="154"/>
      <c r="V178" s="154"/>
      <c r="W178" s="154"/>
      <c r="X178" s="154"/>
      <c r="Y178" s="154"/>
      <c r="Z178" s="154"/>
      <c r="AA178" s="154"/>
      <c r="AB178" s="154"/>
      <c r="AC178" s="154"/>
      <c r="AD178" s="154"/>
      <c r="AE178" s="154"/>
      <c r="AF178" s="154"/>
      <c r="AG178" s="154"/>
      <c r="AH178" s="154"/>
      <c r="AI178" s="154"/>
      <c r="AJ178" s="154"/>
      <c r="AK178" s="154"/>
      <c r="AL178" s="154"/>
      <c r="AM178" s="154"/>
      <c r="AN178" s="154"/>
      <c r="AO178" s="154"/>
      <c r="AP178" s="154"/>
      <c r="AQ178" s="154"/>
      <c r="AR178" s="154"/>
      <c r="AS178" s="154"/>
      <c r="AT178" s="154"/>
      <c r="AU178" s="154"/>
      <c r="AV178" s="154"/>
      <c r="AW178" s="154"/>
      <c r="AX178" s="154"/>
      <c r="AY178" s="154"/>
      <c r="AZ178" s="154"/>
      <c r="BA178" s="154"/>
      <c r="BB178" s="154"/>
      <c r="BC178" s="154"/>
      <c r="BD178" s="154"/>
      <c r="BE178" s="154"/>
      <c r="BF178" s="154"/>
      <c r="BG178" s="154"/>
      <c r="BH178" s="154"/>
      <c r="BI178" s="154"/>
      <c r="BJ178" s="154"/>
      <c r="BK178" s="154"/>
      <c r="BL178" s="154"/>
      <c r="BM178" s="154"/>
      <c r="BN178" s="154"/>
      <c r="BO178" s="154"/>
      <c r="BP178" s="154"/>
      <c r="BQ178" s="154"/>
      <c r="BR178" s="154"/>
      <c r="BS178" s="154"/>
      <c r="BT178" s="154"/>
      <c r="BU178" s="154"/>
      <c r="BV178" s="154"/>
      <c r="BW178" s="154"/>
      <c r="BX178" s="154"/>
      <c r="BY178" s="154"/>
      <c r="BZ178" s="154"/>
      <c r="CA178" s="154"/>
      <c r="CB178" s="154"/>
      <c r="CC178" s="154"/>
      <c r="CD178" s="154"/>
      <c r="CE178" s="154"/>
      <c r="CF178" s="154"/>
      <c r="CG178" s="154"/>
      <c r="CH178" s="154"/>
      <c r="CI178" s="154"/>
      <c r="CJ178" s="154"/>
      <c r="CK178" s="154"/>
      <c r="CL178" s="154"/>
      <c r="CM178" s="154"/>
      <c r="CN178" s="154"/>
      <c r="CO178" s="154"/>
      <c r="CP178" s="154"/>
      <c r="CQ178" s="154"/>
      <c r="CR178" s="154"/>
      <c r="CS178" s="154"/>
      <c r="CT178" s="154"/>
      <c r="CU178" s="154"/>
      <c r="CV178" s="154"/>
      <c r="CW178" s="154"/>
      <c r="CX178" s="154"/>
      <c r="CY178" s="154"/>
      <c r="CZ178" s="154"/>
      <c r="DA178" s="154"/>
      <c r="DB178" s="154"/>
      <c r="DC178" s="154"/>
      <c r="DD178" s="154"/>
      <c r="DE178" s="154"/>
      <c r="DF178" s="154"/>
      <c r="DG178" s="154"/>
      <c r="DH178" s="154"/>
      <c r="DI178" s="154"/>
      <c r="DJ178" s="154"/>
      <c r="DK178" s="154"/>
      <c r="DL178" s="154"/>
      <c r="DM178" s="154"/>
      <c r="DN178" s="154"/>
      <c r="DO178" s="154"/>
      <c r="DP178" s="154"/>
      <c r="DQ178" s="154"/>
      <c r="DR178" s="154"/>
      <c r="DS178" s="154"/>
      <c r="DT178" s="154"/>
      <c r="DU178" s="154"/>
      <c r="DV178" s="154"/>
      <c r="DW178" s="154"/>
      <c r="DX178" s="154"/>
      <c r="DY178" s="154"/>
      <c r="DZ178" s="154"/>
      <c r="EA178" s="154"/>
      <c r="EB178" s="154"/>
      <c r="EC178" s="154"/>
      <c r="ED178" s="154"/>
      <c r="EE178" s="154"/>
      <c r="EF178" s="154"/>
      <c r="EG178" s="154"/>
      <c r="EH178" s="154"/>
      <c r="EI178" s="154"/>
      <c r="EJ178" s="154"/>
      <c r="EK178" s="154"/>
      <c r="EL178" s="154"/>
      <c r="EM178" s="154"/>
      <c r="EN178" s="154"/>
      <c r="EO178" s="154"/>
      <c r="EP178" s="154"/>
      <c r="EQ178" s="154"/>
      <c r="ER178" s="154"/>
      <c r="ES178" s="154"/>
      <c r="ET178" s="154"/>
      <c r="EU178" s="154"/>
      <c r="EV178" s="154"/>
      <c r="EW178" s="154"/>
      <c r="EX178" s="154"/>
      <c r="EY178" s="154"/>
      <c r="EZ178" s="154"/>
      <c r="FA178" s="154"/>
      <c r="FB178" s="154"/>
      <c r="FC178" s="154"/>
      <c r="FD178" s="154"/>
      <c r="FE178" s="154"/>
      <c r="FF178" s="154"/>
      <c r="FG178" s="154"/>
      <c r="FH178" s="154"/>
      <c r="FI178" s="154"/>
      <c r="FJ178" s="154"/>
      <c r="FK178" s="154"/>
      <c r="FL178" s="154"/>
      <c r="FM178" s="154"/>
      <c r="FN178" s="154"/>
      <c r="FO178" s="154"/>
      <c r="FP178" s="154"/>
      <c r="FQ178" s="154"/>
      <c r="FR178" s="154"/>
      <c r="FS178" s="154"/>
      <c r="FT178" s="154"/>
      <c r="FU178" s="154"/>
      <c r="FV178" s="154"/>
      <c r="FW178" s="154"/>
      <c r="FX178" s="154"/>
      <c r="FY178" s="154"/>
      <c r="FZ178" s="154"/>
      <c r="GA178" s="154"/>
      <c r="GB178" s="154"/>
      <c r="GC178" s="154"/>
      <c r="GD178" s="154"/>
      <c r="GE178" s="154"/>
      <c r="GF178" s="154"/>
      <c r="GG178" s="154"/>
      <c r="GH178" s="154"/>
      <c r="GI178" s="154"/>
      <c r="GJ178" s="154"/>
      <c r="GK178" s="154"/>
      <c r="GL178" s="154"/>
      <c r="GM178" s="154"/>
      <c r="GN178" s="154"/>
      <c r="GO178" s="154"/>
      <c r="GP178" s="154"/>
      <c r="GQ178" s="154"/>
      <c r="GR178" s="154"/>
      <c r="GS178" s="154"/>
      <c r="GT178" s="154"/>
      <c r="GU178" s="154"/>
      <c r="GV178" s="154"/>
      <c r="GW178" s="154"/>
      <c r="GX178" s="154"/>
      <c r="GY178" s="154"/>
      <c r="GZ178" s="154"/>
      <c r="HA178" s="154"/>
      <c r="HB178" s="154"/>
      <c r="HC178" s="154"/>
      <c r="HD178" s="154"/>
      <c r="HE178" s="154"/>
      <c r="HF178" s="154"/>
      <c r="HG178" s="154"/>
      <c r="HH178" s="154"/>
      <c r="HI178" s="154"/>
      <c r="HJ178" s="154"/>
      <c r="HK178" s="154"/>
      <c r="HL178" s="154"/>
      <c r="HM178" s="154"/>
      <c r="HN178" s="154"/>
      <c r="HO178" s="154"/>
      <c r="HP178" s="154"/>
      <c r="HQ178" s="154"/>
      <c r="HR178" s="154"/>
      <c r="HS178" s="154"/>
      <c r="HT178" s="154"/>
      <c r="HU178" s="154"/>
      <c r="HV178" s="154"/>
      <c r="HW178" s="154"/>
      <c r="HX178" s="154"/>
      <c r="HY178" s="154"/>
      <c r="HZ178" s="154"/>
      <c r="IA178" s="154"/>
      <c r="IB178" s="154"/>
      <c r="IC178" s="154"/>
      <c r="ID178" s="154"/>
      <c r="IE178" s="154"/>
      <c r="IF178" s="154"/>
      <c r="IG178" s="154"/>
      <c r="IH178" s="154"/>
      <c r="II178" s="154"/>
      <c r="IJ178" s="154"/>
      <c r="IK178" s="154"/>
      <c r="IL178" s="154"/>
      <c r="IM178" s="154"/>
      <c r="IN178" s="154"/>
      <c r="IO178" s="154"/>
      <c r="IP178" s="154"/>
      <c r="IQ178" s="154"/>
    </row>
    <row r="179" spans="1:251" s="216" customFormat="1" x14ac:dyDescent="0.2">
      <c r="A179" s="174"/>
      <c r="B179" s="142"/>
      <c r="C179" s="219"/>
      <c r="D179" s="205"/>
      <c r="E179" s="142"/>
      <c r="F179" s="206"/>
      <c r="G179" s="211"/>
      <c r="H179" s="207"/>
      <c r="I179" s="192"/>
      <c r="J179" s="156"/>
      <c r="K179" s="217"/>
      <c r="L179" s="157"/>
      <c r="M179" s="154"/>
      <c r="N179" s="154"/>
      <c r="O179" s="154"/>
      <c r="P179" s="154"/>
      <c r="Q179" s="154"/>
      <c r="R179" s="211"/>
      <c r="S179" s="154"/>
      <c r="T179" s="154"/>
      <c r="U179" s="154"/>
      <c r="V179" s="154"/>
      <c r="W179" s="154"/>
      <c r="X179" s="154"/>
      <c r="Y179" s="154"/>
      <c r="Z179" s="154"/>
      <c r="AA179" s="154"/>
      <c r="AB179" s="154"/>
      <c r="AC179" s="154"/>
      <c r="AD179" s="154"/>
      <c r="AE179" s="154"/>
      <c r="AF179" s="154"/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4"/>
      <c r="AV179" s="154"/>
      <c r="AW179" s="154"/>
      <c r="AX179" s="154"/>
      <c r="AY179" s="154"/>
      <c r="AZ179" s="154"/>
      <c r="BA179" s="154"/>
      <c r="BB179" s="154"/>
      <c r="BC179" s="154"/>
      <c r="BD179" s="154"/>
      <c r="BE179" s="154"/>
      <c r="BF179" s="154"/>
      <c r="BG179" s="154"/>
      <c r="BH179" s="154"/>
      <c r="BI179" s="154"/>
      <c r="BJ179" s="154"/>
      <c r="BK179" s="154"/>
      <c r="BL179" s="154"/>
      <c r="BM179" s="154"/>
      <c r="BN179" s="154"/>
      <c r="BO179" s="154"/>
      <c r="BP179" s="154"/>
      <c r="BQ179" s="154"/>
      <c r="BR179" s="154"/>
      <c r="BS179" s="154"/>
      <c r="BT179" s="154"/>
      <c r="BU179" s="154"/>
      <c r="BV179" s="154"/>
      <c r="BW179" s="154"/>
      <c r="BX179" s="154"/>
      <c r="BY179" s="154"/>
      <c r="BZ179" s="154"/>
      <c r="CA179" s="154"/>
      <c r="CB179" s="154"/>
      <c r="CC179" s="154"/>
      <c r="CD179" s="154"/>
      <c r="CE179" s="154"/>
      <c r="CF179" s="154"/>
      <c r="CG179" s="154"/>
      <c r="CH179" s="154"/>
      <c r="CI179" s="154"/>
      <c r="CJ179" s="154"/>
      <c r="CK179" s="154"/>
      <c r="CL179" s="154"/>
      <c r="CM179" s="154"/>
      <c r="CN179" s="154"/>
      <c r="CO179" s="154"/>
      <c r="CP179" s="154"/>
      <c r="CQ179" s="154"/>
      <c r="CR179" s="154"/>
      <c r="CS179" s="154"/>
      <c r="CT179" s="154"/>
      <c r="CU179" s="154"/>
      <c r="CV179" s="154"/>
      <c r="CW179" s="154"/>
      <c r="CX179" s="154"/>
      <c r="CY179" s="154"/>
      <c r="CZ179" s="154"/>
      <c r="DA179" s="154"/>
      <c r="DB179" s="154"/>
      <c r="DC179" s="154"/>
      <c r="DD179" s="154"/>
      <c r="DE179" s="154"/>
      <c r="DF179" s="154"/>
      <c r="DG179" s="154"/>
      <c r="DH179" s="154"/>
      <c r="DI179" s="154"/>
      <c r="DJ179" s="154"/>
      <c r="DK179" s="154"/>
      <c r="DL179" s="154"/>
      <c r="DM179" s="154"/>
      <c r="DN179" s="154"/>
      <c r="DO179" s="154"/>
      <c r="DP179" s="154"/>
      <c r="DQ179" s="154"/>
      <c r="DR179" s="154"/>
      <c r="DS179" s="154"/>
      <c r="DT179" s="154"/>
      <c r="DU179" s="154"/>
      <c r="DV179" s="154"/>
      <c r="DW179" s="154"/>
      <c r="DX179" s="154"/>
      <c r="DY179" s="154"/>
      <c r="DZ179" s="154"/>
      <c r="EA179" s="154"/>
      <c r="EB179" s="154"/>
      <c r="EC179" s="154"/>
      <c r="ED179" s="154"/>
      <c r="EE179" s="154"/>
      <c r="EF179" s="154"/>
      <c r="EG179" s="154"/>
      <c r="EH179" s="154"/>
      <c r="EI179" s="154"/>
      <c r="EJ179" s="154"/>
      <c r="EK179" s="154"/>
      <c r="EL179" s="154"/>
      <c r="EM179" s="154"/>
      <c r="EN179" s="154"/>
      <c r="EO179" s="154"/>
      <c r="EP179" s="154"/>
      <c r="EQ179" s="154"/>
      <c r="ER179" s="154"/>
      <c r="ES179" s="154"/>
      <c r="ET179" s="154"/>
      <c r="EU179" s="154"/>
      <c r="EV179" s="154"/>
      <c r="EW179" s="154"/>
      <c r="EX179" s="154"/>
      <c r="EY179" s="154"/>
      <c r="EZ179" s="154"/>
      <c r="FA179" s="154"/>
      <c r="FB179" s="154"/>
      <c r="FC179" s="154"/>
      <c r="FD179" s="154"/>
      <c r="FE179" s="154"/>
      <c r="FF179" s="154"/>
      <c r="FG179" s="154"/>
      <c r="FH179" s="154"/>
      <c r="FI179" s="154"/>
      <c r="FJ179" s="154"/>
      <c r="FK179" s="154"/>
      <c r="FL179" s="154"/>
      <c r="FM179" s="154"/>
      <c r="FN179" s="154"/>
      <c r="FO179" s="154"/>
      <c r="FP179" s="154"/>
      <c r="FQ179" s="154"/>
      <c r="FR179" s="154"/>
      <c r="FS179" s="154"/>
      <c r="FT179" s="154"/>
      <c r="FU179" s="154"/>
      <c r="FV179" s="154"/>
      <c r="FW179" s="154"/>
      <c r="FX179" s="154"/>
      <c r="FY179" s="154"/>
      <c r="FZ179" s="154"/>
      <c r="GA179" s="154"/>
      <c r="GB179" s="154"/>
      <c r="GC179" s="154"/>
      <c r="GD179" s="154"/>
      <c r="GE179" s="154"/>
      <c r="GF179" s="154"/>
      <c r="GG179" s="154"/>
      <c r="GH179" s="154"/>
      <c r="GI179" s="154"/>
      <c r="GJ179" s="154"/>
      <c r="GK179" s="154"/>
      <c r="GL179" s="154"/>
      <c r="GM179" s="154"/>
      <c r="GN179" s="154"/>
      <c r="GO179" s="154"/>
      <c r="GP179" s="154"/>
      <c r="GQ179" s="154"/>
      <c r="GR179" s="154"/>
      <c r="GS179" s="154"/>
      <c r="GT179" s="154"/>
      <c r="GU179" s="154"/>
      <c r="GV179" s="154"/>
      <c r="GW179" s="154"/>
      <c r="GX179" s="154"/>
      <c r="GY179" s="154"/>
      <c r="GZ179" s="154"/>
      <c r="HA179" s="154"/>
      <c r="HB179" s="154"/>
      <c r="HC179" s="154"/>
      <c r="HD179" s="154"/>
      <c r="HE179" s="154"/>
      <c r="HF179" s="154"/>
      <c r="HG179" s="154"/>
      <c r="HH179" s="154"/>
      <c r="HI179" s="154"/>
      <c r="HJ179" s="154"/>
      <c r="HK179" s="154"/>
      <c r="HL179" s="154"/>
      <c r="HM179" s="154"/>
      <c r="HN179" s="154"/>
      <c r="HO179" s="154"/>
      <c r="HP179" s="154"/>
      <c r="HQ179" s="154"/>
      <c r="HR179" s="154"/>
      <c r="HS179" s="154"/>
      <c r="HT179" s="154"/>
      <c r="HU179" s="154"/>
      <c r="HV179" s="154"/>
      <c r="HW179" s="154"/>
      <c r="HX179" s="154"/>
      <c r="HY179" s="154"/>
      <c r="HZ179" s="154"/>
      <c r="IA179" s="154"/>
      <c r="IB179" s="154"/>
      <c r="IC179" s="154"/>
      <c r="ID179" s="154"/>
      <c r="IE179" s="154"/>
      <c r="IF179" s="154"/>
      <c r="IG179" s="154"/>
      <c r="IH179" s="154"/>
      <c r="II179" s="154"/>
      <c r="IJ179" s="154"/>
      <c r="IK179" s="154"/>
      <c r="IL179" s="154"/>
      <c r="IM179" s="154"/>
      <c r="IN179" s="154"/>
      <c r="IO179" s="154"/>
      <c r="IP179" s="154"/>
      <c r="IQ179" s="154"/>
    </row>
    <row r="180" spans="1:251" s="216" customFormat="1" x14ac:dyDescent="0.2">
      <c r="A180" s="174" t="s">
        <v>659</v>
      </c>
      <c r="B180" s="142"/>
      <c r="C180" s="219"/>
      <c r="D180" s="212" t="s">
        <v>653</v>
      </c>
      <c r="E180" s="145"/>
      <c r="F180" s="213"/>
      <c r="G180" s="214"/>
      <c r="H180" s="215"/>
      <c r="I180" s="204">
        <f>SUM(I181)</f>
        <v>17209.75</v>
      </c>
      <c r="J180" s="156"/>
      <c r="K180" s="217"/>
      <c r="L180" s="157"/>
      <c r="M180" s="154"/>
      <c r="N180" s="154"/>
      <c r="O180" s="154"/>
      <c r="P180" s="154"/>
      <c r="Q180" s="154"/>
      <c r="R180" s="211"/>
      <c r="S180" s="154"/>
      <c r="T180" s="154"/>
      <c r="U180" s="154"/>
      <c r="V180" s="154"/>
      <c r="W180" s="154"/>
      <c r="X180" s="154"/>
      <c r="Y180" s="154"/>
      <c r="Z180" s="154"/>
      <c r="AA180" s="154"/>
      <c r="AB180" s="154"/>
      <c r="AC180" s="154"/>
      <c r="AD180" s="154"/>
      <c r="AE180" s="154"/>
      <c r="AF180" s="154"/>
      <c r="AG180" s="154"/>
      <c r="AH180" s="154"/>
      <c r="AI180" s="154"/>
      <c r="AJ180" s="154"/>
      <c r="AK180" s="154"/>
      <c r="AL180" s="154"/>
      <c r="AM180" s="154"/>
      <c r="AN180" s="154"/>
      <c r="AO180" s="154"/>
      <c r="AP180" s="154"/>
      <c r="AQ180" s="154"/>
      <c r="AR180" s="154"/>
      <c r="AS180" s="154"/>
      <c r="AT180" s="154"/>
      <c r="AU180" s="154"/>
      <c r="AV180" s="154"/>
      <c r="AW180" s="154"/>
      <c r="AX180" s="154"/>
      <c r="AY180" s="154"/>
      <c r="AZ180" s="154"/>
      <c r="BA180" s="154"/>
      <c r="BB180" s="154"/>
      <c r="BC180" s="154"/>
      <c r="BD180" s="154"/>
      <c r="BE180" s="154"/>
      <c r="BF180" s="154"/>
      <c r="BG180" s="154"/>
      <c r="BH180" s="154"/>
      <c r="BI180" s="154"/>
      <c r="BJ180" s="154"/>
      <c r="BK180" s="154"/>
      <c r="BL180" s="154"/>
      <c r="BM180" s="154"/>
      <c r="BN180" s="154"/>
      <c r="BO180" s="154"/>
      <c r="BP180" s="154"/>
      <c r="BQ180" s="154"/>
      <c r="BR180" s="154"/>
      <c r="BS180" s="154"/>
      <c r="BT180" s="154"/>
      <c r="BU180" s="154"/>
      <c r="BV180" s="154"/>
      <c r="BW180" s="154"/>
      <c r="BX180" s="154"/>
      <c r="BY180" s="154"/>
      <c r="BZ180" s="154"/>
      <c r="CA180" s="154"/>
      <c r="CB180" s="154"/>
      <c r="CC180" s="154"/>
      <c r="CD180" s="154"/>
      <c r="CE180" s="154"/>
      <c r="CF180" s="154"/>
      <c r="CG180" s="154"/>
      <c r="CH180" s="154"/>
      <c r="CI180" s="154"/>
      <c r="CJ180" s="154"/>
      <c r="CK180" s="154"/>
      <c r="CL180" s="154"/>
      <c r="CM180" s="154"/>
      <c r="CN180" s="154"/>
      <c r="CO180" s="154"/>
      <c r="CP180" s="154"/>
      <c r="CQ180" s="154"/>
      <c r="CR180" s="154"/>
      <c r="CS180" s="154"/>
      <c r="CT180" s="154"/>
      <c r="CU180" s="154"/>
      <c r="CV180" s="154"/>
      <c r="CW180" s="154"/>
      <c r="CX180" s="154"/>
      <c r="CY180" s="154"/>
      <c r="CZ180" s="154"/>
      <c r="DA180" s="154"/>
      <c r="DB180" s="154"/>
      <c r="DC180" s="154"/>
      <c r="DD180" s="154"/>
      <c r="DE180" s="154"/>
      <c r="DF180" s="154"/>
      <c r="DG180" s="154"/>
      <c r="DH180" s="154"/>
      <c r="DI180" s="154"/>
      <c r="DJ180" s="154"/>
      <c r="DK180" s="154"/>
      <c r="DL180" s="154"/>
      <c r="DM180" s="154"/>
      <c r="DN180" s="154"/>
      <c r="DO180" s="154"/>
      <c r="DP180" s="154"/>
      <c r="DQ180" s="154"/>
      <c r="DR180" s="154"/>
      <c r="DS180" s="154"/>
      <c r="DT180" s="154"/>
      <c r="DU180" s="154"/>
      <c r="DV180" s="154"/>
      <c r="DW180" s="154"/>
      <c r="DX180" s="154"/>
      <c r="DY180" s="154"/>
      <c r="DZ180" s="154"/>
      <c r="EA180" s="154"/>
      <c r="EB180" s="154"/>
      <c r="EC180" s="154"/>
      <c r="ED180" s="154"/>
      <c r="EE180" s="154"/>
      <c r="EF180" s="154"/>
      <c r="EG180" s="154"/>
      <c r="EH180" s="154"/>
      <c r="EI180" s="154"/>
      <c r="EJ180" s="154"/>
      <c r="EK180" s="154"/>
      <c r="EL180" s="154"/>
      <c r="EM180" s="154"/>
      <c r="EN180" s="154"/>
      <c r="EO180" s="154"/>
      <c r="EP180" s="154"/>
      <c r="EQ180" s="154"/>
      <c r="ER180" s="154"/>
      <c r="ES180" s="154"/>
      <c r="ET180" s="154"/>
      <c r="EU180" s="154"/>
      <c r="EV180" s="154"/>
      <c r="EW180" s="154"/>
      <c r="EX180" s="154"/>
      <c r="EY180" s="154"/>
      <c r="EZ180" s="154"/>
      <c r="FA180" s="154"/>
      <c r="FB180" s="154"/>
      <c r="FC180" s="154"/>
      <c r="FD180" s="154"/>
      <c r="FE180" s="154"/>
      <c r="FF180" s="154"/>
      <c r="FG180" s="154"/>
      <c r="FH180" s="154"/>
      <c r="FI180" s="154"/>
      <c r="FJ180" s="154"/>
      <c r="FK180" s="154"/>
      <c r="FL180" s="154"/>
      <c r="FM180" s="154"/>
      <c r="FN180" s="154"/>
      <c r="FO180" s="154"/>
      <c r="FP180" s="154"/>
      <c r="FQ180" s="154"/>
      <c r="FR180" s="154"/>
      <c r="FS180" s="154"/>
      <c r="FT180" s="154"/>
      <c r="FU180" s="154"/>
      <c r="FV180" s="154"/>
      <c r="FW180" s="154"/>
      <c r="FX180" s="154"/>
      <c r="FY180" s="154"/>
      <c r="FZ180" s="154"/>
      <c r="GA180" s="154"/>
      <c r="GB180" s="154"/>
      <c r="GC180" s="154"/>
      <c r="GD180" s="154"/>
      <c r="GE180" s="154"/>
      <c r="GF180" s="154"/>
      <c r="GG180" s="154"/>
      <c r="GH180" s="154"/>
      <c r="GI180" s="154"/>
      <c r="GJ180" s="154"/>
      <c r="GK180" s="154"/>
      <c r="GL180" s="154"/>
      <c r="GM180" s="154"/>
      <c r="GN180" s="154"/>
      <c r="GO180" s="154"/>
      <c r="GP180" s="154"/>
      <c r="GQ180" s="154"/>
      <c r="GR180" s="154"/>
      <c r="GS180" s="154"/>
      <c r="GT180" s="154"/>
      <c r="GU180" s="154"/>
      <c r="GV180" s="154"/>
      <c r="GW180" s="154"/>
      <c r="GX180" s="154"/>
      <c r="GY180" s="154"/>
      <c r="GZ180" s="154"/>
      <c r="HA180" s="154"/>
      <c r="HB180" s="154"/>
      <c r="HC180" s="154"/>
      <c r="HD180" s="154"/>
      <c r="HE180" s="154"/>
      <c r="HF180" s="154"/>
      <c r="HG180" s="154"/>
      <c r="HH180" s="154"/>
      <c r="HI180" s="154"/>
      <c r="HJ180" s="154"/>
      <c r="HK180" s="154"/>
      <c r="HL180" s="154"/>
      <c r="HM180" s="154"/>
      <c r="HN180" s="154"/>
      <c r="HO180" s="154"/>
      <c r="HP180" s="154"/>
      <c r="HQ180" s="154"/>
      <c r="HR180" s="154"/>
      <c r="HS180" s="154"/>
      <c r="HT180" s="154"/>
      <c r="HU180" s="154"/>
      <c r="HV180" s="154"/>
      <c r="HW180" s="154"/>
      <c r="HX180" s="154"/>
      <c r="HY180" s="154"/>
      <c r="HZ180" s="154"/>
      <c r="IA180" s="154"/>
      <c r="IB180" s="154"/>
      <c r="IC180" s="154"/>
      <c r="ID180" s="154"/>
      <c r="IE180" s="154"/>
      <c r="IF180" s="154"/>
      <c r="IG180" s="154"/>
      <c r="IH180" s="154"/>
      <c r="II180" s="154"/>
      <c r="IJ180" s="154"/>
      <c r="IK180" s="154"/>
      <c r="IL180" s="154"/>
      <c r="IM180" s="154"/>
      <c r="IN180" s="154"/>
      <c r="IO180" s="154"/>
      <c r="IP180" s="154"/>
      <c r="IQ180" s="154"/>
    </row>
    <row r="181" spans="1:251" s="216" customFormat="1" ht="38.25" x14ac:dyDescent="0.2">
      <c r="A181" s="174" t="s">
        <v>670</v>
      </c>
      <c r="B181" s="145" t="s">
        <v>223</v>
      </c>
      <c r="C181" s="219">
        <v>98553</v>
      </c>
      <c r="D181" s="205" t="s">
        <v>636</v>
      </c>
      <c r="E181" s="142" t="s">
        <v>586</v>
      </c>
      <c r="F181" s="206">
        <v>91.8</v>
      </c>
      <c r="G181" s="211">
        <v>149.38</v>
      </c>
      <c r="H181" s="150">
        <f t="shared" ref="H181" si="33">ROUND(G181*$K$9,2)</f>
        <v>187.47</v>
      </c>
      <c r="I181" s="192">
        <f t="shared" ref="I181" si="34">ROUND(F181*H181,2)</f>
        <v>17209.75</v>
      </c>
      <c r="J181" s="156"/>
      <c r="K181" s="217"/>
      <c r="L181" s="157"/>
      <c r="M181" s="154"/>
      <c r="N181" s="154"/>
      <c r="O181" s="154"/>
      <c r="P181" s="154"/>
      <c r="Q181" s="154"/>
      <c r="R181" s="211"/>
      <c r="S181" s="154"/>
      <c r="T181" s="154"/>
      <c r="U181" s="154"/>
      <c r="V181" s="154"/>
      <c r="W181" s="154"/>
      <c r="X181" s="154"/>
      <c r="Y181" s="154"/>
      <c r="Z181" s="154"/>
      <c r="AA181" s="154"/>
      <c r="AB181" s="154"/>
      <c r="AC181" s="154"/>
      <c r="AD181" s="154"/>
      <c r="AE181" s="154"/>
      <c r="AF181" s="154"/>
      <c r="AG181" s="154"/>
      <c r="AH181" s="154"/>
      <c r="AI181" s="154"/>
      <c r="AJ181" s="154"/>
      <c r="AK181" s="154"/>
      <c r="AL181" s="154"/>
      <c r="AM181" s="154"/>
      <c r="AN181" s="154"/>
      <c r="AO181" s="154"/>
      <c r="AP181" s="154"/>
      <c r="AQ181" s="154"/>
      <c r="AR181" s="154"/>
      <c r="AS181" s="154"/>
      <c r="AT181" s="154"/>
      <c r="AU181" s="154"/>
      <c r="AV181" s="154"/>
      <c r="AW181" s="154"/>
      <c r="AX181" s="154"/>
      <c r="AY181" s="154"/>
      <c r="AZ181" s="154"/>
      <c r="BA181" s="154"/>
      <c r="BB181" s="154"/>
      <c r="BC181" s="154"/>
      <c r="BD181" s="154"/>
      <c r="BE181" s="154"/>
      <c r="BF181" s="154"/>
      <c r="BG181" s="154"/>
      <c r="BH181" s="154"/>
      <c r="BI181" s="154"/>
      <c r="BJ181" s="154"/>
      <c r="BK181" s="154"/>
      <c r="BL181" s="154"/>
      <c r="BM181" s="154"/>
      <c r="BN181" s="154"/>
      <c r="BO181" s="154"/>
      <c r="BP181" s="154"/>
      <c r="BQ181" s="154"/>
      <c r="BR181" s="154"/>
      <c r="BS181" s="154"/>
      <c r="BT181" s="154"/>
      <c r="BU181" s="154"/>
      <c r="BV181" s="154"/>
      <c r="BW181" s="154"/>
      <c r="BX181" s="154"/>
      <c r="BY181" s="154"/>
      <c r="BZ181" s="154"/>
      <c r="CA181" s="154"/>
      <c r="CB181" s="154"/>
      <c r="CC181" s="154"/>
      <c r="CD181" s="154"/>
      <c r="CE181" s="154"/>
      <c r="CF181" s="154"/>
      <c r="CG181" s="154"/>
      <c r="CH181" s="154"/>
      <c r="CI181" s="154"/>
      <c r="CJ181" s="154"/>
      <c r="CK181" s="154"/>
      <c r="CL181" s="154"/>
      <c r="CM181" s="154"/>
      <c r="CN181" s="154"/>
      <c r="CO181" s="154"/>
      <c r="CP181" s="154"/>
      <c r="CQ181" s="154"/>
      <c r="CR181" s="154"/>
      <c r="CS181" s="154"/>
      <c r="CT181" s="154"/>
      <c r="CU181" s="154"/>
      <c r="CV181" s="154"/>
      <c r="CW181" s="154"/>
      <c r="CX181" s="154"/>
      <c r="CY181" s="154"/>
      <c r="CZ181" s="154"/>
      <c r="DA181" s="154"/>
      <c r="DB181" s="154"/>
      <c r="DC181" s="154"/>
      <c r="DD181" s="154"/>
      <c r="DE181" s="154"/>
      <c r="DF181" s="154"/>
      <c r="DG181" s="154"/>
      <c r="DH181" s="154"/>
      <c r="DI181" s="154"/>
      <c r="DJ181" s="154"/>
      <c r="DK181" s="154"/>
      <c r="DL181" s="154"/>
      <c r="DM181" s="154"/>
      <c r="DN181" s="154"/>
      <c r="DO181" s="154"/>
      <c r="DP181" s="154"/>
      <c r="DQ181" s="154"/>
      <c r="DR181" s="154"/>
      <c r="DS181" s="154"/>
      <c r="DT181" s="154"/>
      <c r="DU181" s="154"/>
      <c r="DV181" s="154"/>
      <c r="DW181" s="154"/>
      <c r="DX181" s="154"/>
      <c r="DY181" s="154"/>
      <c r="DZ181" s="154"/>
      <c r="EA181" s="154"/>
      <c r="EB181" s="154"/>
      <c r="EC181" s="154"/>
      <c r="ED181" s="154"/>
      <c r="EE181" s="154"/>
      <c r="EF181" s="154"/>
      <c r="EG181" s="154"/>
      <c r="EH181" s="154"/>
      <c r="EI181" s="154"/>
      <c r="EJ181" s="154"/>
      <c r="EK181" s="154"/>
      <c r="EL181" s="154"/>
      <c r="EM181" s="154"/>
      <c r="EN181" s="154"/>
      <c r="EO181" s="154"/>
      <c r="EP181" s="154"/>
      <c r="EQ181" s="154"/>
      <c r="ER181" s="154"/>
      <c r="ES181" s="154"/>
      <c r="ET181" s="154"/>
      <c r="EU181" s="154"/>
      <c r="EV181" s="154"/>
      <c r="EW181" s="154"/>
      <c r="EX181" s="154"/>
      <c r="EY181" s="154"/>
      <c r="EZ181" s="154"/>
      <c r="FA181" s="154"/>
      <c r="FB181" s="154"/>
      <c r="FC181" s="154"/>
      <c r="FD181" s="154"/>
      <c r="FE181" s="154"/>
      <c r="FF181" s="154"/>
      <c r="FG181" s="154"/>
      <c r="FH181" s="154"/>
      <c r="FI181" s="154"/>
      <c r="FJ181" s="154"/>
      <c r="FK181" s="154"/>
      <c r="FL181" s="154"/>
      <c r="FM181" s="154"/>
      <c r="FN181" s="154"/>
      <c r="FO181" s="154"/>
      <c r="FP181" s="154"/>
      <c r="FQ181" s="154"/>
      <c r="FR181" s="154"/>
      <c r="FS181" s="154"/>
      <c r="FT181" s="154"/>
      <c r="FU181" s="154"/>
      <c r="FV181" s="154"/>
      <c r="FW181" s="154"/>
      <c r="FX181" s="154"/>
      <c r="FY181" s="154"/>
      <c r="FZ181" s="154"/>
      <c r="GA181" s="154"/>
      <c r="GB181" s="154"/>
      <c r="GC181" s="154"/>
      <c r="GD181" s="154"/>
      <c r="GE181" s="154"/>
      <c r="GF181" s="154"/>
      <c r="GG181" s="154"/>
      <c r="GH181" s="154"/>
      <c r="GI181" s="154"/>
      <c r="GJ181" s="154"/>
      <c r="GK181" s="154"/>
      <c r="GL181" s="154"/>
      <c r="GM181" s="154"/>
      <c r="GN181" s="154"/>
      <c r="GO181" s="154"/>
      <c r="GP181" s="154"/>
      <c r="GQ181" s="154"/>
      <c r="GR181" s="154"/>
      <c r="GS181" s="154"/>
      <c r="GT181" s="154"/>
      <c r="GU181" s="154"/>
      <c r="GV181" s="154"/>
      <c r="GW181" s="154"/>
      <c r="GX181" s="154"/>
      <c r="GY181" s="154"/>
      <c r="GZ181" s="154"/>
      <c r="HA181" s="154"/>
      <c r="HB181" s="154"/>
      <c r="HC181" s="154"/>
      <c r="HD181" s="154"/>
      <c r="HE181" s="154"/>
      <c r="HF181" s="154"/>
      <c r="HG181" s="154"/>
      <c r="HH181" s="154"/>
      <c r="HI181" s="154"/>
      <c r="HJ181" s="154"/>
      <c r="HK181" s="154"/>
      <c r="HL181" s="154"/>
      <c r="HM181" s="154"/>
      <c r="HN181" s="154"/>
      <c r="HO181" s="154"/>
      <c r="HP181" s="154"/>
      <c r="HQ181" s="154"/>
      <c r="HR181" s="154"/>
      <c r="HS181" s="154"/>
      <c r="HT181" s="154"/>
      <c r="HU181" s="154"/>
      <c r="HV181" s="154"/>
      <c r="HW181" s="154"/>
      <c r="HX181" s="154"/>
      <c r="HY181" s="154"/>
      <c r="HZ181" s="154"/>
      <c r="IA181" s="154"/>
      <c r="IB181" s="154"/>
      <c r="IC181" s="154"/>
      <c r="ID181" s="154"/>
      <c r="IE181" s="154"/>
      <c r="IF181" s="154"/>
      <c r="IG181" s="154"/>
      <c r="IH181" s="154"/>
      <c r="II181" s="154"/>
      <c r="IJ181" s="154"/>
      <c r="IK181" s="154"/>
      <c r="IL181" s="154"/>
      <c r="IM181" s="154"/>
      <c r="IN181" s="154"/>
      <c r="IO181" s="154"/>
      <c r="IP181" s="154"/>
      <c r="IQ181" s="154"/>
    </row>
    <row r="182" spans="1:251" s="216" customFormat="1" x14ac:dyDescent="0.2">
      <c r="A182" s="174" t="s">
        <v>671</v>
      </c>
      <c r="B182" s="142"/>
      <c r="C182" s="219"/>
      <c r="D182" s="205"/>
      <c r="E182" s="142"/>
      <c r="F182" s="206"/>
      <c r="G182" s="211"/>
      <c r="H182" s="207"/>
      <c r="I182" s="192"/>
      <c r="J182" s="156"/>
      <c r="K182" s="217"/>
      <c r="L182" s="157"/>
      <c r="M182" s="154"/>
      <c r="N182" s="154"/>
      <c r="O182" s="154"/>
      <c r="P182" s="154"/>
      <c r="Q182" s="154"/>
      <c r="R182" s="211"/>
      <c r="S182" s="154"/>
      <c r="T182" s="154"/>
      <c r="U182" s="154"/>
      <c r="V182" s="154"/>
      <c r="W182" s="154"/>
      <c r="X182" s="154"/>
      <c r="Y182" s="154"/>
      <c r="Z182" s="154"/>
      <c r="AA182" s="154"/>
      <c r="AB182" s="154"/>
      <c r="AC182" s="154"/>
      <c r="AD182" s="154"/>
      <c r="AE182" s="154"/>
      <c r="AF182" s="154"/>
      <c r="AG182" s="154"/>
      <c r="AH182" s="154"/>
      <c r="AI182" s="154"/>
      <c r="AJ182" s="154"/>
      <c r="AK182" s="154"/>
      <c r="AL182" s="154"/>
      <c r="AM182" s="154"/>
      <c r="AN182" s="154"/>
      <c r="AO182" s="154"/>
      <c r="AP182" s="154"/>
      <c r="AQ182" s="154"/>
      <c r="AR182" s="154"/>
      <c r="AS182" s="154"/>
      <c r="AT182" s="154"/>
      <c r="AU182" s="154"/>
      <c r="AV182" s="154"/>
      <c r="AW182" s="154"/>
      <c r="AX182" s="154"/>
      <c r="AY182" s="154"/>
      <c r="AZ182" s="154"/>
      <c r="BA182" s="154"/>
      <c r="BB182" s="154"/>
      <c r="BC182" s="154"/>
      <c r="BD182" s="154"/>
      <c r="BE182" s="154"/>
      <c r="BF182" s="154"/>
      <c r="BG182" s="154"/>
      <c r="BH182" s="154"/>
      <c r="BI182" s="154"/>
      <c r="BJ182" s="154"/>
      <c r="BK182" s="154"/>
      <c r="BL182" s="154"/>
      <c r="BM182" s="154"/>
      <c r="BN182" s="154"/>
      <c r="BO182" s="154"/>
      <c r="BP182" s="154"/>
      <c r="BQ182" s="154"/>
      <c r="BR182" s="154"/>
      <c r="BS182" s="154"/>
      <c r="BT182" s="154"/>
      <c r="BU182" s="154"/>
      <c r="BV182" s="154"/>
      <c r="BW182" s="154"/>
      <c r="BX182" s="154"/>
      <c r="BY182" s="154"/>
      <c r="BZ182" s="154"/>
      <c r="CA182" s="154"/>
      <c r="CB182" s="154"/>
      <c r="CC182" s="154"/>
      <c r="CD182" s="154"/>
      <c r="CE182" s="154"/>
      <c r="CF182" s="154"/>
      <c r="CG182" s="154"/>
      <c r="CH182" s="154"/>
      <c r="CI182" s="154"/>
      <c r="CJ182" s="154"/>
      <c r="CK182" s="154"/>
      <c r="CL182" s="154"/>
      <c r="CM182" s="154"/>
      <c r="CN182" s="154"/>
      <c r="CO182" s="154"/>
      <c r="CP182" s="154"/>
      <c r="CQ182" s="154"/>
      <c r="CR182" s="154"/>
      <c r="CS182" s="154"/>
      <c r="CT182" s="154"/>
      <c r="CU182" s="154"/>
      <c r="CV182" s="154"/>
      <c r="CW182" s="154"/>
      <c r="CX182" s="154"/>
      <c r="CY182" s="154"/>
      <c r="CZ182" s="154"/>
      <c r="DA182" s="154"/>
      <c r="DB182" s="154"/>
      <c r="DC182" s="154"/>
      <c r="DD182" s="154"/>
      <c r="DE182" s="154"/>
      <c r="DF182" s="154"/>
      <c r="DG182" s="154"/>
      <c r="DH182" s="154"/>
      <c r="DI182" s="154"/>
      <c r="DJ182" s="154"/>
      <c r="DK182" s="154"/>
      <c r="DL182" s="154"/>
      <c r="DM182" s="154"/>
      <c r="DN182" s="154"/>
      <c r="DO182" s="154"/>
      <c r="DP182" s="154"/>
      <c r="DQ182" s="154"/>
      <c r="DR182" s="154"/>
      <c r="DS182" s="154"/>
      <c r="DT182" s="154"/>
      <c r="DU182" s="154"/>
      <c r="DV182" s="154"/>
      <c r="DW182" s="154"/>
      <c r="DX182" s="154"/>
      <c r="DY182" s="154"/>
      <c r="DZ182" s="154"/>
      <c r="EA182" s="154"/>
      <c r="EB182" s="154"/>
      <c r="EC182" s="154"/>
      <c r="ED182" s="154"/>
      <c r="EE182" s="154"/>
      <c r="EF182" s="154"/>
      <c r="EG182" s="154"/>
      <c r="EH182" s="154"/>
      <c r="EI182" s="154"/>
      <c r="EJ182" s="154"/>
      <c r="EK182" s="154"/>
      <c r="EL182" s="154"/>
      <c r="EM182" s="154"/>
      <c r="EN182" s="154"/>
      <c r="EO182" s="154"/>
      <c r="EP182" s="154"/>
      <c r="EQ182" s="154"/>
      <c r="ER182" s="154"/>
      <c r="ES182" s="154"/>
      <c r="ET182" s="154"/>
      <c r="EU182" s="154"/>
      <c r="EV182" s="154"/>
      <c r="EW182" s="154"/>
      <c r="EX182" s="154"/>
      <c r="EY182" s="154"/>
      <c r="EZ182" s="154"/>
      <c r="FA182" s="154"/>
      <c r="FB182" s="154"/>
      <c r="FC182" s="154"/>
      <c r="FD182" s="154"/>
      <c r="FE182" s="154"/>
      <c r="FF182" s="154"/>
      <c r="FG182" s="154"/>
      <c r="FH182" s="154"/>
      <c r="FI182" s="154"/>
      <c r="FJ182" s="154"/>
      <c r="FK182" s="154"/>
      <c r="FL182" s="154"/>
      <c r="FM182" s="154"/>
      <c r="FN182" s="154"/>
      <c r="FO182" s="154"/>
      <c r="FP182" s="154"/>
      <c r="FQ182" s="154"/>
      <c r="FR182" s="154"/>
      <c r="FS182" s="154"/>
      <c r="FT182" s="154"/>
      <c r="FU182" s="154"/>
      <c r="FV182" s="154"/>
      <c r="FW182" s="154"/>
      <c r="FX182" s="154"/>
      <c r="FY182" s="154"/>
      <c r="FZ182" s="154"/>
      <c r="GA182" s="154"/>
      <c r="GB182" s="154"/>
      <c r="GC182" s="154"/>
      <c r="GD182" s="154"/>
      <c r="GE182" s="154"/>
      <c r="GF182" s="154"/>
      <c r="GG182" s="154"/>
      <c r="GH182" s="154"/>
      <c r="GI182" s="154"/>
      <c r="GJ182" s="154"/>
      <c r="GK182" s="154"/>
      <c r="GL182" s="154"/>
      <c r="GM182" s="154"/>
      <c r="GN182" s="154"/>
      <c r="GO182" s="154"/>
      <c r="GP182" s="154"/>
      <c r="GQ182" s="154"/>
      <c r="GR182" s="154"/>
      <c r="GS182" s="154"/>
      <c r="GT182" s="154"/>
      <c r="GU182" s="154"/>
      <c r="GV182" s="154"/>
      <c r="GW182" s="154"/>
      <c r="GX182" s="154"/>
      <c r="GY182" s="154"/>
      <c r="GZ182" s="154"/>
      <c r="HA182" s="154"/>
      <c r="HB182" s="154"/>
      <c r="HC182" s="154"/>
      <c r="HD182" s="154"/>
      <c r="HE182" s="154"/>
      <c r="HF182" s="154"/>
      <c r="HG182" s="154"/>
      <c r="HH182" s="154"/>
      <c r="HI182" s="154"/>
      <c r="HJ182" s="154"/>
      <c r="HK182" s="154"/>
      <c r="HL182" s="154"/>
      <c r="HM182" s="154"/>
      <c r="HN182" s="154"/>
      <c r="HO182" s="154"/>
      <c r="HP182" s="154"/>
      <c r="HQ182" s="154"/>
      <c r="HR182" s="154"/>
      <c r="HS182" s="154"/>
      <c r="HT182" s="154"/>
      <c r="HU182" s="154"/>
      <c r="HV182" s="154"/>
      <c r="HW182" s="154"/>
      <c r="HX182" s="154"/>
      <c r="HY182" s="154"/>
      <c r="HZ182" s="154"/>
      <c r="IA182" s="154"/>
      <c r="IB182" s="154"/>
      <c r="IC182" s="154"/>
      <c r="ID182" s="154"/>
      <c r="IE182" s="154"/>
      <c r="IF182" s="154"/>
      <c r="IG182" s="154"/>
      <c r="IH182" s="154"/>
      <c r="II182" s="154"/>
      <c r="IJ182" s="154"/>
      <c r="IK182" s="154"/>
      <c r="IL182" s="154"/>
      <c r="IM182" s="154"/>
      <c r="IN182" s="154"/>
      <c r="IO182" s="154"/>
      <c r="IP182" s="154"/>
      <c r="IQ182" s="154"/>
    </row>
    <row r="183" spans="1:251" s="216" customFormat="1" x14ac:dyDescent="0.2">
      <c r="A183" s="174" t="s">
        <v>672</v>
      </c>
      <c r="B183" s="142"/>
      <c r="C183" s="219"/>
      <c r="D183" s="212" t="s">
        <v>654</v>
      </c>
      <c r="E183" s="142"/>
      <c r="F183" s="206"/>
      <c r="G183" s="211"/>
      <c r="H183" s="207"/>
      <c r="I183" s="204">
        <f>SUM(I184:I185)</f>
        <v>1472.03</v>
      </c>
      <c r="J183" s="156"/>
      <c r="K183" s="217"/>
      <c r="L183" s="157"/>
      <c r="M183" s="154"/>
      <c r="N183" s="154"/>
      <c r="O183" s="154"/>
      <c r="P183" s="154"/>
      <c r="Q183" s="154"/>
      <c r="R183" s="211"/>
      <c r="S183" s="154"/>
      <c r="T183" s="154"/>
      <c r="U183" s="154"/>
      <c r="V183" s="154"/>
      <c r="W183" s="154"/>
      <c r="X183" s="154"/>
      <c r="Y183" s="154"/>
      <c r="Z183" s="154"/>
      <c r="AA183" s="154"/>
      <c r="AB183" s="154"/>
      <c r="AC183" s="154"/>
      <c r="AD183" s="154"/>
      <c r="AE183" s="154"/>
      <c r="AF183" s="154"/>
      <c r="AG183" s="154"/>
      <c r="AH183" s="154"/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4"/>
      <c r="AT183" s="154"/>
      <c r="AU183" s="154"/>
      <c r="AV183" s="154"/>
      <c r="AW183" s="154"/>
      <c r="AX183" s="154"/>
      <c r="AY183" s="154"/>
      <c r="AZ183" s="154"/>
      <c r="BA183" s="154"/>
      <c r="BB183" s="154"/>
      <c r="BC183" s="154"/>
      <c r="BD183" s="154"/>
      <c r="BE183" s="154"/>
      <c r="BF183" s="154"/>
      <c r="BG183" s="154"/>
      <c r="BH183" s="154"/>
      <c r="BI183" s="154"/>
      <c r="BJ183" s="154"/>
      <c r="BK183" s="154"/>
      <c r="BL183" s="154"/>
      <c r="BM183" s="154"/>
      <c r="BN183" s="154"/>
      <c r="BO183" s="154"/>
      <c r="BP183" s="154"/>
      <c r="BQ183" s="154"/>
      <c r="BR183" s="154"/>
      <c r="BS183" s="154"/>
      <c r="BT183" s="154"/>
      <c r="BU183" s="154"/>
      <c r="BV183" s="154"/>
      <c r="BW183" s="154"/>
      <c r="BX183" s="154"/>
      <c r="BY183" s="154"/>
      <c r="BZ183" s="154"/>
      <c r="CA183" s="154"/>
      <c r="CB183" s="154"/>
      <c r="CC183" s="154"/>
      <c r="CD183" s="154"/>
      <c r="CE183" s="154"/>
      <c r="CF183" s="154"/>
      <c r="CG183" s="154"/>
      <c r="CH183" s="154"/>
      <c r="CI183" s="154"/>
      <c r="CJ183" s="154"/>
      <c r="CK183" s="154"/>
      <c r="CL183" s="154"/>
      <c r="CM183" s="154"/>
      <c r="CN183" s="154"/>
      <c r="CO183" s="154"/>
      <c r="CP183" s="154"/>
      <c r="CQ183" s="154"/>
      <c r="CR183" s="154"/>
      <c r="CS183" s="154"/>
      <c r="CT183" s="154"/>
      <c r="CU183" s="154"/>
      <c r="CV183" s="154"/>
      <c r="CW183" s="154"/>
      <c r="CX183" s="154"/>
      <c r="CY183" s="154"/>
      <c r="CZ183" s="154"/>
      <c r="DA183" s="154"/>
      <c r="DB183" s="154"/>
      <c r="DC183" s="154"/>
      <c r="DD183" s="154"/>
      <c r="DE183" s="154"/>
      <c r="DF183" s="154"/>
      <c r="DG183" s="154"/>
      <c r="DH183" s="154"/>
      <c r="DI183" s="154"/>
      <c r="DJ183" s="154"/>
      <c r="DK183" s="154"/>
      <c r="DL183" s="154"/>
      <c r="DM183" s="154"/>
      <c r="DN183" s="154"/>
      <c r="DO183" s="154"/>
      <c r="DP183" s="154"/>
      <c r="DQ183" s="154"/>
      <c r="DR183" s="154"/>
      <c r="DS183" s="154"/>
      <c r="DT183" s="154"/>
      <c r="DU183" s="154"/>
      <c r="DV183" s="154"/>
      <c r="DW183" s="154"/>
      <c r="DX183" s="154"/>
      <c r="DY183" s="154"/>
      <c r="DZ183" s="154"/>
      <c r="EA183" s="154"/>
      <c r="EB183" s="154"/>
      <c r="EC183" s="154"/>
      <c r="ED183" s="154"/>
      <c r="EE183" s="154"/>
      <c r="EF183" s="154"/>
      <c r="EG183" s="154"/>
      <c r="EH183" s="154"/>
      <c r="EI183" s="154"/>
      <c r="EJ183" s="154"/>
      <c r="EK183" s="154"/>
      <c r="EL183" s="154"/>
      <c r="EM183" s="154"/>
      <c r="EN183" s="154"/>
      <c r="EO183" s="154"/>
      <c r="EP183" s="154"/>
      <c r="EQ183" s="154"/>
      <c r="ER183" s="154"/>
      <c r="ES183" s="154"/>
      <c r="ET183" s="154"/>
      <c r="EU183" s="154"/>
      <c r="EV183" s="154"/>
      <c r="EW183" s="154"/>
      <c r="EX183" s="154"/>
      <c r="EY183" s="154"/>
      <c r="EZ183" s="154"/>
      <c r="FA183" s="154"/>
      <c r="FB183" s="154"/>
      <c r="FC183" s="154"/>
      <c r="FD183" s="154"/>
      <c r="FE183" s="154"/>
      <c r="FF183" s="154"/>
      <c r="FG183" s="154"/>
      <c r="FH183" s="154"/>
      <c r="FI183" s="154"/>
      <c r="FJ183" s="154"/>
      <c r="FK183" s="154"/>
      <c r="FL183" s="154"/>
      <c r="FM183" s="154"/>
      <c r="FN183" s="154"/>
      <c r="FO183" s="154"/>
      <c r="FP183" s="154"/>
      <c r="FQ183" s="154"/>
      <c r="FR183" s="154"/>
      <c r="FS183" s="154"/>
      <c r="FT183" s="154"/>
      <c r="FU183" s="154"/>
      <c r="FV183" s="154"/>
      <c r="FW183" s="154"/>
      <c r="FX183" s="154"/>
      <c r="FY183" s="154"/>
      <c r="FZ183" s="154"/>
      <c r="GA183" s="154"/>
      <c r="GB183" s="154"/>
      <c r="GC183" s="154"/>
      <c r="GD183" s="154"/>
      <c r="GE183" s="154"/>
      <c r="GF183" s="154"/>
      <c r="GG183" s="154"/>
      <c r="GH183" s="154"/>
      <c r="GI183" s="154"/>
      <c r="GJ183" s="154"/>
      <c r="GK183" s="154"/>
      <c r="GL183" s="154"/>
      <c r="GM183" s="154"/>
      <c r="GN183" s="154"/>
      <c r="GO183" s="154"/>
      <c r="GP183" s="154"/>
      <c r="GQ183" s="154"/>
      <c r="GR183" s="154"/>
      <c r="GS183" s="154"/>
      <c r="GT183" s="154"/>
      <c r="GU183" s="154"/>
      <c r="GV183" s="154"/>
      <c r="GW183" s="154"/>
      <c r="GX183" s="154"/>
      <c r="GY183" s="154"/>
      <c r="GZ183" s="154"/>
      <c r="HA183" s="154"/>
      <c r="HB183" s="154"/>
      <c r="HC183" s="154"/>
      <c r="HD183" s="154"/>
      <c r="HE183" s="154"/>
      <c r="HF183" s="154"/>
      <c r="HG183" s="154"/>
      <c r="HH183" s="154"/>
      <c r="HI183" s="154"/>
      <c r="HJ183" s="154"/>
      <c r="HK183" s="154"/>
      <c r="HL183" s="154"/>
      <c r="HM183" s="154"/>
      <c r="HN183" s="154"/>
      <c r="HO183" s="154"/>
      <c r="HP183" s="154"/>
      <c r="HQ183" s="154"/>
      <c r="HR183" s="154"/>
      <c r="HS183" s="154"/>
      <c r="HT183" s="154"/>
      <c r="HU183" s="154"/>
      <c r="HV183" s="154"/>
      <c r="HW183" s="154"/>
      <c r="HX183" s="154"/>
      <c r="HY183" s="154"/>
      <c r="HZ183" s="154"/>
      <c r="IA183" s="154"/>
      <c r="IB183" s="154"/>
      <c r="IC183" s="154"/>
      <c r="ID183" s="154"/>
      <c r="IE183" s="154"/>
      <c r="IF183" s="154"/>
      <c r="IG183" s="154"/>
      <c r="IH183" s="154"/>
      <c r="II183" s="154"/>
      <c r="IJ183" s="154"/>
      <c r="IK183" s="154"/>
      <c r="IL183" s="154"/>
      <c r="IM183" s="154"/>
      <c r="IN183" s="154"/>
      <c r="IO183" s="154"/>
      <c r="IP183" s="154"/>
      <c r="IQ183" s="154"/>
    </row>
    <row r="184" spans="1:251" s="216" customFormat="1" ht="38.25" x14ac:dyDescent="0.2">
      <c r="A184" s="174" t="s">
        <v>673</v>
      </c>
      <c r="B184" s="145" t="s">
        <v>223</v>
      </c>
      <c r="C184" s="219">
        <v>95948</v>
      </c>
      <c r="D184" s="205" t="s">
        <v>643</v>
      </c>
      <c r="E184" s="142" t="s">
        <v>35</v>
      </c>
      <c r="F184" s="206">
        <v>100</v>
      </c>
      <c r="G184" s="211">
        <v>10.29</v>
      </c>
      <c r="H184" s="150">
        <f t="shared" ref="H184:H185" si="35">ROUND(G184*$K$9,2)</f>
        <v>12.91</v>
      </c>
      <c r="I184" s="192">
        <f t="shared" ref="I184:I185" si="36">ROUND(F184*H184,2)</f>
        <v>1291</v>
      </c>
      <c r="J184" s="156"/>
      <c r="K184" s="217"/>
      <c r="L184" s="157"/>
      <c r="M184" s="154"/>
      <c r="N184" s="154"/>
      <c r="O184" s="154"/>
      <c r="P184" s="154"/>
      <c r="Q184" s="154"/>
      <c r="R184" s="211"/>
      <c r="S184" s="154"/>
      <c r="T184" s="154"/>
      <c r="U184" s="154"/>
      <c r="V184" s="154"/>
      <c r="W184" s="154"/>
      <c r="X184" s="154"/>
      <c r="Y184" s="154"/>
      <c r="Z184" s="154"/>
      <c r="AA184" s="154"/>
      <c r="AB184" s="154"/>
      <c r="AC184" s="154"/>
      <c r="AD184" s="154"/>
      <c r="AE184" s="154"/>
      <c r="AF184" s="154"/>
      <c r="AG184" s="154"/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4"/>
      <c r="AT184" s="154"/>
      <c r="AU184" s="154"/>
      <c r="AV184" s="154"/>
      <c r="AW184" s="154"/>
      <c r="AX184" s="154"/>
      <c r="AY184" s="154"/>
      <c r="AZ184" s="154"/>
      <c r="BA184" s="154"/>
      <c r="BB184" s="154"/>
      <c r="BC184" s="154"/>
      <c r="BD184" s="154"/>
      <c r="BE184" s="154"/>
      <c r="BF184" s="154"/>
      <c r="BG184" s="154"/>
      <c r="BH184" s="154"/>
      <c r="BI184" s="154"/>
      <c r="BJ184" s="154"/>
      <c r="BK184" s="154"/>
      <c r="BL184" s="154"/>
      <c r="BM184" s="154"/>
      <c r="BN184" s="154"/>
      <c r="BO184" s="154"/>
      <c r="BP184" s="154"/>
      <c r="BQ184" s="154"/>
      <c r="BR184" s="154"/>
      <c r="BS184" s="154"/>
      <c r="BT184" s="154"/>
      <c r="BU184" s="154"/>
      <c r="BV184" s="154"/>
      <c r="BW184" s="154"/>
      <c r="BX184" s="154"/>
      <c r="BY184" s="154"/>
      <c r="BZ184" s="154"/>
      <c r="CA184" s="154"/>
      <c r="CB184" s="154"/>
      <c r="CC184" s="154"/>
      <c r="CD184" s="154"/>
      <c r="CE184" s="154"/>
      <c r="CF184" s="154"/>
      <c r="CG184" s="154"/>
      <c r="CH184" s="154"/>
      <c r="CI184" s="154"/>
      <c r="CJ184" s="154"/>
      <c r="CK184" s="154"/>
      <c r="CL184" s="154"/>
      <c r="CM184" s="154"/>
      <c r="CN184" s="154"/>
      <c r="CO184" s="154"/>
      <c r="CP184" s="154"/>
      <c r="CQ184" s="154"/>
      <c r="CR184" s="154"/>
      <c r="CS184" s="154"/>
      <c r="CT184" s="154"/>
      <c r="CU184" s="154"/>
      <c r="CV184" s="154"/>
      <c r="CW184" s="154"/>
      <c r="CX184" s="154"/>
      <c r="CY184" s="154"/>
      <c r="CZ184" s="154"/>
      <c r="DA184" s="154"/>
      <c r="DB184" s="154"/>
      <c r="DC184" s="154"/>
      <c r="DD184" s="154"/>
      <c r="DE184" s="154"/>
      <c r="DF184" s="154"/>
      <c r="DG184" s="154"/>
      <c r="DH184" s="154"/>
      <c r="DI184" s="154"/>
      <c r="DJ184" s="154"/>
      <c r="DK184" s="154"/>
      <c r="DL184" s="154"/>
      <c r="DM184" s="154"/>
      <c r="DN184" s="154"/>
      <c r="DO184" s="154"/>
      <c r="DP184" s="154"/>
      <c r="DQ184" s="154"/>
      <c r="DR184" s="154"/>
      <c r="DS184" s="154"/>
      <c r="DT184" s="154"/>
      <c r="DU184" s="154"/>
      <c r="DV184" s="154"/>
      <c r="DW184" s="154"/>
      <c r="DX184" s="154"/>
      <c r="DY184" s="154"/>
      <c r="DZ184" s="154"/>
      <c r="EA184" s="154"/>
      <c r="EB184" s="154"/>
      <c r="EC184" s="154"/>
      <c r="ED184" s="154"/>
      <c r="EE184" s="154"/>
      <c r="EF184" s="154"/>
      <c r="EG184" s="154"/>
      <c r="EH184" s="154"/>
      <c r="EI184" s="154"/>
      <c r="EJ184" s="154"/>
      <c r="EK184" s="154"/>
      <c r="EL184" s="154"/>
      <c r="EM184" s="154"/>
      <c r="EN184" s="154"/>
      <c r="EO184" s="154"/>
      <c r="EP184" s="154"/>
      <c r="EQ184" s="154"/>
      <c r="ER184" s="154"/>
      <c r="ES184" s="154"/>
      <c r="ET184" s="154"/>
      <c r="EU184" s="154"/>
      <c r="EV184" s="154"/>
      <c r="EW184" s="154"/>
      <c r="EX184" s="154"/>
      <c r="EY184" s="154"/>
      <c r="EZ184" s="154"/>
      <c r="FA184" s="154"/>
      <c r="FB184" s="154"/>
      <c r="FC184" s="154"/>
      <c r="FD184" s="154"/>
      <c r="FE184" s="154"/>
      <c r="FF184" s="154"/>
      <c r="FG184" s="154"/>
      <c r="FH184" s="154"/>
      <c r="FI184" s="154"/>
      <c r="FJ184" s="154"/>
      <c r="FK184" s="154"/>
      <c r="FL184" s="154"/>
      <c r="FM184" s="154"/>
      <c r="FN184" s="154"/>
      <c r="FO184" s="154"/>
      <c r="FP184" s="154"/>
      <c r="FQ184" s="154"/>
      <c r="FR184" s="154"/>
      <c r="FS184" s="154"/>
      <c r="FT184" s="154"/>
      <c r="FU184" s="154"/>
      <c r="FV184" s="154"/>
      <c r="FW184" s="154"/>
      <c r="FX184" s="154"/>
      <c r="FY184" s="154"/>
      <c r="FZ184" s="154"/>
      <c r="GA184" s="154"/>
      <c r="GB184" s="154"/>
      <c r="GC184" s="154"/>
      <c r="GD184" s="154"/>
      <c r="GE184" s="154"/>
      <c r="GF184" s="154"/>
      <c r="GG184" s="154"/>
      <c r="GH184" s="154"/>
      <c r="GI184" s="154"/>
      <c r="GJ184" s="154"/>
      <c r="GK184" s="154"/>
      <c r="GL184" s="154"/>
      <c r="GM184" s="154"/>
      <c r="GN184" s="154"/>
      <c r="GO184" s="154"/>
      <c r="GP184" s="154"/>
      <c r="GQ184" s="154"/>
      <c r="GR184" s="154"/>
      <c r="GS184" s="154"/>
      <c r="GT184" s="154"/>
      <c r="GU184" s="154"/>
      <c r="GV184" s="154"/>
      <c r="GW184" s="154"/>
      <c r="GX184" s="154"/>
      <c r="GY184" s="154"/>
      <c r="GZ184" s="154"/>
      <c r="HA184" s="154"/>
      <c r="HB184" s="154"/>
      <c r="HC184" s="154"/>
      <c r="HD184" s="154"/>
      <c r="HE184" s="154"/>
      <c r="HF184" s="154"/>
      <c r="HG184" s="154"/>
      <c r="HH184" s="154"/>
      <c r="HI184" s="154"/>
      <c r="HJ184" s="154"/>
      <c r="HK184" s="154"/>
      <c r="HL184" s="154"/>
      <c r="HM184" s="154"/>
      <c r="HN184" s="154"/>
      <c r="HO184" s="154"/>
      <c r="HP184" s="154"/>
      <c r="HQ184" s="154"/>
      <c r="HR184" s="154"/>
      <c r="HS184" s="154"/>
      <c r="HT184" s="154"/>
      <c r="HU184" s="154"/>
      <c r="HV184" s="154"/>
      <c r="HW184" s="154"/>
      <c r="HX184" s="154"/>
      <c r="HY184" s="154"/>
      <c r="HZ184" s="154"/>
      <c r="IA184" s="154"/>
      <c r="IB184" s="154"/>
      <c r="IC184" s="154"/>
      <c r="ID184" s="154"/>
      <c r="IE184" s="154"/>
      <c r="IF184" s="154"/>
      <c r="IG184" s="154"/>
      <c r="IH184" s="154"/>
      <c r="II184" s="154"/>
      <c r="IJ184" s="154"/>
      <c r="IK184" s="154"/>
      <c r="IL184" s="154"/>
      <c r="IM184" s="154"/>
      <c r="IN184" s="154"/>
      <c r="IO184" s="154"/>
      <c r="IP184" s="154"/>
      <c r="IQ184" s="154"/>
    </row>
    <row r="185" spans="1:251" s="216" customFormat="1" ht="63.75" x14ac:dyDescent="0.2">
      <c r="A185" s="174" t="s">
        <v>674</v>
      </c>
      <c r="B185" s="145" t="s">
        <v>223</v>
      </c>
      <c r="C185" s="219">
        <v>104473</v>
      </c>
      <c r="D185" s="205" t="s">
        <v>644</v>
      </c>
      <c r="E185" s="142" t="s">
        <v>69</v>
      </c>
      <c r="F185" s="206">
        <v>1</v>
      </c>
      <c r="G185" s="211">
        <v>144.25</v>
      </c>
      <c r="H185" s="150">
        <f t="shared" si="35"/>
        <v>181.03</v>
      </c>
      <c r="I185" s="192">
        <f t="shared" si="36"/>
        <v>181.03</v>
      </c>
      <c r="J185" s="156"/>
      <c r="K185" s="217"/>
      <c r="L185" s="157"/>
      <c r="M185" s="154"/>
      <c r="N185" s="154"/>
      <c r="O185" s="154"/>
      <c r="P185" s="154"/>
      <c r="Q185" s="154"/>
      <c r="R185" s="211"/>
      <c r="S185" s="154"/>
      <c r="T185" s="154"/>
      <c r="U185" s="154"/>
      <c r="V185" s="154"/>
      <c r="W185" s="154"/>
      <c r="X185" s="154"/>
      <c r="Y185" s="154"/>
      <c r="Z185" s="154"/>
      <c r="AA185" s="154"/>
      <c r="AB185" s="154"/>
      <c r="AC185" s="154"/>
      <c r="AD185" s="154"/>
      <c r="AE185" s="154"/>
      <c r="AF185" s="154"/>
      <c r="AG185" s="154"/>
      <c r="AH185" s="154"/>
      <c r="AI185" s="154"/>
      <c r="AJ185" s="154"/>
      <c r="AK185" s="154"/>
      <c r="AL185" s="154"/>
      <c r="AM185" s="154"/>
      <c r="AN185" s="154"/>
      <c r="AO185" s="154"/>
      <c r="AP185" s="154"/>
      <c r="AQ185" s="154"/>
      <c r="AR185" s="154"/>
      <c r="AS185" s="154"/>
      <c r="AT185" s="154"/>
      <c r="AU185" s="154"/>
      <c r="AV185" s="154"/>
      <c r="AW185" s="154"/>
      <c r="AX185" s="154"/>
      <c r="AY185" s="154"/>
      <c r="AZ185" s="154"/>
      <c r="BA185" s="154"/>
      <c r="BB185" s="154"/>
      <c r="BC185" s="154"/>
      <c r="BD185" s="154"/>
      <c r="BE185" s="154"/>
      <c r="BF185" s="154"/>
      <c r="BG185" s="154"/>
      <c r="BH185" s="154"/>
      <c r="BI185" s="154"/>
      <c r="BJ185" s="154"/>
      <c r="BK185" s="154"/>
      <c r="BL185" s="154"/>
      <c r="BM185" s="154"/>
      <c r="BN185" s="154"/>
      <c r="BO185" s="154"/>
      <c r="BP185" s="154"/>
      <c r="BQ185" s="154"/>
      <c r="BR185" s="154"/>
      <c r="BS185" s="154"/>
      <c r="BT185" s="154"/>
      <c r="BU185" s="154"/>
      <c r="BV185" s="154"/>
      <c r="BW185" s="154"/>
      <c r="BX185" s="154"/>
      <c r="BY185" s="154"/>
      <c r="BZ185" s="154"/>
      <c r="CA185" s="154"/>
      <c r="CB185" s="154"/>
      <c r="CC185" s="154"/>
      <c r="CD185" s="154"/>
      <c r="CE185" s="154"/>
      <c r="CF185" s="154"/>
      <c r="CG185" s="154"/>
      <c r="CH185" s="154"/>
      <c r="CI185" s="154"/>
      <c r="CJ185" s="154"/>
      <c r="CK185" s="154"/>
      <c r="CL185" s="154"/>
      <c r="CM185" s="154"/>
      <c r="CN185" s="154"/>
      <c r="CO185" s="154"/>
      <c r="CP185" s="154"/>
      <c r="CQ185" s="154"/>
      <c r="CR185" s="154"/>
      <c r="CS185" s="154"/>
      <c r="CT185" s="154"/>
      <c r="CU185" s="154"/>
      <c r="CV185" s="154"/>
      <c r="CW185" s="154"/>
      <c r="CX185" s="154"/>
      <c r="CY185" s="154"/>
      <c r="CZ185" s="154"/>
      <c r="DA185" s="154"/>
      <c r="DB185" s="154"/>
      <c r="DC185" s="154"/>
      <c r="DD185" s="154"/>
      <c r="DE185" s="154"/>
      <c r="DF185" s="154"/>
      <c r="DG185" s="154"/>
      <c r="DH185" s="154"/>
      <c r="DI185" s="154"/>
      <c r="DJ185" s="154"/>
      <c r="DK185" s="154"/>
      <c r="DL185" s="154"/>
      <c r="DM185" s="154"/>
      <c r="DN185" s="154"/>
      <c r="DO185" s="154"/>
      <c r="DP185" s="154"/>
      <c r="DQ185" s="154"/>
      <c r="DR185" s="154"/>
      <c r="DS185" s="154"/>
      <c r="DT185" s="154"/>
      <c r="DU185" s="154"/>
      <c r="DV185" s="154"/>
      <c r="DW185" s="154"/>
      <c r="DX185" s="154"/>
      <c r="DY185" s="154"/>
      <c r="DZ185" s="154"/>
      <c r="EA185" s="154"/>
      <c r="EB185" s="154"/>
      <c r="EC185" s="154"/>
      <c r="ED185" s="154"/>
      <c r="EE185" s="154"/>
      <c r="EF185" s="154"/>
      <c r="EG185" s="154"/>
      <c r="EH185" s="154"/>
      <c r="EI185" s="154"/>
      <c r="EJ185" s="154"/>
      <c r="EK185" s="154"/>
      <c r="EL185" s="154"/>
      <c r="EM185" s="154"/>
      <c r="EN185" s="154"/>
      <c r="EO185" s="154"/>
      <c r="EP185" s="154"/>
      <c r="EQ185" s="154"/>
      <c r="ER185" s="154"/>
      <c r="ES185" s="154"/>
      <c r="ET185" s="154"/>
      <c r="EU185" s="154"/>
      <c r="EV185" s="154"/>
      <c r="EW185" s="154"/>
      <c r="EX185" s="154"/>
      <c r="EY185" s="154"/>
      <c r="EZ185" s="154"/>
      <c r="FA185" s="154"/>
      <c r="FB185" s="154"/>
      <c r="FC185" s="154"/>
      <c r="FD185" s="154"/>
      <c r="FE185" s="154"/>
      <c r="FF185" s="154"/>
      <c r="FG185" s="154"/>
      <c r="FH185" s="154"/>
      <c r="FI185" s="154"/>
      <c r="FJ185" s="154"/>
      <c r="FK185" s="154"/>
      <c r="FL185" s="154"/>
      <c r="FM185" s="154"/>
      <c r="FN185" s="154"/>
      <c r="FO185" s="154"/>
      <c r="FP185" s="154"/>
      <c r="FQ185" s="154"/>
      <c r="FR185" s="154"/>
      <c r="FS185" s="154"/>
      <c r="FT185" s="154"/>
      <c r="FU185" s="154"/>
      <c r="FV185" s="154"/>
      <c r="FW185" s="154"/>
      <c r="FX185" s="154"/>
      <c r="FY185" s="154"/>
      <c r="FZ185" s="154"/>
      <c r="GA185" s="154"/>
      <c r="GB185" s="154"/>
      <c r="GC185" s="154"/>
      <c r="GD185" s="154"/>
      <c r="GE185" s="154"/>
      <c r="GF185" s="154"/>
      <c r="GG185" s="154"/>
      <c r="GH185" s="154"/>
      <c r="GI185" s="154"/>
      <c r="GJ185" s="154"/>
      <c r="GK185" s="154"/>
      <c r="GL185" s="154"/>
      <c r="GM185" s="154"/>
      <c r="GN185" s="154"/>
      <c r="GO185" s="154"/>
      <c r="GP185" s="154"/>
      <c r="GQ185" s="154"/>
      <c r="GR185" s="154"/>
      <c r="GS185" s="154"/>
      <c r="GT185" s="154"/>
      <c r="GU185" s="154"/>
      <c r="GV185" s="154"/>
      <c r="GW185" s="154"/>
      <c r="GX185" s="154"/>
      <c r="GY185" s="154"/>
      <c r="GZ185" s="154"/>
      <c r="HA185" s="154"/>
      <c r="HB185" s="154"/>
      <c r="HC185" s="154"/>
      <c r="HD185" s="154"/>
      <c r="HE185" s="154"/>
      <c r="HF185" s="154"/>
      <c r="HG185" s="154"/>
      <c r="HH185" s="154"/>
      <c r="HI185" s="154"/>
      <c r="HJ185" s="154"/>
      <c r="HK185" s="154"/>
      <c r="HL185" s="154"/>
      <c r="HM185" s="154"/>
      <c r="HN185" s="154"/>
      <c r="HO185" s="154"/>
      <c r="HP185" s="154"/>
      <c r="HQ185" s="154"/>
      <c r="HR185" s="154"/>
      <c r="HS185" s="154"/>
      <c r="HT185" s="154"/>
      <c r="HU185" s="154"/>
      <c r="HV185" s="154"/>
      <c r="HW185" s="154"/>
      <c r="HX185" s="154"/>
      <c r="HY185" s="154"/>
      <c r="HZ185" s="154"/>
      <c r="IA185" s="154"/>
      <c r="IB185" s="154"/>
      <c r="IC185" s="154"/>
      <c r="ID185" s="154"/>
      <c r="IE185" s="154"/>
      <c r="IF185" s="154"/>
      <c r="IG185" s="154"/>
      <c r="IH185" s="154"/>
      <c r="II185" s="154"/>
      <c r="IJ185" s="154"/>
      <c r="IK185" s="154"/>
      <c r="IL185" s="154"/>
      <c r="IM185" s="154"/>
      <c r="IN185" s="154"/>
      <c r="IO185" s="154"/>
      <c r="IP185" s="154"/>
      <c r="IQ185" s="154"/>
    </row>
    <row r="186" spans="1:251" s="216" customFormat="1" x14ac:dyDescent="0.2">
      <c r="A186" s="174"/>
      <c r="B186" s="142"/>
      <c r="C186" s="219"/>
      <c r="D186" s="205"/>
      <c r="E186" s="142"/>
      <c r="F186" s="206"/>
      <c r="G186" s="211"/>
      <c r="H186" s="207"/>
      <c r="I186" s="192"/>
      <c r="J186" s="156"/>
      <c r="K186" s="217"/>
      <c r="L186" s="157"/>
      <c r="M186" s="154"/>
      <c r="N186" s="154"/>
      <c r="O186" s="154"/>
      <c r="P186" s="154"/>
      <c r="Q186" s="154"/>
      <c r="R186" s="211"/>
      <c r="S186" s="154"/>
      <c r="T186" s="154"/>
      <c r="U186" s="154"/>
      <c r="V186" s="154"/>
      <c r="W186" s="154"/>
      <c r="X186" s="154"/>
      <c r="Y186" s="154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  <c r="BE186" s="154"/>
      <c r="BF186" s="154"/>
      <c r="BG186" s="154"/>
      <c r="BH186" s="154"/>
      <c r="BI186" s="154"/>
      <c r="BJ186" s="154"/>
      <c r="BK186" s="154"/>
      <c r="BL186" s="154"/>
      <c r="BM186" s="154"/>
      <c r="BN186" s="154"/>
      <c r="BO186" s="154"/>
      <c r="BP186" s="154"/>
      <c r="BQ186" s="154"/>
      <c r="BR186" s="154"/>
      <c r="BS186" s="154"/>
      <c r="BT186" s="154"/>
      <c r="BU186" s="154"/>
      <c r="BV186" s="154"/>
      <c r="BW186" s="154"/>
      <c r="BX186" s="154"/>
      <c r="BY186" s="154"/>
      <c r="BZ186" s="154"/>
      <c r="CA186" s="154"/>
      <c r="CB186" s="154"/>
      <c r="CC186" s="154"/>
      <c r="CD186" s="154"/>
      <c r="CE186" s="154"/>
      <c r="CF186" s="154"/>
      <c r="CG186" s="154"/>
      <c r="CH186" s="154"/>
      <c r="CI186" s="154"/>
      <c r="CJ186" s="154"/>
      <c r="CK186" s="154"/>
      <c r="CL186" s="154"/>
      <c r="CM186" s="154"/>
      <c r="CN186" s="154"/>
      <c r="CO186" s="154"/>
      <c r="CP186" s="154"/>
      <c r="CQ186" s="154"/>
      <c r="CR186" s="154"/>
      <c r="CS186" s="154"/>
      <c r="CT186" s="154"/>
      <c r="CU186" s="154"/>
      <c r="CV186" s="154"/>
      <c r="CW186" s="154"/>
      <c r="CX186" s="154"/>
      <c r="CY186" s="154"/>
      <c r="CZ186" s="154"/>
      <c r="DA186" s="154"/>
      <c r="DB186" s="154"/>
      <c r="DC186" s="154"/>
      <c r="DD186" s="154"/>
      <c r="DE186" s="154"/>
      <c r="DF186" s="154"/>
      <c r="DG186" s="154"/>
      <c r="DH186" s="154"/>
      <c r="DI186" s="154"/>
      <c r="DJ186" s="154"/>
      <c r="DK186" s="154"/>
      <c r="DL186" s="154"/>
      <c r="DM186" s="154"/>
      <c r="DN186" s="154"/>
      <c r="DO186" s="154"/>
      <c r="DP186" s="154"/>
      <c r="DQ186" s="154"/>
      <c r="DR186" s="154"/>
      <c r="DS186" s="154"/>
      <c r="DT186" s="154"/>
      <c r="DU186" s="154"/>
      <c r="DV186" s="154"/>
      <c r="DW186" s="154"/>
      <c r="DX186" s="154"/>
      <c r="DY186" s="154"/>
      <c r="DZ186" s="154"/>
      <c r="EA186" s="154"/>
      <c r="EB186" s="154"/>
      <c r="EC186" s="154"/>
      <c r="ED186" s="154"/>
      <c r="EE186" s="154"/>
      <c r="EF186" s="154"/>
      <c r="EG186" s="154"/>
      <c r="EH186" s="154"/>
      <c r="EI186" s="154"/>
      <c r="EJ186" s="154"/>
      <c r="EK186" s="154"/>
      <c r="EL186" s="154"/>
      <c r="EM186" s="154"/>
      <c r="EN186" s="154"/>
      <c r="EO186" s="154"/>
      <c r="EP186" s="154"/>
      <c r="EQ186" s="154"/>
      <c r="ER186" s="154"/>
      <c r="ES186" s="154"/>
      <c r="ET186" s="154"/>
      <c r="EU186" s="154"/>
      <c r="EV186" s="154"/>
      <c r="EW186" s="154"/>
      <c r="EX186" s="154"/>
      <c r="EY186" s="154"/>
      <c r="EZ186" s="154"/>
      <c r="FA186" s="154"/>
      <c r="FB186" s="154"/>
      <c r="FC186" s="154"/>
      <c r="FD186" s="154"/>
      <c r="FE186" s="154"/>
      <c r="FF186" s="154"/>
      <c r="FG186" s="154"/>
      <c r="FH186" s="154"/>
      <c r="FI186" s="154"/>
      <c r="FJ186" s="154"/>
      <c r="FK186" s="154"/>
      <c r="FL186" s="154"/>
      <c r="FM186" s="154"/>
      <c r="FN186" s="154"/>
      <c r="FO186" s="154"/>
      <c r="FP186" s="154"/>
      <c r="FQ186" s="154"/>
      <c r="FR186" s="154"/>
      <c r="FS186" s="154"/>
      <c r="FT186" s="154"/>
      <c r="FU186" s="154"/>
      <c r="FV186" s="154"/>
      <c r="FW186" s="154"/>
      <c r="FX186" s="154"/>
      <c r="FY186" s="154"/>
      <c r="FZ186" s="154"/>
      <c r="GA186" s="154"/>
      <c r="GB186" s="154"/>
      <c r="GC186" s="154"/>
      <c r="GD186" s="154"/>
      <c r="GE186" s="154"/>
      <c r="GF186" s="154"/>
      <c r="GG186" s="154"/>
      <c r="GH186" s="154"/>
      <c r="GI186" s="154"/>
      <c r="GJ186" s="154"/>
      <c r="GK186" s="154"/>
      <c r="GL186" s="154"/>
      <c r="GM186" s="154"/>
      <c r="GN186" s="154"/>
      <c r="GO186" s="154"/>
      <c r="GP186" s="154"/>
      <c r="GQ186" s="154"/>
      <c r="GR186" s="154"/>
      <c r="GS186" s="154"/>
      <c r="GT186" s="154"/>
      <c r="GU186" s="154"/>
      <c r="GV186" s="154"/>
      <c r="GW186" s="154"/>
      <c r="GX186" s="154"/>
      <c r="GY186" s="154"/>
      <c r="GZ186" s="154"/>
      <c r="HA186" s="154"/>
      <c r="HB186" s="154"/>
      <c r="HC186" s="154"/>
      <c r="HD186" s="154"/>
      <c r="HE186" s="154"/>
      <c r="HF186" s="154"/>
      <c r="HG186" s="154"/>
      <c r="HH186" s="154"/>
      <c r="HI186" s="154"/>
      <c r="HJ186" s="154"/>
      <c r="HK186" s="154"/>
      <c r="HL186" s="154"/>
      <c r="HM186" s="154"/>
      <c r="HN186" s="154"/>
      <c r="HO186" s="154"/>
      <c r="HP186" s="154"/>
      <c r="HQ186" s="154"/>
      <c r="HR186" s="154"/>
      <c r="HS186" s="154"/>
      <c r="HT186" s="154"/>
      <c r="HU186" s="154"/>
      <c r="HV186" s="154"/>
      <c r="HW186" s="154"/>
      <c r="HX186" s="154"/>
      <c r="HY186" s="154"/>
      <c r="HZ186" s="154"/>
      <c r="IA186" s="154"/>
      <c r="IB186" s="154"/>
      <c r="IC186" s="154"/>
      <c r="ID186" s="154"/>
      <c r="IE186" s="154"/>
      <c r="IF186" s="154"/>
      <c r="IG186" s="154"/>
      <c r="IH186" s="154"/>
      <c r="II186" s="154"/>
      <c r="IJ186" s="154"/>
      <c r="IK186" s="154"/>
      <c r="IL186" s="154"/>
      <c r="IM186" s="154"/>
      <c r="IN186" s="154"/>
      <c r="IO186" s="154"/>
      <c r="IP186" s="154"/>
      <c r="IQ186" s="154"/>
    </row>
    <row r="187" spans="1:251" s="216" customFormat="1" x14ac:dyDescent="0.2">
      <c r="A187" s="174" t="s">
        <v>660</v>
      </c>
      <c r="B187" s="142"/>
      <c r="C187" s="219"/>
      <c r="D187" s="212" t="s">
        <v>652</v>
      </c>
      <c r="E187" s="145"/>
      <c r="F187" s="213"/>
      <c r="G187" s="214"/>
      <c r="H187" s="215"/>
      <c r="I187" s="204">
        <f>I188+I195</f>
        <v>2235.64</v>
      </c>
      <c r="J187" s="156"/>
      <c r="K187" s="217"/>
      <c r="L187" s="157"/>
      <c r="M187" s="154"/>
      <c r="N187" s="154"/>
      <c r="O187" s="154"/>
      <c r="P187" s="154"/>
      <c r="Q187" s="154"/>
      <c r="R187" s="211"/>
      <c r="S187" s="154"/>
      <c r="T187" s="154"/>
      <c r="U187" s="154"/>
      <c r="V187" s="154"/>
      <c r="W187" s="154"/>
      <c r="X187" s="154"/>
      <c r="Y187" s="154"/>
      <c r="Z187" s="154"/>
      <c r="AA187" s="154"/>
      <c r="AB187" s="154"/>
      <c r="AC187" s="154"/>
      <c r="AD187" s="154"/>
      <c r="AE187" s="154"/>
      <c r="AF187" s="154"/>
      <c r="AG187" s="154"/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4"/>
      <c r="AX187" s="154"/>
      <c r="AY187" s="154"/>
      <c r="AZ187" s="154"/>
      <c r="BA187" s="154"/>
      <c r="BB187" s="154"/>
      <c r="BC187" s="154"/>
      <c r="BD187" s="154"/>
      <c r="BE187" s="154"/>
      <c r="BF187" s="154"/>
      <c r="BG187" s="154"/>
      <c r="BH187" s="154"/>
      <c r="BI187" s="154"/>
      <c r="BJ187" s="154"/>
      <c r="BK187" s="154"/>
      <c r="BL187" s="154"/>
      <c r="BM187" s="154"/>
      <c r="BN187" s="154"/>
      <c r="BO187" s="154"/>
      <c r="BP187" s="154"/>
      <c r="BQ187" s="154"/>
      <c r="BR187" s="154"/>
      <c r="BS187" s="154"/>
      <c r="BT187" s="154"/>
      <c r="BU187" s="154"/>
      <c r="BV187" s="154"/>
      <c r="BW187" s="154"/>
      <c r="BX187" s="154"/>
      <c r="BY187" s="154"/>
      <c r="BZ187" s="154"/>
      <c r="CA187" s="154"/>
      <c r="CB187" s="154"/>
      <c r="CC187" s="154"/>
      <c r="CD187" s="154"/>
      <c r="CE187" s="154"/>
      <c r="CF187" s="154"/>
      <c r="CG187" s="154"/>
      <c r="CH187" s="154"/>
      <c r="CI187" s="154"/>
      <c r="CJ187" s="154"/>
      <c r="CK187" s="154"/>
      <c r="CL187" s="154"/>
      <c r="CM187" s="154"/>
      <c r="CN187" s="154"/>
      <c r="CO187" s="154"/>
      <c r="CP187" s="154"/>
      <c r="CQ187" s="154"/>
      <c r="CR187" s="154"/>
      <c r="CS187" s="154"/>
      <c r="CT187" s="154"/>
      <c r="CU187" s="154"/>
      <c r="CV187" s="154"/>
      <c r="CW187" s="154"/>
      <c r="CX187" s="154"/>
      <c r="CY187" s="154"/>
      <c r="CZ187" s="154"/>
      <c r="DA187" s="154"/>
      <c r="DB187" s="154"/>
      <c r="DC187" s="154"/>
      <c r="DD187" s="154"/>
      <c r="DE187" s="154"/>
      <c r="DF187" s="154"/>
      <c r="DG187" s="154"/>
      <c r="DH187" s="154"/>
      <c r="DI187" s="154"/>
      <c r="DJ187" s="154"/>
      <c r="DK187" s="154"/>
      <c r="DL187" s="154"/>
      <c r="DM187" s="154"/>
      <c r="DN187" s="154"/>
      <c r="DO187" s="154"/>
      <c r="DP187" s="154"/>
      <c r="DQ187" s="154"/>
      <c r="DR187" s="154"/>
      <c r="DS187" s="154"/>
      <c r="DT187" s="154"/>
      <c r="DU187" s="154"/>
      <c r="DV187" s="154"/>
      <c r="DW187" s="154"/>
      <c r="DX187" s="154"/>
      <c r="DY187" s="154"/>
      <c r="DZ187" s="154"/>
      <c r="EA187" s="154"/>
      <c r="EB187" s="154"/>
      <c r="EC187" s="154"/>
      <c r="ED187" s="154"/>
      <c r="EE187" s="154"/>
      <c r="EF187" s="154"/>
      <c r="EG187" s="154"/>
      <c r="EH187" s="154"/>
      <c r="EI187" s="154"/>
      <c r="EJ187" s="154"/>
      <c r="EK187" s="154"/>
      <c r="EL187" s="154"/>
      <c r="EM187" s="154"/>
      <c r="EN187" s="154"/>
      <c r="EO187" s="154"/>
      <c r="EP187" s="154"/>
      <c r="EQ187" s="154"/>
      <c r="ER187" s="154"/>
      <c r="ES187" s="154"/>
      <c r="ET187" s="154"/>
      <c r="EU187" s="154"/>
      <c r="EV187" s="154"/>
      <c r="EW187" s="154"/>
      <c r="EX187" s="154"/>
      <c r="EY187" s="154"/>
      <c r="EZ187" s="154"/>
      <c r="FA187" s="154"/>
      <c r="FB187" s="154"/>
      <c r="FC187" s="154"/>
      <c r="FD187" s="154"/>
      <c r="FE187" s="154"/>
      <c r="FF187" s="154"/>
      <c r="FG187" s="154"/>
      <c r="FH187" s="154"/>
      <c r="FI187" s="154"/>
      <c r="FJ187" s="154"/>
      <c r="FK187" s="154"/>
      <c r="FL187" s="154"/>
      <c r="FM187" s="154"/>
      <c r="FN187" s="154"/>
      <c r="FO187" s="154"/>
      <c r="FP187" s="154"/>
      <c r="FQ187" s="154"/>
      <c r="FR187" s="154"/>
      <c r="FS187" s="154"/>
      <c r="FT187" s="154"/>
      <c r="FU187" s="154"/>
      <c r="FV187" s="154"/>
      <c r="FW187" s="154"/>
      <c r="FX187" s="154"/>
      <c r="FY187" s="154"/>
      <c r="FZ187" s="154"/>
      <c r="GA187" s="154"/>
      <c r="GB187" s="154"/>
      <c r="GC187" s="154"/>
      <c r="GD187" s="154"/>
      <c r="GE187" s="154"/>
      <c r="GF187" s="154"/>
      <c r="GG187" s="154"/>
      <c r="GH187" s="154"/>
      <c r="GI187" s="154"/>
      <c r="GJ187" s="154"/>
      <c r="GK187" s="154"/>
      <c r="GL187" s="154"/>
      <c r="GM187" s="154"/>
      <c r="GN187" s="154"/>
      <c r="GO187" s="154"/>
      <c r="GP187" s="154"/>
      <c r="GQ187" s="154"/>
      <c r="GR187" s="154"/>
      <c r="GS187" s="154"/>
      <c r="GT187" s="154"/>
      <c r="GU187" s="154"/>
      <c r="GV187" s="154"/>
      <c r="GW187" s="154"/>
      <c r="GX187" s="154"/>
      <c r="GY187" s="154"/>
      <c r="GZ187" s="154"/>
      <c r="HA187" s="154"/>
      <c r="HB187" s="154"/>
      <c r="HC187" s="154"/>
      <c r="HD187" s="154"/>
      <c r="HE187" s="154"/>
      <c r="HF187" s="154"/>
      <c r="HG187" s="154"/>
      <c r="HH187" s="154"/>
      <c r="HI187" s="154"/>
      <c r="HJ187" s="154"/>
      <c r="HK187" s="154"/>
      <c r="HL187" s="154"/>
      <c r="HM187" s="154"/>
      <c r="HN187" s="154"/>
      <c r="HO187" s="154"/>
      <c r="HP187" s="154"/>
      <c r="HQ187" s="154"/>
      <c r="HR187" s="154"/>
      <c r="HS187" s="154"/>
      <c r="HT187" s="154"/>
      <c r="HU187" s="154"/>
      <c r="HV187" s="154"/>
      <c r="HW187" s="154"/>
      <c r="HX187" s="154"/>
      <c r="HY187" s="154"/>
      <c r="HZ187" s="154"/>
      <c r="IA187" s="154"/>
      <c r="IB187" s="154"/>
      <c r="IC187" s="154"/>
      <c r="ID187" s="154"/>
      <c r="IE187" s="154"/>
      <c r="IF187" s="154"/>
      <c r="IG187" s="154"/>
      <c r="IH187" s="154"/>
      <c r="II187" s="154"/>
      <c r="IJ187" s="154"/>
      <c r="IK187" s="154"/>
      <c r="IL187" s="154"/>
      <c r="IM187" s="154"/>
      <c r="IN187" s="154"/>
      <c r="IO187" s="154"/>
      <c r="IP187" s="154"/>
      <c r="IQ187" s="154"/>
    </row>
    <row r="188" spans="1:251" s="216" customFormat="1" x14ac:dyDescent="0.2">
      <c r="A188" s="174" t="s">
        <v>675</v>
      </c>
      <c r="B188" s="142"/>
      <c r="C188" s="219"/>
      <c r="D188" s="212" t="s">
        <v>614</v>
      </c>
      <c r="E188" s="145"/>
      <c r="F188" s="213"/>
      <c r="G188" s="214"/>
      <c r="H188" s="215"/>
      <c r="I188" s="204">
        <f>SUM(I189:I193)</f>
        <v>2017.98</v>
      </c>
      <c r="J188" s="156"/>
      <c r="K188" s="217"/>
      <c r="L188" s="157"/>
      <c r="M188" s="154"/>
      <c r="N188" s="154"/>
      <c r="O188" s="154"/>
      <c r="P188" s="154"/>
      <c r="Q188" s="154"/>
      <c r="R188" s="211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4"/>
      <c r="BN188" s="154"/>
      <c r="BO188" s="154"/>
      <c r="BP188" s="154"/>
      <c r="BQ188" s="154"/>
      <c r="BR188" s="154"/>
      <c r="BS188" s="154"/>
      <c r="BT188" s="154"/>
      <c r="BU188" s="154"/>
      <c r="BV188" s="154"/>
      <c r="BW188" s="154"/>
      <c r="BX188" s="154"/>
      <c r="BY188" s="154"/>
      <c r="BZ188" s="154"/>
      <c r="CA188" s="154"/>
      <c r="CB188" s="154"/>
      <c r="CC188" s="154"/>
      <c r="CD188" s="154"/>
      <c r="CE188" s="154"/>
      <c r="CF188" s="154"/>
      <c r="CG188" s="154"/>
      <c r="CH188" s="154"/>
      <c r="CI188" s="154"/>
      <c r="CJ188" s="154"/>
      <c r="CK188" s="154"/>
      <c r="CL188" s="154"/>
      <c r="CM188" s="154"/>
      <c r="CN188" s="154"/>
      <c r="CO188" s="154"/>
      <c r="CP188" s="154"/>
      <c r="CQ188" s="154"/>
      <c r="CR188" s="154"/>
      <c r="CS188" s="154"/>
      <c r="CT188" s="154"/>
      <c r="CU188" s="154"/>
      <c r="CV188" s="154"/>
      <c r="CW188" s="154"/>
      <c r="CX188" s="154"/>
      <c r="CY188" s="154"/>
      <c r="CZ188" s="154"/>
      <c r="DA188" s="154"/>
      <c r="DB188" s="154"/>
      <c r="DC188" s="154"/>
      <c r="DD188" s="154"/>
      <c r="DE188" s="154"/>
      <c r="DF188" s="154"/>
      <c r="DG188" s="154"/>
      <c r="DH188" s="154"/>
      <c r="DI188" s="154"/>
      <c r="DJ188" s="154"/>
      <c r="DK188" s="154"/>
      <c r="DL188" s="154"/>
      <c r="DM188" s="154"/>
      <c r="DN188" s="154"/>
      <c r="DO188" s="154"/>
      <c r="DP188" s="154"/>
      <c r="DQ188" s="154"/>
      <c r="DR188" s="154"/>
      <c r="DS188" s="154"/>
      <c r="DT188" s="154"/>
      <c r="DU188" s="154"/>
      <c r="DV188" s="154"/>
      <c r="DW188" s="154"/>
      <c r="DX188" s="154"/>
      <c r="DY188" s="154"/>
      <c r="DZ188" s="154"/>
      <c r="EA188" s="154"/>
      <c r="EB188" s="154"/>
      <c r="EC188" s="154"/>
      <c r="ED188" s="154"/>
      <c r="EE188" s="154"/>
      <c r="EF188" s="154"/>
      <c r="EG188" s="154"/>
      <c r="EH188" s="154"/>
      <c r="EI188" s="154"/>
      <c r="EJ188" s="154"/>
      <c r="EK188" s="154"/>
      <c r="EL188" s="154"/>
      <c r="EM188" s="154"/>
      <c r="EN188" s="154"/>
      <c r="EO188" s="154"/>
      <c r="EP188" s="154"/>
      <c r="EQ188" s="154"/>
      <c r="ER188" s="154"/>
      <c r="ES188" s="154"/>
      <c r="ET188" s="154"/>
      <c r="EU188" s="154"/>
      <c r="EV188" s="154"/>
      <c r="EW188" s="154"/>
      <c r="EX188" s="154"/>
      <c r="EY188" s="154"/>
      <c r="EZ188" s="154"/>
      <c r="FA188" s="154"/>
      <c r="FB188" s="154"/>
      <c r="FC188" s="154"/>
      <c r="FD188" s="154"/>
      <c r="FE188" s="154"/>
      <c r="FF188" s="154"/>
      <c r="FG188" s="154"/>
      <c r="FH188" s="154"/>
      <c r="FI188" s="154"/>
      <c r="FJ188" s="154"/>
      <c r="FK188" s="154"/>
      <c r="FL188" s="154"/>
      <c r="FM188" s="154"/>
      <c r="FN188" s="154"/>
      <c r="FO188" s="154"/>
      <c r="FP188" s="154"/>
      <c r="FQ188" s="154"/>
      <c r="FR188" s="154"/>
      <c r="FS188" s="154"/>
      <c r="FT188" s="154"/>
      <c r="FU188" s="154"/>
      <c r="FV188" s="154"/>
      <c r="FW188" s="154"/>
      <c r="FX188" s="154"/>
      <c r="FY188" s="154"/>
      <c r="FZ188" s="154"/>
      <c r="GA188" s="154"/>
      <c r="GB188" s="154"/>
      <c r="GC188" s="154"/>
      <c r="GD188" s="154"/>
      <c r="GE188" s="154"/>
      <c r="GF188" s="154"/>
      <c r="GG188" s="154"/>
      <c r="GH188" s="154"/>
      <c r="GI188" s="154"/>
      <c r="GJ188" s="154"/>
      <c r="GK188" s="154"/>
      <c r="GL188" s="154"/>
      <c r="GM188" s="154"/>
      <c r="GN188" s="154"/>
      <c r="GO188" s="154"/>
      <c r="GP188" s="154"/>
      <c r="GQ188" s="154"/>
      <c r="GR188" s="154"/>
      <c r="GS188" s="154"/>
      <c r="GT188" s="154"/>
      <c r="GU188" s="154"/>
      <c r="GV188" s="154"/>
      <c r="GW188" s="154"/>
      <c r="GX188" s="154"/>
      <c r="GY188" s="154"/>
      <c r="GZ188" s="154"/>
      <c r="HA188" s="154"/>
      <c r="HB188" s="154"/>
      <c r="HC188" s="154"/>
      <c r="HD188" s="154"/>
      <c r="HE188" s="154"/>
      <c r="HF188" s="154"/>
      <c r="HG188" s="154"/>
      <c r="HH188" s="154"/>
      <c r="HI188" s="154"/>
      <c r="HJ188" s="154"/>
      <c r="HK188" s="154"/>
      <c r="HL188" s="154"/>
      <c r="HM188" s="154"/>
      <c r="HN188" s="154"/>
      <c r="HO188" s="154"/>
      <c r="HP188" s="154"/>
      <c r="HQ188" s="154"/>
      <c r="HR188" s="154"/>
      <c r="HS188" s="154"/>
      <c r="HT188" s="154"/>
      <c r="HU188" s="154"/>
      <c r="HV188" s="154"/>
      <c r="HW188" s="154"/>
      <c r="HX188" s="154"/>
      <c r="HY188" s="154"/>
      <c r="HZ188" s="154"/>
      <c r="IA188" s="154"/>
      <c r="IB188" s="154"/>
      <c r="IC188" s="154"/>
      <c r="ID188" s="154"/>
      <c r="IE188" s="154"/>
      <c r="IF188" s="154"/>
      <c r="IG188" s="154"/>
      <c r="IH188" s="154"/>
      <c r="II188" s="154"/>
      <c r="IJ188" s="154"/>
      <c r="IK188" s="154"/>
      <c r="IL188" s="154"/>
      <c r="IM188" s="154"/>
      <c r="IN188" s="154"/>
      <c r="IO188" s="154"/>
      <c r="IP188" s="154"/>
      <c r="IQ188" s="154"/>
    </row>
    <row r="189" spans="1:251" s="216" customFormat="1" x14ac:dyDescent="0.2">
      <c r="A189" s="174" t="s">
        <v>676</v>
      </c>
      <c r="B189" s="145" t="s">
        <v>223</v>
      </c>
      <c r="C189" s="219">
        <v>9860</v>
      </c>
      <c r="D189" s="205" t="s">
        <v>637</v>
      </c>
      <c r="E189" s="142" t="s">
        <v>616</v>
      </c>
      <c r="F189" s="206">
        <v>25</v>
      </c>
      <c r="G189" s="211">
        <v>49.88</v>
      </c>
      <c r="H189" s="150">
        <f t="shared" ref="H189:H193" si="37">ROUND(G189*$K$9,2)</f>
        <v>62.6</v>
      </c>
      <c r="I189" s="192">
        <f t="shared" ref="I189:I193" si="38">ROUND(F189*H189,2)</f>
        <v>1565</v>
      </c>
      <c r="J189" s="156"/>
      <c r="K189" s="217"/>
      <c r="L189" s="157"/>
      <c r="M189" s="154"/>
      <c r="N189" s="154"/>
      <c r="O189" s="154"/>
      <c r="P189" s="154"/>
      <c r="Q189" s="154"/>
      <c r="R189" s="211"/>
      <c r="S189" s="154"/>
      <c r="T189" s="154"/>
      <c r="U189" s="154"/>
      <c r="V189" s="154"/>
      <c r="W189" s="154"/>
      <c r="X189" s="154"/>
      <c r="Y189" s="154"/>
      <c r="Z189" s="154"/>
      <c r="AA189" s="154"/>
      <c r="AB189" s="154"/>
      <c r="AC189" s="154"/>
      <c r="AD189" s="154"/>
      <c r="AE189" s="154"/>
      <c r="AF189" s="154"/>
      <c r="AG189" s="154"/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54"/>
      <c r="BB189" s="154"/>
      <c r="BC189" s="154"/>
      <c r="BD189" s="154"/>
      <c r="BE189" s="154"/>
      <c r="BF189" s="154"/>
      <c r="BG189" s="154"/>
      <c r="BH189" s="154"/>
      <c r="BI189" s="154"/>
      <c r="BJ189" s="154"/>
      <c r="BK189" s="154"/>
      <c r="BL189" s="154"/>
      <c r="BM189" s="154"/>
      <c r="BN189" s="154"/>
      <c r="BO189" s="154"/>
      <c r="BP189" s="154"/>
      <c r="BQ189" s="154"/>
      <c r="BR189" s="154"/>
      <c r="BS189" s="154"/>
      <c r="BT189" s="154"/>
      <c r="BU189" s="154"/>
      <c r="BV189" s="154"/>
      <c r="BW189" s="154"/>
      <c r="BX189" s="154"/>
      <c r="BY189" s="154"/>
      <c r="BZ189" s="154"/>
      <c r="CA189" s="154"/>
      <c r="CB189" s="154"/>
      <c r="CC189" s="154"/>
      <c r="CD189" s="154"/>
      <c r="CE189" s="154"/>
      <c r="CF189" s="154"/>
      <c r="CG189" s="154"/>
      <c r="CH189" s="154"/>
      <c r="CI189" s="154"/>
      <c r="CJ189" s="154"/>
      <c r="CK189" s="154"/>
      <c r="CL189" s="154"/>
      <c r="CM189" s="154"/>
      <c r="CN189" s="154"/>
      <c r="CO189" s="154"/>
      <c r="CP189" s="154"/>
      <c r="CQ189" s="154"/>
      <c r="CR189" s="154"/>
      <c r="CS189" s="154"/>
      <c r="CT189" s="154"/>
      <c r="CU189" s="154"/>
      <c r="CV189" s="154"/>
      <c r="CW189" s="154"/>
      <c r="CX189" s="154"/>
      <c r="CY189" s="154"/>
      <c r="CZ189" s="154"/>
      <c r="DA189" s="154"/>
      <c r="DB189" s="154"/>
      <c r="DC189" s="154"/>
      <c r="DD189" s="154"/>
      <c r="DE189" s="154"/>
      <c r="DF189" s="154"/>
      <c r="DG189" s="154"/>
      <c r="DH189" s="154"/>
      <c r="DI189" s="154"/>
      <c r="DJ189" s="154"/>
      <c r="DK189" s="154"/>
      <c r="DL189" s="154"/>
      <c r="DM189" s="154"/>
      <c r="DN189" s="154"/>
      <c r="DO189" s="154"/>
      <c r="DP189" s="154"/>
      <c r="DQ189" s="154"/>
      <c r="DR189" s="154"/>
      <c r="DS189" s="154"/>
      <c r="DT189" s="154"/>
      <c r="DU189" s="154"/>
      <c r="DV189" s="154"/>
      <c r="DW189" s="154"/>
      <c r="DX189" s="154"/>
      <c r="DY189" s="154"/>
      <c r="DZ189" s="154"/>
      <c r="EA189" s="154"/>
      <c r="EB189" s="154"/>
      <c r="EC189" s="154"/>
      <c r="ED189" s="154"/>
      <c r="EE189" s="154"/>
      <c r="EF189" s="154"/>
      <c r="EG189" s="154"/>
      <c r="EH189" s="154"/>
      <c r="EI189" s="154"/>
      <c r="EJ189" s="154"/>
      <c r="EK189" s="154"/>
      <c r="EL189" s="154"/>
      <c r="EM189" s="154"/>
      <c r="EN189" s="154"/>
      <c r="EO189" s="154"/>
      <c r="EP189" s="154"/>
      <c r="EQ189" s="154"/>
      <c r="ER189" s="154"/>
      <c r="ES189" s="154"/>
      <c r="ET189" s="154"/>
      <c r="EU189" s="154"/>
      <c r="EV189" s="154"/>
      <c r="EW189" s="154"/>
      <c r="EX189" s="154"/>
      <c r="EY189" s="154"/>
      <c r="EZ189" s="154"/>
      <c r="FA189" s="154"/>
      <c r="FB189" s="154"/>
      <c r="FC189" s="154"/>
      <c r="FD189" s="154"/>
      <c r="FE189" s="154"/>
      <c r="FF189" s="154"/>
      <c r="FG189" s="154"/>
      <c r="FH189" s="154"/>
      <c r="FI189" s="154"/>
      <c r="FJ189" s="154"/>
      <c r="FK189" s="154"/>
      <c r="FL189" s="154"/>
      <c r="FM189" s="154"/>
      <c r="FN189" s="154"/>
      <c r="FO189" s="154"/>
      <c r="FP189" s="154"/>
      <c r="FQ189" s="154"/>
      <c r="FR189" s="154"/>
      <c r="FS189" s="154"/>
      <c r="FT189" s="154"/>
      <c r="FU189" s="154"/>
      <c r="FV189" s="154"/>
      <c r="FW189" s="154"/>
      <c r="FX189" s="154"/>
      <c r="FY189" s="154"/>
      <c r="FZ189" s="154"/>
      <c r="GA189" s="154"/>
      <c r="GB189" s="154"/>
      <c r="GC189" s="154"/>
      <c r="GD189" s="154"/>
      <c r="GE189" s="154"/>
      <c r="GF189" s="154"/>
      <c r="GG189" s="154"/>
      <c r="GH189" s="154"/>
      <c r="GI189" s="154"/>
      <c r="GJ189" s="154"/>
      <c r="GK189" s="154"/>
      <c r="GL189" s="154"/>
      <c r="GM189" s="154"/>
      <c r="GN189" s="154"/>
      <c r="GO189" s="154"/>
      <c r="GP189" s="154"/>
      <c r="GQ189" s="154"/>
      <c r="GR189" s="154"/>
      <c r="GS189" s="154"/>
      <c r="GT189" s="154"/>
      <c r="GU189" s="154"/>
      <c r="GV189" s="154"/>
      <c r="GW189" s="154"/>
      <c r="GX189" s="154"/>
      <c r="GY189" s="154"/>
      <c r="GZ189" s="154"/>
      <c r="HA189" s="154"/>
      <c r="HB189" s="154"/>
      <c r="HC189" s="154"/>
      <c r="HD189" s="154"/>
      <c r="HE189" s="154"/>
      <c r="HF189" s="154"/>
      <c r="HG189" s="154"/>
      <c r="HH189" s="154"/>
      <c r="HI189" s="154"/>
      <c r="HJ189" s="154"/>
      <c r="HK189" s="154"/>
      <c r="HL189" s="154"/>
      <c r="HM189" s="154"/>
      <c r="HN189" s="154"/>
      <c r="HO189" s="154"/>
      <c r="HP189" s="154"/>
      <c r="HQ189" s="154"/>
      <c r="HR189" s="154"/>
      <c r="HS189" s="154"/>
      <c r="HT189" s="154"/>
      <c r="HU189" s="154"/>
      <c r="HV189" s="154"/>
      <c r="HW189" s="154"/>
      <c r="HX189" s="154"/>
      <c r="HY189" s="154"/>
      <c r="HZ189" s="154"/>
      <c r="IA189" s="154"/>
      <c r="IB189" s="154"/>
      <c r="IC189" s="154"/>
      <c r="ID189" s="154"/>
      <c r="IE189" s="154"/>
      <c r="IF189" s="154"/>
      <c r="IG189" s="154"/>
      <c r="IH189" s="154"/>
      <c r="II189" s="154"/>
      <c r="IJ189" s="154"/>
      <c r="IK189" s="154"/>
      <c r="IL189" s="154"/>
      <c r="IM189" s="154"/>
      <c r="IN189" s="154"/>
      <c r="IO189" s="154"/>
      <c r="IP189" s="154"/>
      <c r="IQ189" s="154"/>
    </row>
    <row r="190" spans="1:251" s="216" customFormat="1" ht="25.5" x14ac:dyDescent="0.2">
      <c r="A190" s="174" t="s">
        <v>677</v>
      </c>
      <c r="B190" s="145" t="s">
        <v>223</v>
      </c>
      <c r="C190" s="219">
        <v>3539</v>
      </c>
      <c r="D190" s="205" t="s">
        <v>640</v>
      </c>
      <c r="E190" s="142" t="s">
        <v>69</v>
      </c>
      <c r="F190" s="206">
        <v>2</v>
      </c>
      <c r="G190" s="211">
        <v>32.200000000000003</v>
      </c>
      <c r="H190" s="150">
        <f t="shared" si="37"/>
        <v>40.409999999999997</v>
      </c>
      <c r="I190" s="192">
        <f t="shared" si="38"/>
        <v>80.819999999999993</v>
      </c>
      <c r="J190" s="156"/>
      <c r="K190" s="217"/>
      <c r="L190" s="157"/>
      <c r="M190" s="154"/>
      <c r="N190" s="154"/>
      <c r="O190" s="154"/>
      <c r="P190" s="154"/>
      <c r="Q190" s="154"/>
      <c r="R190" s="211"/>
      <c r="S190" s="154"/>
      <c r="T190" s="154"/>
      <c r="U190" s="154"/>
      <c r="V190" s="154"/>
      <c r="W190" s="154"/>
      <c r="X190" s="154"/>
      <c r="Y190" s="154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  <c r="BE190" s="154"/>
      <c r="BF190" s="154"/>
      <c r="BG190" s="154"/>
      <c r="BH190" s="154"/>
      <c r="BI190" s="154"/>
      <c r="BJ190" s="154"/>
      <c r="BK190" s="154"/>
      <c r="BL190" s="154"/>
      <c r="BM190" s="154"/>
      <c r="BN190" s="154"/>
      <c r="BO190" s="154"/>
      <c r="BP190" s="154"/>
      <c r="BQ190" s="154"/>
      <c r="BR190" s="154"/>
      <c r="BS190" s="154"/>
      <c r="BT190" s="154"/>
      <c r="BU190" s="154"/>
      <c r="BV190" s="154"/>
      <c r="BW190" s="154"/>
      <c r="BX190" s="154"/>
      <c r="BY190" s="154"/>
      <c r="BZ190" s="154"/>
      <c r="CA190" s="154"/>
      <c r="CB190" s="154"/>
      <c r="CC190" s="154"/>
      <c r="CD190" s="154"/>
      <c r="CE190" s="154"/>
      <c r="CF190" s="154"/>
      <c r="CG190" s="154"/>
      <c r="CH190" s="154"/>
      <c r="CI190" s="154"/>
      <c r="CJ190" s="154"/>
      <c r="CK190" s="154"/>
      <c r="CL190" s="154"/>
      <c r="CM190" s="154"/>
      <c r="CN190" s="154"/>
      <c r="CO190" s="154"/>
      <c r="CP190" s="154"/>
      <c r="CQ190" s="154"/>
      <c r="CR190" s="154"/>
      <c r="CS190" s="154"/>
      <c r="CT190" s="154"/>
      <c r="CU190" s="154"/>
      <c r="CV190" s="154"/>
      <c r="CW190" s="154"/>
      <c r="CX190" s="154"/>
      <c r="CY190" s="154"/>
      <c r="CZ190" s="154"/>
      <c r="DA190" s="154"/>
      <c r="DB190" s="154"/>
      <c r="DC190" s="154"/>
      <c r="DD190" s="154"/>
      <c r="DE190" s="154"/>
      <c r="DF190" s="154"/>
      <c r="DG190" s="154"/>
      <c r="DH190" s="154"/>
      <c r="DI190" s="154"/>
      <c r="DJ190" s="154"/>
      <c r="DK190" s="154"/>
      <c r="DL190" s="154"/>
      <c r="DM190" s="154"/>
      <c r="DN190" s="154"/>
      <c r="DO190" s="154"/>
      <c r="DP190" s="154"/>
      <c r="DQ190" s="154"/>
      <c r="DR190" s="154"/>
      <c r="DS190" s="154"/>
      <c r="DT190" s="154"/>
      <c r="DU190" s="154"/>
      <c r="DV190" s="154"/>
      <c r="DW190" s="154"/>
      <c r="DX190" s="154"/>
      <c r="DY190" s="154"/>
      <c r="DZ190" s="154"/>
      <c r="EA190" s="154"/>
      <c r="EB190" s="154"/>
      <c r="EC190" s="154"/>
      <c r="ED190" s="154"/>
      <c r="EE190" s="154"/>
      <c r="EF190" s="154"/>
      <c r="EG190" s="154"/>
      <c r="EH190" s="154"/>
      <c r="EI190" s="154"/>
      <c r="EJ190" s="154"/>
      <c r="EK190" s="154"/>
      <c r="EL190" s="154"/>
      <c r="EM190" s="154"/>
      <c r="EN190" s="154"/>
      <c r="EO190" s="154"/>
      <c r="EP190" s="154"/>
      <c r="EQ190" s="154"/>
      <c r="ER190" s="154"/>
      <c r="ES190" s="154"/>
      <c r="ET190" s="154"/>
      <c r="EU190" s="154"/>
      <c r="EV190" s="154"/>
      <c r="EW190" s="154"/>
      <c r="EX190" s="154"/>
      <c r="EY190" s="154"/>
      <c r="EZ190" s="154"/>
      <c r="FA190" s="154"/>
      <c r="FB190" s="154"/>
      <c r="FC190" s="154"/>
      <c r="FD190" s="154"/>
      <c r="FE190" s="154"/>
      <c r="FF190" s="154"/>
      <c r="FG190" s="154"/>
      <c r="FH190" s="154"/>
      <c r="FI190" s="154"/>
      <c r="FJ190" s="154"/>
      <c r="FK190" s="154"/>
      <c r="FL190" s="154"/>
      <c r="FM190" s="154"/>
      <c r="FN190" s="154"/>
      <c r="FO190" s="154"/>
      <c r="FP190" s="154"/>
      <c r="FQ190" s="154"/>
      <c r="FR190" s="154"/>
      <c r="FS190" s="154"/>
      <c r="FT190" s="154"/>
      <c r="FU190" s="154"/>
      <c r="FV190" s="154"/>
      <c r="FW190" s="154"/>
      <c r="FX190" s="154"/>
      <c r="FY190" s="154"/>
      <c r="FZ190" s="154"/>
      <c r="GA190" s="154"/>
      <c r="GB190" s="154"/>
      <c r="GC190" s="154"/>
      <c r="GD190" s="154"/>
      <c r="GE190" s="154"/>
      <c r="GF190" s="154"/>
      <c r="GG190" s="154"/>
      <c r="GH190" s="154"/>
      <c r="GI190" s="154"/>
      <c r="GJ190" s="154"/>
      <c r="GK190" s="154"/>
      <c r="GL190" s="154"/>
      <c r="GM190" s="154"/>
      <c r="GN190" s="154"/>
      <c r="GO190" s="154"/>
      <c r="GP190" s="154"/>
      <c r="GQ190" s="154"/>
      <c r="GR190" s="154"/>
      <c r="GS190" s="154"/>
      <c r="GT190" s="154"/>
      <c r="GU190" s="154"/>
      <c r="GV190" s="154"/>
      <c r="GW190" s="154"/>
      <c r="GX190" s="154"/>
      <c r="GY190" s="154"/>
      <c r="GZ190" s="154"/>
      <c r="HA190" s="154"/>
      <c r="HB190" s="154"/>
      <c r="HC190" s="154"/>
      <c r="HD190" s="154"/>
      <c r="HE190" s="154"/>
      <c r="HF190" s="154"/>
      <c r="HG190" s="154"/>
      <c r="HH190" s="154"/>
      <c r="HI190" s="154"/>
      <c r="HJ190" s="154"/>
      <c r="HK190" s="154"/>
      <c r="HL190" s="154"/>
      <c r="HM190" s="154"/>
      <c r="HN190" s="154"/>
      <c r="HO190" s="154"/>
      <c r="HP190" s="154"/>
      <c r="HQ190" s="154"/>
      <c r="HR190" s="154"/>
      <c r="HS190" s="154"/>
      <c r="HT190" s="154"/>
      <c r="HU190" s="154"/>
      <c r="HV190" s="154"/>
      <c r="HW190" s="154"/>
      <c r="HX190" s="154"/>
      <c r="HY190" s="154"/>
      <c r="HZ190" s="154"/>
      <c r="IA190" s="154"/>
      <c r="IB190" s="154"/>
      <c r="IC190" s="154"/>
      <c r="ID190" s="154"/>
      <c r="IE190" s="154"/>
      <c r="IF190" s="154"/>
      <c r="IG190" s="154"/>
      <c r="IH190" s="154"/>
      <c r="II190" s="154"/>
      <c r="IJ190" s="154"/>
      <c r="IK190" s="154"/>
      <c r="IL190" s="154"/>
      <c r="IM190" s="154"/>
      <c r="IN190" s="154"/>
      <c r="IO190" s="154"/>
      <c r="IP190" s="154"/>
      <c r="IQ190" s="154"/>
    </row>
    <row r="191" spans="1:251" s="216" customFormat="1" x14ac:dyDescent="0.2">
      <c r="A191" s="174" t="s">
        <v>678</v>
      </c>
      <c r="B191" s="145" t="s">
        <v>223</v>
      </c>
      <c r="C191" s="219">
        <v>7110</v>
      </c>
      <c r="D191" s="205" t="s">
        <v>638</v>
      </c>
      <c r="E191" s="142" t="s">
        <v>69</v>
      </c>
      <c r="F191" s="206">
        <v>1</v>
      </c>
      <c r="G191" s="211">
        <v>54.5</v>
      </c>
      <c r="H191" s="150">
        <f t="shared" si="37"/>
        <v>68.400000000000006</v>
      </c>
      <c r="I191" s="192">
        <f t="shared" si="38"/>
        <v>68.400000000000006</v>
      </c>
      <c r="J191" s="156"/>
      <c r="K191" s="217"/>
      <c r="L191" s="157"/>
      <c r="M191" s="154"/>
      <c r="N191" s="154"/>
      <c r="O191" s="154"/>
      <c r="P191" s="154"/>
      <c r="Q191" s="154"/>
      <c r="R191" s="211"/>
      <c r="S191" s="154"/>
      <c r="T191" s="154"/>
      <c r="U191" s="154"/>
      <c r="V191" s="154"/>
      <c r="W191" s="154"/>
      <c r="X191" s="154"/>
      <c r="Y191" s="154"/>
      <c r="Z191" s="154"/>
      <c r="AA191" s="154"/>
      <c r="AB191" s="154"/>
      <c r="AC191" s="154"/>
      <c r="AD191" s="154"/>
      <c r="AE191" s="154"/>
      <c r="AF191" s="154"/>
      <c r="AG191" s="154"/>
      <c r="AH191" s="154"/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  <c r="AW191" s="154"/>
      <c r="AX191" s="154"/>
      <c r="AY191" s="154"/>
      <c r="AZ191" s="154"/>
      <c r="BA191" s="154"/>
      <c r="BB191" s="154"/>
      <c r="BC191" s="154"/>
      <c r="BD191" s="154"/>
      <c r="BE191" s="154"/>
      <c r="BF191" s="154"/>
      <c r="BG191" s="154"/>
      <c r="BH191" s="154"/>
      <c r="BI191" s="154"/>
      <c r="BJ191" s="154"/>
      <c r="BK191" s="154"/>
      <c r="BL191" s="154"/>
      <c r="BM191" s="154"/>
      <c r="BN191" s="154"/>
      <c r="BO191" s="154"/>
      <c r="BP191" s="154"/>
      <c r="BQ191" s="154"/>
      <c r="BR191" s="154"/>
      <c r="BS191" s="154"/>
      <c r="BT191" s="154"/>
      <c r="BU191" s="154"/>
      <c r="BV191" s="154"/>
      <c r="BW191" s="154"/>
      <c r="BX191" s="154"/>
      <c r="BY191" s="154"/>
      <c r="BZ191" s="154"/>
      <c r="CA191" s="154"/>
      <c r="CB191" s="154"/>
      <c r="CC191" s="154"/>
      <c r="CD191" s="154"/>
      <c r="CE191" s="154"/>
      <c r="CF191" s="154"/>
      <c r="CG191" s="154"/>
      <c r="CH191" s="154"/>
      <c r="CI191" s="154"/>
      <c r="CJ191" s="154"/>
      <c r="CK191" s="154"/>
      <c r="CL191" s="154"/>
      <c r="CM191" s="154"/>
      <c r="CN191" s="154"/>
      <c r="CO191" s="154"/>
      <c r="CP191" s="154"/>
      <c r="CQ191" s="154"/>
      <c r="CR191" s="154"/>
      <c r="CS191" s="154"/>
      <c r="CT191" s="154"/>
      <c r="CU191" s="154"/>
      <c r="CV191" s="154"/>
      <c r="CW191" s="154"/>
      <c r="CX191" s="154"/>
      <c r="CY191" s="154"/>
      <c r="CZ191" s="154"/>
      <c r="DA191" s="154"/>
      <c r="DB191" s="154"/>
      <c r="DC191" s="154"/>
      <c r="DD191" s="154"/>
      <c r="DE191" s="154"/>
      <c r="DF191" s="154"/>
      <c r="DG191" s="154"/>
      <c r="DH191" s="154"/>
      <c r="DI191" s="154"/>
      <c r="DJ191" s="154"/>
      <c r="DK191" s="154"/>
      <c r="DL191" s="154"/>
      <c r="DM191" s="154"/>
      <c r="DN191" s="154"/>
      <c r="DO191" s="154"/>
      <c r="DP191" s="154"/>
      <c r="DQ191" s="154"/>
      <c r="DR191" s="154"/>
      <c r="DS191" s="154"/>
      <c r="DT191" s="154"/>
      <c r="DU191" s="154"/>
      <c r="DV191" s="154"/>
      <c r="DW191" s="154"/>
      <c r="DX191" s="154"/>
      <c r="DY191" s="154"/>
      <c r="DZ191" s="154"/>
      <c r="EA191" s="154"/>
      <c r="EB191" s="154"/>
      <c r="EC191" s="154"/>
      <c r="ED191" s="154"/>
      <c r="EE191" s="154"/>
      <c r="EF191" s="154"/>
      <c r="EG191" s="154"/>
      <c r="EH191" s="154"/>
      <c r="EI191" s="154"/>
      <c r="EJ191" s="154"/>
      <c r="EK191" s="154"/>
      <c r="EL191" s="154"/>
      <c r="EM191" s="154"/>
      <c r="EN191" s="154"/>
      <c r="EO191" s="154"/>
      <c r="EP191" s="154"/>
      <c r="EQ191" s="154"/>
      <c r="ER191" s="154"/>
      <c r="ES191" s="154"/>
      <c r="ET191" s="154"/>
      <c r="EU191" s="154"/>
      <c r="EV191" s="154"/>
      <c r="EW191" s="154"/>
      <c r="EX191" s="154"/>
      <c r="EY191" s="154"/>
      <c r="EZ191" s="154"/>
      <c r="FA191" s="154"/>
      <c r="FB191" s="154"/>
      <c r="FC191" s="154"/>
      <c r="FD191" s="154"/>
      <c r="FE191" s="154"/>
      <c r="FF191" s="154"/>
      <c r="FG191" s="154"/>
      <c r="FH191" s="154"/>
      <c r="FI191" s="154"/>
      <c r="FJ191" s="154"/>
      <c r="FK191" s="154"/>
      <c r="FL191" s="154"/>
      <c r="FM191" s="154"/>
      <c r="FN191" s="154"/>
      <c r="FO191" s="154"/>
      <c r="FP191" s="154"/>
      <c r="FQ191" s="154"/>
      <c r="FR191" s="154"/>
      <c r="FS191" s="154"/>
      <c r="FT191" s="154"/>
      <c r="FU191" s="154"/>
      <c r="FV191" s="154"/>
      <c r="FW191" s="154"/>
      <c r="FX191" s="154"/>
      <c r="FY191" s="154"/>
      <c r="FZ191" s="154"/>
      <c r="GA191" s="154"/>
      <c r="GB191" s="154"/>
      <c r="GC191" s="154"/>
      <c r="GD191" s="154"/>
      <c r="GE191" s="154"/>
      <c r="GF191" s="154"/>
      <c r="GG191" s="154"/>
      <c r="GH191" s="154"/>
      <c r="GI191" s="154"/>
      <c r="GJ191" s="154"/>
      <c r="GK191" s="154"/>
      <c r="GL191" s="154"/>
      <c r="GM191" s="154"/>
      <c r="GN191" s="154"/>
      <c r="GO191" s="154"/>
      <c r="GP191" s="154"/>
      <c r="GQ191" s="154"/>
      <c r="GR191" s="154"/>
      <c r="GS191" s="154"/>
      <c r="GT191" s="154"/>
      <c r="GU191" s="154"/>
      <c r="GV191" s="154"/>
      <c r="GW191" s="154"/>
      <c r="GX191" s="154"/>
      <c r="GY191" s="154"/>
      <c r="GZ191" s="154"/>
      <c r="HA191" s="154"/>
      <c r="HB191" s="154"/>
      <c r="HC191" s="154"/>
      <c r="HD191" s="154"/>
      <c r="HE191" s="154"/>
      <c r="HF191" s="154"/>
      <c r="HG191" s="154"/>
      <c r="HH191" s="154"/>
      <c r="HI191" s="154"/>
      <c r="HJ191" s="154"/>
      <c r="HK191" s="154"/>
      <c r="HL191" s="154"/>
      <c r="HM191" s="154"/>
      <c r="HN191" s="154"/>
      <c r="HO191" s="154"/>
      <c r="HP191" s="154"/>
      <c r="HQ191" s="154"/>
      <c r="HR191" s="154"/>
      <c r="HS191" s="154"/>
      <c r="HT191" s="154"/>
      <c r="HU191" s="154"/>
      <c r="HV191" s="154"/>
      <c r="HW191" s="154"/>
      <c r="HX191" s="154"/>
      <c r="HY191" s="154"/>
      <c r="HZ191" s="154"/>
      <c r="IA191" s="154"/>
      <c r="IB191" s="154"/>
      <c r="IC191" s="154"/>
      <c r="ID191" s="154"/>
      <c r="IE191" s="154"/>
      <c r="IF191" s="154"/>
      <c r="IG191" s="154"/>
      <c r="IH191" s="154"/>
      <c r="II191" s="154"/>
      <c r="IJ191" s="154"/>
      <c r="IK191" s="154"/>
      <c r="IL191" s="154"/>
      <c r="IM191" s="154"/>
      <c r="IN191" s="154"/>
      <c r="IO191" s="154"/>
      <c r="IP191" s="154"/>
      <c r="IQ191" s="154"/>
    </row>
    <row r="192" spans="1:251" s="216" customFormat="1" ht="25.5" x14ac:dyDescent="0.2">
      <c r="A192" s="174" t="s">
        <v>679</v>
      </c>
      <c r="B192" s="145" t="s">
        <v>223</v>
      </c>
      <c r="C192" s="219">
        <v>113</v>
      </c>
      <c r="D192" s="205" t="s">
        <v>639</v>
      </c>
      <c r="E192" s="142" t="s">
        <v>69</v>
      </c>
      <c r="F192" s="206">
        <v>4</v>
      </c>
      <c r="G192" s="211">
        <v>12.43</v>
      </c>
      <c r="H192" s="150">
        <f t="shared" si="37"/>
        <v>15.6</v>
      </c>
      <c r="I192" s="192">
        <f t="shared" si="38"/>
        <v>62.4</v>
      </c>
      <c r="J192" s="156"/>
      <c r="K192" s="217"/>
      <c r="L192" s="157"/>
      <c r="M192" s="154"/>
      <c r="N192" s="154"/>
      <c r="O192" s="154"/>
      <c r="P192" s="154"/>
      <c r="Q192" s="154"/>
      <c r="R192" s="211"/>
      <c r="S192" s="154"/>
      <c r="T192" s="154"/>
      <c r="U192" s="154"/>
      <c r="V192" s="154"/>
      <c r="W192" s="154"/>
      <c r="X192" s="154"/>
      <c r="Y192" s="154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  <c r="BI192" s="154"/>
      <c r="BJ192" s="154"/>
      <c r="BK192" s="154"/>
      <c r="BL192" s="154"/>
      <c r="BM192" s="154"/>
      <c r="BN192" s="154"/>
      <c r="BO192" s="154"/>
      <c r="BP192" s="154"/>
      <c r="BQ192" s="154"/>
      <c r="BR192" s="154"/>
      <c r="BS192" s="154"/>
      <c r="BT192" s="154"/>
      <c r="BU192" s="154"/>
      <c r="BV192" s="154"/>
      <c r="BW192" s="154"/>
      <c r="BX192" s="154"/>
      <c r="BY192" s="154"/>
      <c r="BZ192" s="154"/>
      <c r="CA192" s="154"/>
      <c r="CB192" s="154"/>
      <c r="CC192" s="154"/>
      <c r="CD192" s="154"/>
      <c r="CE192" s="154"/>
      <c r="CF192" s="154"/>
      <c r="CG192" s="154"/>
      <c r="CH192" s="154"/>
      <c r="CI192" s="154"/>
      <c r="CJ192" s="154"/>
      <c r="CK192" s="154"/>
      <c r="CL192" s="154"/>
      <c r="CM192" s="154"/>
      <c r="CN192" s="154"/>
      <c r="CO192" s="154"/>
      <c r="CP192" s="154"/>
      <c r="CQ192" s="154"/>
      <c r="CR192" s="154"/>
      <c r="CS192" s="154"/>
      <c r="CT192" s="154"/>
      <c r="CU192" s="154"/>
      <c r="CV192" s="154"/>
      <c r="CW192" s="154"/>
      <c r="CX192" s="154"/>
      <c r="CY192" s="154"/>
      <c r="CZ192" s="154"/>
      <c r="DA192" s="154"/>
      <c r="DB192" s="154"/>
      <c r="DC192" s="154"/>
      <c r="DD192" s="154"/>
      <c r="DE192" s="154"/>
      <c r="DF192" s="154"/>
      <c r="DG192" s="154"/>
      <c r="DH192" s="154"/>
      <c r="DI192" s="154"/>
      <c r="DJ192" s="154"/>
      <c r="DK192" s="154"/>
      <c r="DL192" s="154"/>
      <c r="DM192" s="154"/>
      <c r="DN192" s="154"/>
      <c r="DO192" s="154"/>
      <c r="DP192" s="154"/>
      <c r="DQ192" s="154"/>
      <c r="DR192" s="154"/>
      <c r="DS192" s="154"/>
      <c r="DT192" s="154"/>
      <c r="DU192" s="154"/>
      <c r="DV192" s="154"/>
      <c r="DW192" s="154"/>
      <c r="DX192" s="154"/>
      <c r="DY192" s="154"/>
      <c r="DZ192" s="154"/>
      <c r="EA192" s="154"/>
      <c r="EB192" s="154"/>
      <c r="EC192" s="154"/>
      <c r="ED192" s="154"/>
      <c r="EE192" s="154"/>
      <c r="EF192" s="154"/>
      <c r="EG192" s="154"/>
      <c r="EH192" s="154"/>
      <c r="EI192" s="154"/>
      <c r="EJ192" s="154"/>
      <c r="EK192" s="154"/>
      <c r="EL192" s="154"/>
      <c r="EM192" s="154"/>
      <c r="EN192" s="154"/>
      <c r="EO192" s="154"/>
      <c r="EP192" s="154"/>
      <c r="EQ192" s="154"/>
      <c r="ER192" s="154"/>
      <c r="ES192" s="154"/>
      <c r="ET192" s="154"/>
      <c r="EU192" s="154"/>
      <c r="EV192" s="154"/>
      <c r="EW192" s="154"/>
      <c r="EX192" s="154"/>
      <c r="EY192" s="154"/>
      <c r="EZ192" s="154"/>
      <c r="FA192" s="154"/>
      <c r="FB192" s="154"/>
      <c r="FC192" s="154"/>
      <c r="FD192" s="154"/>
      <c r="FE192" s="154"/>
      <c r="FF192" s="154"/>
      <c r="FG192" s="154"/>
      <c r="FH192" s="154"/>
      <c r="FI192" s="154"/>
      <c r="FJ192" s="154"/>
      <c r="FK192" s="154"/>
      <c r="FL192" s="154"/>
      <c r="FM192" s="154"/>
      <c r="FN192" s="154"/>
      <c r="FO192" s="154"/>
      <c r="FP192" s="154"/>
      <c r="FQ192" s="154"/>
      <c r="FR192" s="154"/>
      <c r="FS192" s="154"/>
      <c r="FT192" s="154"/>
      <c r="FU192" s="154"/>
      <c r="FV192" s="154"/>
      <c r="FW192" s="154"/>
      <c r="FX192" s="154"/>
      <c r="FY192" s="154"/>
      <c r="FZ192" s="154"/>
      <c r="GA192" s="154"/>
      <c r="GB192" s="154"/>
      <c r="GC192" s="154"/>
      <c r="GD192" s="154"/>
      <c r="GE192" s="154"/>
      <c r="GF192" s="154"/>
      <c r="GG192" s="154"/>
      <c r="GH192" s="154"/>
      <c r="GI192" s="154"/>
      <c r="GJ192" s="154"/>
      <c r="GK192" s="154"/>
      <c r="GL192" s="154"/>
      <c r="GM192" s="154"/>
      <c r="GN192" s="154"/>
      <c r="GO192" s="154"/>
      <c r="GP192" s="154"/>
      <c r="GQ192" s="154"/>
      <c r="GR192" s="154"/>
      <c r="GS192" s="154"/>
      <c r="GT192" s="154"/>
      <c r="GU192" s="154"/>
      <c r="GV192" s="154"/>
      <c r="GW192" s="154"/>
      <c r="GX192" s="154"/>
      <c r="GY192" s="154"/>
      <c r="GZ192" s="154"/>
      <c r="HA192" s="154"/>
      <c r="HB192" s="154"/>
      <c r="HC192" s="154"/>
      <c r="HD192" s="154"/>
      <c r="HE192" s="154"/>
      <c r="HF192" s="154"/>
      <c r="HG192" s="154"/>
      <c r="HH192" s="154"/>
      <c r="HI192" s="154"/>
      <c r="HJ192" s="154"/>
      <c r="HK192" s="154"/>
      <c r="HL192" s="154"/>
      <c r="HM192" s="154"/>
      <c r="HN192" s="154"/>
      <c r="HO192" s="154"/>
      <c r="HP192" s="154"/>
      <c r="HQ192" s="154"/>
      <c r="HR192" s="154"/>
      <c r="HS192" s="154"/>
      <c r="HT192" s="154"/>
      <c r="HU192" s="154"/>
      <c r="HV192" s="154"/>
      <c r="HW192" s="154"/>
      <c r="HX192" s="154"/>
      <c r="HY192" s="154"/>
      <c r="HZ192" s="154"/>
      <c r="IA192" s="154"/>
      <c r="IB192" s="154"/>
      <c r="IC192" s="154"/>
      <c r="ID192" s="154"/>
      <c r="IE192" s="154"/>
      <c r="IF192" s="154"/>
      <c r="IG192" s="154"/>
      <c r="IH192" s="154"/>
      <c r="II192" s="154"/>
      <c r="IJ192" s="154"/>
      <c r="IK192" s="154"/>
      <c r="IL192" s="154"/>
      <c r="IM192" s="154"/>
      <c r="IN192" s="154"/>
      <c r="IO192" s="154"/>
      <c r="IP192" s="154"/>
      <c r="IQ192" s="154"/>
    </row>
    <row r="193" spans="1:251" s="216" customFormat="1" x14ac:dyDescent="0.2">
      <c r="A193" s="174" t="s">
        <v>680</v>
      </c>
      <c r="B193" s="145" t="s">
        <v>223</v>
      </c>
      <c r="C193" s="219">
        <v>6028</v>
      </c>
      <c r="D193" s="205" t="s">
        <v>641</v>
      </c>
      <c r="E193" s="142" t="s">
        <v>69</v>
      </c>
      <c r="F193" s="206">
        <v>2</v>
      </c>
      <c r="G193" s="211">
        <v>96.16</v>
      </c>
      <c r="H193" s="150">
        <f t="shared" si="37"/>
        <v>120.68</v>
      </c>
      <c r="I193" s="192">
        <f t="shared" si="38"/>
        <v>241.36</v>
      </c>
      <c r="J193" s="156"/>
      <c r="K193" s="217"/>
      <c r="L193" s="157"/>
      <c r="M193" s="154"/>
      <c r="N193" s="154"/>
      <c r="O193" s="154"/>
      <c r="P193" s="154"/>
      <c r="Q193" s="154"/>
      <c r="R193" s="211"/>
      <c r="S193" s="154"/>
      <c r="T193" s="154"/>
      <c r="U193" s="154"/>
      <c r="V193" s="154"/>
      <c r="W193" s="154"/>
      <c r="X193" s="154"/>
      <c r="Y193" s="154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4"/>
      <c r="BL193" s="154"/>
      <c r="BM193" s="154"/>
      <c r="BN193" s="154"/>
      <c r="BO193" s="154"/>
      <c r="BP193" s="154"/>
      <c r="BQ193" s="154"/>
      <c r="BR193" s="154"/>
      <c r="BS193" s="154"/>
      <c r="BT193" s="154"/>
      <c r="BU193" s="154"/>
      <c r="BV193" s="154"/>
      <c r="BW193" s="154"/>
      <c r="BX193" s="154"/>
      <c r="BY193" s="154"/>
      <c r="BZ193" s="154"/>
      <c r="CA193" s="154"/>
      <c r="CB193" s="154"/>
      <c r="CC193" s="154"/>
      <c r="CD193" s="154"/>
      <c r="CE193" s="154"/>
      <c r="CF193" s="154"/>
      <c r="CG193" s="154"/>
      <c r="CH193" s="154"/>
      <c r="CI193" s="154"/>
      <c r="CJ193" s="154"/>
      <c r="CK193" s="154"/>
      <c r="CL193" s="154"/>
      <c r="CM193" s="154"/>
      <c r="CN193" s="154"/>
      <c r="CO193" s="154"/>
      <c r="CP193" s="154"/>
      <c r="CQ193" s="154"/>
      <c r="CR193" s="154"/>
      <c r="CS193" s="154"/>
      <c r="CT193" s="154"/>
      <c r="CU193" s="154"/>
      <c r="CV193" s="154"/>
      <c r="CW193" s="154"/>
      <c r="CX193" s="154"/>
      <c r="CY193" s="154"/>
      <c r="CZ193" s="154"/>
      <c r="DA193" s="154"/>
      <c r="DB193" s="154"/>
      <c r="DC193" s="154"/>
      <c r="DD193" s="154"/>
      <c r="DE193" s="154"/>
      <c r="DF193" s="154"/>
      <c r="DG193" s="154"/>
      <c r="DH193" s="154"/>
      <c r="DI193" s="154"/>
      <c r="DJ193" s="154"/>
      <c r="DK193" s="154"/>
      <c r="DL193" s="154"/>
      <c r="DM193" s="154"/>
      <c r="DN193" s="154"/>
      <c r="DO193" s="154"/>
      <c r="DP193" s="154"/>
      <c r="DQ193" s="154"/>
      <c r="DR193" s="154"/>
      <c r="DS193" s="154"/>
      <c r="DT193" s="154"/>
      <c r="DU193" s="154"/>
      <c r="DV193" s="154"/>
      <c r="DW193" s="154"/>
      <c r="DX193" s="154"/>
      <c r="DY193" s="154"/>
      <c r="DZ193" s="154"/>
      <c r="EA193" s="154"/>
      <c r="EB193" s="154"/>
      <c r="EC193" s="154"/>
      <c r="ED193" s="154"/>
      <c r="EE193" s="154"/>
      <c r="EF193" s="154"/>
      <c r="EG193" s="154"/>
      <c r="EH193" s="154"/>
      <c r="EI193" s="154"/>
      <c r="EJ193" s="154"/>
      <c r="EK193" s="154"/>
      <c r="EL193" s="154"/>
      <c r="EM193" s="154"/>
      <c r="EN193" s="154"/>
      <c r="EO193" s="154"/>
      <c r="EP193" s="154"/>
      <c r="EQ193" s="154"/>
      <c r="ER193" s="154"/>
      <c r="ES193" s="154"/>
      <c r="ET193" s="154"/>
      <c r="EU193" s="154"/>
      <c r="EV193" s="154"/>
      <c r="EW193" s="154"/>
      <c r="EX193" s="154"/>
      <c r="EY193" s="154"/>
      <c r="EZ193" s="154"/>
      <c r="FA193" s="154"/>
      <c r="FB193" s="154"/>
      <c r="FC193" s="154"/>
      <c r="FD193" s="154"/>
      <c r="FE193" s="154"/>
      <c r="FF193" s="154"/>
      <c r="FG193" s="154"/>
      <c r="FH193" s="154"/>
      <c r="FI193" s="154"/>
      <c r="FJ193" s="154"/>
      <c r="FK193" s="154"/>
      <c r="FL193" s="154"/>
      <c r="FM193" s="154"/>
      <c r="FN193" s="154"/>
      <c r="FO193" s="154"/>
      <c r="FP193" s="154"/>
      <c r="FQ193" s="154"/>
      <c r="FR193" s="154"/>
      <c r="FS193" s="154"/>
      <c r="FT193" s="154"/>
      <c r="FU193" s="154"/>
      <c r="FV193" s="154"/>
      <c r="FW193" s="154"/>
      <c r="FX193" s="154"/>
      <c r="FY193" s="154"/>
      <c r="FZ193" s="154"/>
      <c r="GA193" s="154"/>
      <c r="GB193" s="154"/>
      <c r="GC193" s="154"/>
      <c r="GD193" s="154"/>
      <c r="GE193" s="154"/>
      <c r="GF193" s="154"/>
      <c r="GG193" s="154"/>
      <c r="GH193" s="154"/>
      <c r="GI193" s="154"/>
      <c r="GJ193" s="154"/>
      <c r="GK193" s="154"/>
      <c r="GL193" s="154"/>
      <c r="GM193" s="154"/>
      <c r="GN193" s="154"/>
      <c r="GO193" s="154"/>
      <c r="GP193" s="154"/>
      <c r="GQ193" s="154"/>
      <c r="GR193" s="154"/>
      <c r="GS193" s="154"/>
      <c r="GT193" s="154"/>
      <c r="GU193" s="154"/>
      <c r="GV193" s="154"/>
      <c r="GW193" s="154"/>
      <c r="GX193" s="154"/>
      <c r="GY193" s="154"/>
      <c r="GZ193" s="154"/>
      <c r="HA193" s="154"/>
      <c r="HB193" s="154"/>
      <c r="HC193" s="154"/>
      <c r="HD193" s="154"/>
      <c r="HE193" s="154"/>
      <c r="HF193" s="154"/>
      <c r="HG193" s="154"/>
      <c r="HH193" s="154"/>
      <c r="HI193" s="154"/>
      <c r="HJ193" s="154"/>
      <c r="HK193" s="154"/>
      <c r="HL193" s="154"/>
      <c r="HM193" s="154"/>
      <c r="HN193" s="154"/>
      <c r="HO193" s="154"/>
      <c r="HP193" s="154"/>
      <c r="HQ193" s="154"/>
      <c r="HR193" s="154"/>
      <c r="HS193" s="154"/>
      <c r="HT193" s="154"/>
      <c r="HU193" s="154"/>
      <c r="HV193" s="154"/>
      <c r="HW193" s="154"/>
      <c r="HX193" s="154"/>
      <c r="HY193" s="154"/>
      <c r="HZ193" s="154"/>
      <c r="IA193" s="154"/>
      <c r="IB193" s="154"/>
      <c r="IC193" s="154"/>
      <c r="ID193" s="154"/>
      <c r="IE193" s="154"/>
      <c r="IF193" s="154"/>
      <c r="IG193" s="154"/>
      <c r="IH193" s="154"/>
      <c r="II193" s="154"/>
      <c r="IJ193" s="154"/>
      <c r="IK193" s="154"/>
      <c r="IL193" s="154"/>
      <c r="IM193" s="154"/>
      <c r="IN193" s="154"/>
      <c r="IO193" s="154"/>
      <c r="IP193" s="154"/>
      <c r="IQ193" s="154"/>
    </row>
    <row r="194" spans="1:251" s="216" customFormat="1" x14ac:dyDescent="0.2">
      <c r="A194" s="174"/>
      <c r="B194" s="142"/>
      <c r="C194" s="219"/>
      <c r="D194" s="205"/>
      <c r="E194" s="142"/>
      <c r="F194" s="206"/>
      <c r="G194" s="211"/>
      <c r="H194" s="207"/>
      <c r="I194" s="192"/>
      <c r="J194" s="156"/>
      <c r="K194" s="217"/>
      <c r="L194" s="157"/>
      <c r="M194" s="154"/>
      <c r="N194" s="154"/>
      <c r="O194" s="154"/>
      <c r="P194" s="154"/>
      <c r="Q194" s="154"/>
      <c r="R194" s="211"/>
      <c r="S194" s="154"/>
      <c r="T194" s="154"/>
      <c r="U194" s="154"/>
      <c r="V194" s="154"/>
      <c r="W194" s="154"/>
      <c r="X194" s="154"/>
      <c r="Y194" s="154"/>
      <c r="Z194" s="154"/>
      <c r="AA194" s="154"/>
      <c r="AB194" s="154"/>
      <c r="AC194" s="154"/>
      <c r="AD194" s="154"/>
      <c r="AE194" s="154"/>
      <c r="AF194" s="154"/>
      <c r="AG194" s="154"/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/>
      <c r="BE194" s="154"/>
      <c r="BF194" s="154"/>
      <c r="BG194" s="154"/>
      <c r="BH194" s="154"/>
      <c r="BI194" s="154"/>
      <c r="BJ194" s="154"/>
      <c r="BK194" s="154"/>
      <c r="BL194" s="154"/>
      <c r="BM194" s="154"/>
      <c r="BN194" s="154"/>
      <c r="BO194" s="154"/>
      <c r="BP194" s="154"/>
      <c r="BQ194" s="154"/>
      <c r="BR194" s="154"/>
      <c r="BS194" s="154"/>
      <c r="BT194" s="154"/>
      <c r="BU194" s="154"/>
      <c r="BV194" s="154"/>
      <c r="BW194" s="154"/>
      <c r="BX194" s="154"/>
      <c r="BY194" s="154"/>
      <c r="BZ194" s="154"/>
      <c r="CA194" s="154"/>
      <c r="CB194" s="154"/>
      <c r="CC194" s="154"/>
      <c r="CD194" s="154"/>
      <c r="CE194" s="154"/>
      <c r="CF194" s="154"/>
      <c r="CG194" s="154"/>
      <c r="CH194" s="154"/>
      <c r="CI194" s="154"/>
      <c r="CJ194" s="154"/>
      <c r="CK194" s="154"/>
      <c r="CL194" s="154"/>
      <c r="CM194" s="154"/>
      <c r="CN194" s="154"/>
      <c r="CO194" s="154"/>
      <c r="CP194" s="154"/>
      <c r="CQ194" s="154"/>
      <c r="CR194" s="154"/>
      <c r="CS194" s="154"/>
      <c r="CT194" s="154"/>
      <c r="CU194" s="154"/>
      <c r="CV194" s="154"/>
      <c r="CW194" s="154"/>
      <c r="CX194" s="154"/>
      <c r="CY194" s="154"/>
      <c r="CZ194" s="154"/>
      <c r="DA194" s="154"/>
      <c r="DB194" s="154"/>
      <c r="DC194" s="154"/>
      <c r="DD194" s="154"/>
      <c r="DE194" s="154"/>
      <c r="DF194" s="154"/>
      <c r="DG194" s="154"/>
      <c r="DH194" s="154"/>
      <c r="DI194" s="154"/>
      <c r="DJ194" s="154"/>
      <c r="DK194" s="154"/>
      <c r="DL194" s="154"/>
      <c r="DM194" s="154"/>
      <c r="DN194" s="154"/>
      <c r="DO194" s="154"/>
      <c r="DP194" s="154"/>
      <c r="DQ194" s="154"/>
      <c r="DR194" s="154"/>
      <c r="DS194" s="154"/>
      <c r="DT194" s="154"/>
      <c r="DU194" s="154"/>
      <c r="DV194" s="154"/>
      <c r="DW194" s="154"/>
      <c r="DX194" s="154"/>
      <c r="DY194" s="154"/>
      <c r="DZ194" s="154"/>
      <c r="EA194" s="154"/>
      <c r="EB194" s="154"/>
      <c r="EC194" s="154"/>
      <c r="ED194" s="154"/>
      <c r="EE194" s="154"/>
      <c r="EF194" s="154"/>
      <c r="EG194" s="154"/>
      <c r="EH194" s="154"/>
      <c r="EI194" s="154"/>
      <c r="EJ194" s="154"/>
      <c r="EK194" s="154"/>
      <c r="EL194" s="154"/>
      <c r="EM194" s="154"/>
      <c r="EN194" s="154"/>
      <c r="EO194" s="154"/>
      <c r="EP194" s="154"/>
      <c r="EQ194" s="154"/>
      <c r="ER194" s="154"/>
      <c r="ES194" s="154"/>
      <c r="ET194" s="154"/>
      <c r="EU194" s="154"/>
      <c r="EV194" s="154"/>
      <c r="EW194" s="154"/>
      <c r="EX194" s="154"/>
      <c r="EY194" s="154"/>
      <c r="EZ194" s="154"/>
      <c r="FA194" s="154"/>
      <c r="FB194" s="154"/>
      <c r="FC194" s="154"/>
      <c r="FD194" s="154"/>
      <c r="FE194" s="154"/>
      <c r="FF194" s="154"/>
      <c r="FG194" s="154"/>
      <c r="FH194" s="154"/>
      <c r="FI194" s="154"/>
      <c r="FJ194" s="154"/>
      <c r="FK194" s="154"/>
      <c r="FL194" s="154"/>
      <c r="FM194" s="154"/>
      <c r="FN194" s="154"/>
      <c r="FO194" s="154"/>
      <c r="FP194" s="154"/>
      <c r="FQ194" s="154"/>
      <c r="FR194" s="154"/>
      <c r="FS194" s="154"/>
      <c r="FT194" s="154"/>
      <c r="FU194" s="154"/>
      <c r="FV194" s="154"/>
      <c r="FW194" s="154"/>
      <c r="FX194" s="154"/>
      <c r="FY194" s="154"/>
      <c r="FZ194" s="154"/>
      <c r="GA194" s="154"/>
      <c r="GB194" s="154"/>
      <c r="GC194" s="154"/>
      <c r="GD194" s="154"/>
      <c r="GE194" s="154"/>
      <c r="GF194" s="154"/>
      <c r="GG194" s="154"/>
      <c r="GH194" s="154"/>
      <c r="GI194" s="154"/>
      <c r="GJ194" s="154"/>
      <c r="GK194" s="154"/>
      <c r="GL194" s="154"/>
      <c r="GM194" s="154"/>
      <c r="GN194" s="154"/>
      <c r="GO194" s="154"/>
      <c r="GP194" s="154"/>
      <c r="GQ194" s="154"/>
      <c r="GR194" s="154"/>
      <c r="GS194" s="154"/>
      <c r="GT194" s="154"/>
      <c r="GU194" s="154"/>
      <c r="GV194" s="154"/>
      <c r="GW194" s="154"/>
      <c r="GX194" s="154"/>
      <c r="GY194" s="154"/>
      <c r="GZ194" s="154"/>
      <c r="HA194" s="154"/>
      <c r="HB194" s="154"/>
      <c r="HC194" s="154"/>
      <c r="HD194" s="154"/>
      <c r="HE194" s="154"/>
      <c r="HF194" s="154"/>
      <c r="HG194" s="154"/>
      <c r="HH194" s="154"/>
      <c r="HI194" s="154"/>
      <c r="HJ194" s="154"/>
      <c r="HK194" s="154"/>
      <c r="HL194" s="154"/>
      <c r="HM194" s="154"/>
      <c r="HN194" s="154"/>
      <c r="HO194" s="154"/>
      <c r="HP194" s="154"/>
      <c r="HQ194" s="154"/>
      <c r="HR194" s="154"/>
      <c r="HS194" s="154"/>
      <c r="HT194" s="154"/>
      <c r="HU194" s="154"/>
      <c r="HV194" s="154"/>
      <c r="HW194" s="154"/>
      <c r="HX194" s="154"/>
      <c r="HY194" s="154"/>
      <c r="HZ194" s="154"/>
      <c r="IA194" s="154"/>
      <c r="IB194" s="154"/>
      <c r="IC194" s="154"/>
      <c r="ID194" s="154"/>
      <c r="IE194" s="154"/>
      <c r="IF194" s="154"/>
      <c r="IG194" s="154"/>
      <c r="IH194" s="154"/>
      <c r="II194" s="154"/>
      <c r="IJ194" s="154"/>
      <c r="IK194" s="154"/>
      <c r="IL194" s="154"/>
      <c r="IM194" s="154"/>
      <c r="IN194" s="154"/>
      <c r="IO194" s="154"/>
      <c r="IP194" s="154"/>
      <c r="IQ194" s="154"/>
    </row>
    <row r="195" spans="1:251" s="216" customFormat="1" x14ac:dyDescent="0.2">
      <c r="A195" s="174" t="s">
        <v>681</v>
      </c>
      <c r="B195" s="142"/>
      <c r="C195" s="219"/>
      <c r="D195" s="212" t="s">
        <v>622</v>
      </c>
      <c r="E195" s="145"/>
      <c r="F195" s="213"/>
      <c r="G195" s="214"/>
      <c r="H195" s="215"/>
      <c r="I195" s="204">
        <f>SUM(I196:I197)</f>
        <v>217.66</v>
      </c>
      <c r="J195" s="156"/>
      <c r="K195" s="217"/>
      <c r="L195" s="157"/>
      <c r="M195" s="154"/>
      <c r="N195" s="154"/>
      <c r="O195" s="154"/>
      <c r="P195" s="154"/>
      <c r="Q195" s="154"/>
      <c r="R195" s="211"/>
      <c r="S195" s="154"/>
      <c r="T195" s="154"/>
      <c r="U195" s="154"/>
      <c r="V195" s="154"/>
      <c r="W195" s="154"/>
      <c r="X195" s="154"/>
      <c r="Y195" s="154"/>
      <c r="Z195" s="154"/>
      <c r="AA195" s="154"/>
      <c r="AB195" s="154"/>
      <c r="AC195" s="154"/>
      <c r="AD195" s="154"/>
      <c r="AE195" s="154"/>
      <c r="AF195" s="154"/>
      <c r="AG195" s="154"/>
      <c r="AH195" s="154"/>
      <c r="AI195" s="154"/>
      <c r="AJ195" s="154"/>
      <c r="AK195" s="154"/>
      <c r="AL195" s="154"/>
      <c r="AM195" s="154"/>
      <c r="AN195" s="154"/>
      <c r="AO195" s="154"/>
      <c r="AP195" s="154"/>
      <c r="AQ195" s="154"/>
      <c r="AR195" s="154"/>
      <c r="AS195" s="154"/>
      <c r="AT195" s="154"/>
      <c r="AU195" s="154"/>
      <c r="AV195" s="154"/>
      <c r="AW195" s="154"/>
      <c r="AX195" s="154"/>
      <c r="AY195" s="154"/>
      <c r="AZ195" s="154"/>
      <c r="BA195" s="154"/>
      <c r="BB195" s="154"/>
      <c r="BC195" s="154"/>
      <c r="BD195" s="154"/>
      <c r="BE195" s="154"/>
      <c r="BF195" s="154"/>
      <c r="BG195" s="154"/>
      <c r="BH195" s="154"/>
      <c r="BI195" s="154"/>
      <c r="BJ195" s="154"/>
      <c r="BK195" s="154"/>
      <c r="BL195" s="154"/>
      <c r="BM195" s="154"/>
      <c r="BN195" s="154"/>
      <c r="BO195" s="154"/>
      <c r="BP195" s="154"/>
      <c r="BQ195" s="154"/>
      <c r="BR195" s="154"/>
      <c r="BS195" s="154"/>
      <c r="BT195" s="154"/>
      <c r="BU195" s="154"/>
      <c r="BV195" s="154"/>
      <c r="BW195" s="154"/>
      <c r="BX195" s="154"/>
      <c r="BY195" s="154"/>
      <c r="BZ195" s="154"/>
      <c r="CA195" s="154"/>
      <c r="CB195" s="154"/>
      <c r="CC195" s="154"/>
      <c r="CD195" s="154"/>
      <c r="CE195" s="154"/>
      <c r="CF195" s="154"/>
      <c r="CG195" s="154"/>
      <c r="CH195" s="154"/>
      <c r="CI195" s="154"/>
      <c r="CJ195" s="154"/>
      <c r="CK195" s="154"/>
      <c r="CL195" s="154"/>
      <c r="CM195" s="154"/>
      <c r="CN195" s="154"/>
      <c r="CO195" s="154"/>
      <c r="CP195" s="154"/>
      <c r="CQ195" s="154"/>
      <c r="CR195" s="154"/>
      <c r="CS195" s="154"/>
      <c r="CT195" s="154"/>
      <c r="CU195" s="154"/>
      <c r="CV195" s="154"/>
      <c r="CW195" s="154"/>
      <c r="CX195" s="154"/>
      <c r="CY195" s="154"/>
      <c r="CZ195" s="154"/>
      <c r="DA195" s="154"/>
      <c r="DB195" s="154"/>
      <c r="DC195" s="154"/>
      <c r="DD195" s="154"/>
      <c r="DE195" s="154"/>
      <c r="DF195" s="154"/>
      <c r="DG195" s="154"/>
      <c r="DH195" s="154"/>
      <c r="DI195" s="154"/>
      <c r="DJ195" s="154"/>
      <c r="DK195" s="154"/>
      <c r="DL195" s="154"/>
      <c r="DM195" s="154"/>
      <c r="DN195" s="154"/>
      <c r="DO195" s="154"/>
      <c r="DP195" s="154"/>
      <c r="DQ195" s="154"/>
      <c r="DR195" s="154"/>
      <c r="DS195" s="154"/>
      <c r="DT195" s="154"/>
      <c r="DU195" s="154"/>
      <c r="DV195" s="154"/>
      <c r="DW195" s="154"/>
      <c r="DX195" s="154"/>
      <c r="DY195" s="154"/>
      <c r="DZ195" s="154"/>
      <c r="EA195" s="154"/>
      <c r="EB195" s="154"/>
      <c r="EC195" s="154"/>
      <c r="ED195" s="154"/>
      <c r="EE195" s="154"/>
      <c r="EF195" s="154"/>
      <c r="EG195" s="154"/>
      <c r="EH195" s="154"/>
      <c r="EI195" s="154"/>
      <c r="EJ195" s="154"/>
      <c r="EK195" s="154"/>
      <c r="EL195" s="154"/>
      <c r="EM195" s="154"/>
      <c r="EN195" s="154"/>
      <c r="EO195" s="154"/>
      <c r="EP195" s="154"/>
      <c r="EQ195" s="154"/>
      <c r="ER195" s="154"/>
      <c r="ES195" s="154"/>
      <c r="ET195" s="154"/>
      <c r="EU195" s="154"/>
      <c r="EV195" s="154"/>
      <c r="EW195" s="154"/>
      <c r="EX195" s="154"/>
      <c r="EY195" s="154"/>
      <c r="EZ195" s="154"/>
      <c r="FA195" s="154"/>
      <c r="FB195" s="154"/>
      <c r="FC195" s="154"/>
      <c r="FD195" s="154"/>
      <c r="FE195" s="154"/>
      <c r="FF195" s="154"/>
      <c r="FG195" s="154"/>
      <c r="FH195" s="154"/>
      <c r="FI195" s="154"/>
      <c r="FJ195" s="154"/>
      <c r="FK195" s="154"/>
      <c r="FL195" s="154"/>
      <c r="FM195" s="154"/>
      <c r="FN195" s="154"/>
      <c r="FO195" s="154"/>
      <c r="FP195" s="154"/>
      <c r="FQ195" s="154"/>
      <c r="FR195" s="154"/>
      <c r="FS195" s="154"/>
      <c r="FT195" s="154"/>
      <c r="FU195" s="154"/>
      <c r="FV195" s="154"/>
      <c r="FW195" s="154"/>
      <c r="FX195" s="154"/>
      <c r="FY195" s="154"/>
      <c r="FZ195" s="154"/>
      <c r="GA195" s="154"/>
      <c r="GB195" s="154"/>
      <c r="GC195" s="154"/>
      <c r="GD195" s="154"/>
      <c r="GE195" s="154"/>
      <c r="GF195" s="154"/>
      <c r="GG195" s="154"/>
      <c r="GH195" s="154"/>
      <c r="GI195" s="154"/>
      <c r="GJ195" s="154"/>
      <c r="GK195" s="154"/>
      <c r="GL195" s="154"/>
      <c r="GM195" s="154"/>
      <c r="GN195" s="154"/>
      <c r="GO195" s="154"/>
      <c r="GP195" s="154"/>
      <c r="GQ195" s="154"/>
      <c r="GR195" s="154"/>
      <c r="GS195" s="154"/>
      <c r="GT195" s="154"/>
      <c r="GU195" s="154"/>
      <c r="GV195" s="154"/>
      <c r="GW195" s="154"/>
      <c r="GX195" s="154"/>
      <c r="GY195" s="154"/>
      <c r="GZ195" s="154"/>
      <c r="HA195" s="154"/>
      <c r="HB195" s="154"/>
      <c r="HC195" s="154"/>
      <c r="HD195" s="154"/>
      <c r="HE195" s="154"/>
      <c r="HF195" s="154"/>
      <c r="HG195" s="154"/>
      <c r="HH195" s="154"/>
      <c r="HI195" s="154"/>
      <c r="HJ195" s="154"/>
      <c r="HK195" s="154"/>
      <c r="HL195" s="154"/>
      <c r="HM195" s="154"/>
      <c r="HN195" s="154"/>
      <c r="HO195" s="154"/>
      <c r="HP195" s="154"/>
      <c r="HQ195" s="154"/>
      <c r="HR195" s="154"/>
      <c r="HS195" s="154"/>
      <c r="HT195" s="154"/>
      <c r="HU195" s="154"/>
      <c r="HV195" s="154"/>
      <c r="HW195" s="154"/>
      <c r="HX195" s="154"/>
      <c r="HY195" s="154"/>
      <c r="HZ195" s="154"/>
      <c r="IA195" s="154"/>
      <c r="IB195" s="154"/>
      <c r="IC195" s="154"/>
      <c r="ID195" s="154"/>
      <c r="IE195" s="154"/>
      <c r="IF195" s="154"/>
      <c r="IG195" s="154"/>
      <c r="IH195" s="154"/>
      <c r="II195" s="154"/>
      <c r="IJ195" s="154"/>
      <c r="IK195" s="154"/>
      <c r="IL195" s="154"/>
      <c r="IM195" s="154"/>
      <c r="IN195" s="154"/>
      <c r="IO195" s="154"/>
      <c r="IP195" s="154"/>
      <c r="IQ195" s="154"/>
    </row>
    <row r="196" spans="1:251" s="216" customFormat="1" x14ac:dyDescent="0.2">
      <c r="A196" s="174" t="s">
        <v>682</v>
      </c>
      <c r="B196" s="145" t="s">
        <v>223</v>
      </c>
      <c r="C196" s="219">
        <v>9873</v>
      </c>
      <c r="D196" s="205" t="s">
        <v>642</v>
      </c>
      <c r="E196" s="142" t="s">
        <v>616</v>
      </c>
      <c r="F196" s="206">
        <v>5</v>
      </c>
      <c r="G196" s="211">
        <v>28.25</v>
      </c>
      <c r="H196" s="150">
        <f t="shared" ref="H196:H197" si="39">ROUND(G196*$K$9,2)</f>
        <v>35.450000000000003</v>
      </c>
      <c r="I196" s="192">
        <f t="shared" ref="I196:I197" si="40">ROUND(F196*H196,2)</f>
        <v>177.25</v>
      </c>
      <c r="J196" s="156"/>
      <c r="K196" s="217"/>
      <c r="L196" s="157"/>
      <c r="M196" s="154"/>
      <c r="N196" s="154"/>
      <c r="O196" s="154"/>
      <c r="P196" s="154"/>
      <c r="Q196" s="154"/>
      <c r="R196" s="211"/>
      <c r="S196" s="154"/>
      <c r="T196" s="154"/>
      <c r="U196" s="154"/>
      <c r="V196" s="154"/>
      <c r="W196" s="154"/>
      <c r="X196" s="154"/>
      <c r="Y196" s="154"/>
      <c r="Z196" s="154"/>
      <c r="AA196" s="154"/>
      <c r="AB196" s="154"/>
      <c r="AC196" s="154"/>
      <c r="AD196" s="154"/>
      <c r="AE196" s="154"/>
      <c r="AF196" s="154"/>
      <c r="AG196" s="154"/>
      <c r="AH196" s="154"/>
      <c r="AI196" s="154"/>
      <c r="AJ196" s="154"/>
      <c r="AK196" s="154"/>
      <c r="AL196" s="154"/>
      <c r="AM196" s="154"/>
      <c r="AN196" s="154"/>
      <c r="AO196" s="154"/>
      <c r="AP196" s="154"/>
      <c r="AQ196" s="154"/>
      <c r="AR196" s="154"/>
      <c r="AS196" s="154"/>
      <c r="AT196" s="154"/>
      <c r="AU196" s="154"/>
      <c r="AV196" s="154"/>
      <c r="AW196" s="154"/>
      <c r="AX196" s="154"/>
      <c r="AY196" s="154"/>
      <c r="AZ196" s="154"/>
      <c r="BA196" s="154"/>
      <c r="BB196" s="154"/>
      <c r="BC196" s="154"/>
      <c r="BD196" s="154"/>
      <c r="BE196" s="154"/>
      <c r="BF196" s="154"/>
      <c r="BG196" s="154"/>
      <c r="BH196" s="154"/>
      <c r="BI196" s="154"/>
      <c r="BJ196" s="154"/>
      <c r="BK196" s="154"/>
      <c r="BL196" s="154"/>
      <c r="BM196" s="154"/>
      <c r="BN196" s="154"/>
      <c r="BO196" s="154"/>
      <c r="BP196" s="154"/>
      <c r="BQ196" s="154"/>
      <c r="BR196" s="154"/>
      <c r="BS196" s="154"/>
      <c r="BT196" s="154"/>
      <c r="BU196" s="154"/>
      <c r="BV196" s="154"/>
      <c r="BW196" s="154"/>
      <c r="BX196" s="154"/>
      <c r="BY196" s="154"/>
      <c r="BZ196" s="154"/>
      <c r="CA196" s="154"/>
      <c r="CB196" s="154"/>
      <c r="CC196" s="154"/>
      <c r="CD196" s="154"/>
      <c r="CE196" s="154"/>
      <c r="CF196" s="154"/>
      <c r="CG196" s="154"/>
      <c r="CH196" s="154"/>
      <c r="CI196" s="154"/>
      <c r="CJ196" s="154"/>
      <c r="CK196" s="154"/>
      <c r="CL196" s="154"/>
      <c r="CM196" s="154"/>
      <c r="CN196" s="154"/>
      <c r="CO196" s="154"/>
      <c r="CP196" s="154"/>
      <c r="CQ196" s="154"/>
      <c r="CR196" s="154"/>
      <c r="CS196" s="154"/>
      <c r="CT196" s="154"/>
      <c r="CU196" s="154"/>
      <c r="CV196" s="154"/>
      <c r="CW196" s="154"/>
      <c r="CX196" s="154"/>
      <c r="CY196" s="154"/>
      <c r="CZ196" s="154"/>
      <c r="DA196" s="154"/>
      <c r="DB196" s="154"/>
      <c r="DC196" s="154"/>
      <c r="DD196" s="154"/>
      <c r="DE196" s="154"/>
      <c r="DF196" s="154"/>
      <c r="DG196" s="154"/>
      <c r="DH196" s="154"/>
      <c r="DI196" s="154"/>
      <c r="DJ196" s="154"/>
      <c r="DK196" s="154"/>
      <c r="DL196" s="154"/>
      <c r="DM196" s="154"/>
      <c r="DN196" s="154"/>
      <c r="DO196" s="154"/>
      <c r="DP196" s="154"/>
      <c r="DQ196" s="154"/>
      <c r="DR196" s="154"/>
      <c r="DS196" s="154"/>
      <c r="DT196" s="154"/>
      <c r="DU196" s="154"/>
      <c r="DV196" s="154"/>
      <c r="DW196" s="154"/>
      <c r="DX196" s="154"/>
      <c r="DY196" s="154"/>
      <c r="DZ196" s="154"/>
      <c r="EA196" s="154"/>
      <c r="EB196" s="154"/>
      <c r="EC196" s="154"/>
      <c r="ED196" s="154"/>
      <c r="EE196" s="154"/>
      <c r="EF196" s="154"/>
      <c r="EG196" s="154"/>
      <c r="EH196" s="154"/>
      <c r="EI196" s="154"/>
      <c r="EJ196" s="154"/>
      <c r="EK196" s="154"/>
      <c r="EL196" s="154"/>
      <c r="EM196" s="154"/>
      <c r="EN196" s="154"/>
      <c r="EO196" s="154"/>
      <c r="EP196" s="154"/>
      <c r="EQ196" s="154"/>
      <c r="ER196" s="154"/>
      <c r="ES196" s="154"/>
      <c r="ET196" s="154"/>
      <c r="EU196" s="154"/>
      <c r="EV196" s="154"/>
      <c r="EW196" s="154"/>
      <c r="EX196" s="154"/>
      <c r="EY196" s="154"/>
      <c r="EZ196" s="154"/>
      <c r="FA196" s="154"/>
      <c r="FB196" s="154"/>
      <c r="FC196" s="154"/>
      <c r="FD196" s="154"/>
      <c r="FE196" s="154"/>
      <c r="FF196" s="154"/>
      <c r="FG196" s="154"/>
      <c r="FH196" s="154"/>
      <c r="FI196" s="154"/>
      <c r="FJ196" s="154"/>
      <c r="FK196" s="154"/>
      <c r="FL196" s="154"/>
      <c r="FM196" s="154"/>
      <c r="FN196" s="154"/>
      <c r="FO196" s="154"/>
      <c r="FP196" s="154"/>
      <c r="FQ196" s="154"/>
      <c r="FR196" s="154"/>
      <c r="FS196" s="154"/>
      <c r="FT196" s="154"/>
      <c r="FU196" s="154"/>
      <c r="FV196" s="154"/>
      <c r="FW196" s="154"/>
      <c r="FX196" s="154"/>
      <c r="FY196" s="154"/>
      <c r="FZ196" s="154"/>
      <c r="GA196" s="154"/>
      <c r="GB196" s="154"/>
      <c r="GC196" s="154"/>
      <c r="GD196" s="154"/>
      <c r="GE196" s="154"/>
      <c r="GF196" s="154"/>
      <c r="GG196" s="154"/>
      <c r="GH196" s="154"/>
      <c r="GI196" s="154"/>
      <c r="GJ196" s="154"/>
      <c r="GK196" s="154"/>
      <c r="GL196" s="154"/>
      <c r="GM196" s="154"/>
      <c r="GN196" s="154"/>
      <c r="GO196" s="154"/>
      <c r="GP196" s="154"/>
      <c r="GQ196" s="154"/>
      <c r="GR196" s="154"/>
      <c r="GS196" s="154"/>
      <c r="GT196" s="154"/>
      <c r="GU196" s="154"/>
      <c r="GV196" s="154"/>
      <c r="GW196" s="154"/>
      <c r="GX196" s="154"/>
      <c r="GY196" s="154"/>
      <c r="GZ196" s="154"/>
      <c r="HA196" s="154"/>
      <c r="HB196" s="154"/>
      <c r="HC196" s="154"/>
      <c r="HD196" s="154"/>
      <c r="HE196" s="154"/>
      <c r="HF196" s="154"/>
      <c r="HG196" s="154"/>
      <c r="HH196" s="154"/>
      <c r="HI196" s="154"/>
      <c r="HJ196" s="154"/>
      <c r="HK196" s="154"/>
      <c r="HL196" s="154"/>
      <c r="HM196" s="154"/>
      <c r="HN196" s="154"/>
      <c r="HO196" s="154"/>
      <c r="HP196" s="154"/>
      <c r="HQ196" s="154"/>
      <c r="HR196" s="154"/>
      <c r="HS196" s="154"/>
      <c r="HT196" s="154"/>
      <c r="HU196" s="154"/>
      <c r="HV196" s="154"/>
      <c r="HW196" s="154"/>
      <c r="HX196" s="154"/>
      <c r="HY196" s="154"/>
      <c r="HZ196" s="154"/>
      <c r="IA196" s="154"/>
      <c r="IB196" s="154"/>
      <c r="IC196" s="154"/>
      <c r="ID196" s="154"/>
      <c r="IE196" s="154"/>
      <c r="IF196" s="154"/>
      <c r="IG196" s="154"/>
      <c r="IH196" s="154"/>
      <c r="II196" s="154"/>
      <c r="IJ196" s="154"/>
      <c r="IK196" s="154"/>
      <c r="IL196" s="154"/>
      <c r="IM196" s="154"/>
      <c r="IN196" s="154"/>
      <c r="IO196" s="154"/>
      <c r="IP196" s="154"/>
      <c r="IQ196" s="154"/>
    </row>
    <row r="197" spans="1:251" s="216" customFormat="1" ht="25.5" x14ac:dyDescent="0.2">
      <c r="A197" s="174" t="s">
        <v>683</v>
      </c>
      <c r="B197" s="145" t="s">
        <v>223</v>
      </c>
      <c r="C197" s="219">
        <v>3539</v>
      </c>
      <c r="D197" s="205" t="s">
        <v>640</v>
      </c>
      <c r="E197" s="142" t="s">
        <v>69</v>
      </c>
      <c r="F197" s="206">
        <v>1</v>
      </c>
      <c r="G197" s="211">
        <v>32.200000000000003</v>
      </c>
      <c r="H197" s="150">
        <f t="shared" si="39"/>
        <v>40.409999999999997</v>
      </c>
      <c r="I197" s="192">
        <f t="shared" si="40"/>
        <v>40.409999999999997</v>
      </c>
      <c r="J197" s="156"/>
      <c r="K197" s="217"/>
      <c r="L197" s="157"/>
      <c r="M197" s="154"/>
      <c r="N197" s="154"/>
      <c r="O197" s="154"/>
      <c r="P197" s="154"/>
      <c r="Q197" s="154"/>
      <c r="R197" s="211"/>
      <c r="S197" s="154"/>
      <c r="T197" s="154"/>
      <c r="U197" s="154"/>
      <c r="V197" s="154"/>
      <c r="W197" s="154"/>
      <c r="X197" s="154"/>
      <c r="Y197" s="154"/>
      <c r="Z197" s="154"/>
      <c r="AA197" s="154"/>
      <c r="AB197" s="154"/>
      <c r="AC197" s="154"/>
      <c r="AD197" s="154"/>
      <c r="AE197" s="154"/>
      <c r="AF197" s="154"/>
      <c r="AG197" s="154"/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4"/>
      <c r="AV197" s="154"/>
      <c r="AW197" s="154"/>
      <c r="AX197" s="154"/>
      <c r="AY197" s="154"/>
      <c r="AZ197" s="154"/>
      <c r="BA197" s="154"/>
      <c r="BB197" s="154"/>
      <c r="BC197" s="154"/>
      <c r="BD197" s="154"/>
      <c r="BE197" s="154"/>
      <c r="BF197" s="154"/>
      <c r="BG197" s="154"/>
      <c r="BH197" s="154"/>
      <c r="BI197" s="154"/>
      <c r="BJ197" s="154"/>
      <c r="BK197" s="154"/>
      <c r="BL197" s="154"/>
      <c r="BM197" s="154"/>
      <c r="BN197" s="154"/>
      <c r="BO197" s="154"/>
      <c r="BP197" s="154"/>
      <c r="BQ197" s="154"/>
      <c r="BR197" s="154"/>
      <c r="BS197" s="154"/>
      <c r="BT197" s="154"/>
      <c r="BU197" s="154"/>
      <c r="BV197" s="154"/>
      <c r="BW197" s="154"/>
      <c r="BX197" s="154"/>
      <c r="BY197" s="154"/>
      <c r="BZ197" s="154"/>
      <c r="CA197" s="154"/>
      <c r="CB197" s="154"/>
      <c r="CC197" s="154"/>
      <c r="CD197" s="154"/>
      <c r="CE197" s="154"/>
      <c r="CF197" s="154"/>
      <c r="CG197" s="154"/>
      <c r="CH197" s="154"/>
      <c r="CI197" s="154"/>
      <c r="CJ197" s="154"/>
      <c r="CK197" s="154"/>
      <c r="CL197" s="154"/>
      <c r="CM197" s="154"/>
      <c r="CN197" s="154"/>
      <c r="CO197" s="154"/>
      <c r="CP197" s="154"/>
      <c r="CQ197" s="154"/>
      <c r="CR197" s="154"/>
      <c r="CS197" s="154"/>
      <c r="CT197" s="154"/>
      <c r="CU197" s="154"/>
      <c r="CV197" s="154"/>
      <c r="CW197" s="154"/>
      <c r="CX197" s="154"/>
      <c r="CY197" s="154"/>
      <c r="CZ197" s="154"/>
      <c r="DA197" s="154"/>
      <c r="DB197" s="154"/>
      <c r="DC197" s="154"/>
      <c r="DD197" s="154"/>
      <c r="DE197" s="154"/>
      <c r="DF197" s="154"/>
      <c r="DG197" s="154"/>
      <c r="DH197" s="154"/>
      <c r="DI197" s="154"/>
      <c r="DJ197" s="154"/>
      <c r="DK197" s="154"/>
      <c r="DL197" s="154"/>
      <c r="DM197" s="154"/>
      <c r="DN197" s="154"/>
      <c r="DO197" s="154"/>
      <c r="DP197" s="154"/>
      <c r="DQ197" s="154"/>
      <c r="DR197" s="154"/>
      <c r="DS197" s="154"/>
      <c r="DT197" s="154"/>
      <c r="DU197" s="154"/>
      <c r="DV197" s="154"/>
      <c r="DW197" s="154"/>
      <c r="DX197" s="154"/>
      <c r="DY197" s="154"/>
      <c r="DZ197" s="154"/>
      <c r="EA197" s="154"/>
      <c r="EB197" s="154"/>
      <c r="EC197" s="154"/>
      <c r="ED197" s="154"/>
      <c r="EE197" s="154"/>
      <c r="EF197" s="154"/>
      <c r="EG197" s="154"/>
      <c r="EH197" s="154"/>
      <c r="EI197" s="154"/>
      <c r="EJ197" s="154"/>
      <c r="EK197" s="154"/>
      <c r="EL197" s="154"/>
      <c r="EM197" s="154"/>
      <c r="EN197" s="154"/>
      <c r="EO197" s="154"/>
      <c r="EP197" s="154"/>
      <c r="EQ197" s="154"/>
      <c r="ER197" s="154"/>
      <c r="ES197" s="154"/>
      <c r="ET197" s="154"/>
      <c r="EU197" s="154"/>
      <c r="EV197" s="154"/>
      <c r="EW197" s="154"/>
      <c r="EX197" s="154"/>
      <c r="EY197" s="154"/>
      <c r="EZ197" s="154"/>
      <c r="FA197" s="154"/>
      <c r="FB197" s="154"/>
      <c r="FC197" s="154"/>
      <c r="FD197" s="154"/>
      <c r="FE197" s="154"/>
      <c r="FF197" s="154"/>
      <c r="FG197" s="154"/>
      <c r="FH197" s="154"/>
      <c r="FI197" s="154"/>
      <c r="FJ197" s="154"/>
      <c r="FK197" s="154"/>
      <c r="FL197" s="154"/>
      <c r="FM197" s="154"/>
      <c r="FN197" s="154"/>
      <c r="FO197" s="154"/>
      <c r="FP197" s="154"/>
      <c r="FQ197" s="154"/>
      <c r="FR197" s="154"/>
      <c r="FS197" s="154"/>
      <c r="FT197" s="154"/>
      <c r="FU197" s="154"/>
      <c r="FV197" s="154"/>
      <c r="FW197" s="154"/>
      <c r="FX197" s="154"/>
      <c r="FY197" s="154"/>
      <c r="FZ197" s="154"/>
      <c r="GA197" s="154"/>
      <c r="GB197" s="154"/>
      <c r="GC197" s="154"/>
      <c r="GD197" s="154"/>
      <c r="GE197" s="154"/>
      <c r="GF197" s="154"/>
      <c r="GG197" s="154"/>
      <c r="GH197" s="154"/>
      <c r="GI197" s="154"/>
      <c r="GJ197" s="154"/>
      <c r="GK197" s="154"/>
      <c r="GL197" s="154"/>
      <c r="GM197" s="154"/>
      <c r="GN197" s="154"/>
      <c r="GO197" s="154"/>
      <c r="GP197" s="154"/>
      <c r="GQ197" s="154"/>
      <c r="GR197" s="154"/>
      <c r="GS197" s="154"/>
      <c r="GT197" s="154"/>
      <c r="GU197" s="154"/>
      <c r="GV197" s="154"/>
      <c r="GW197" s="154"/>
      <c r="GX197" s="154"/>
      <c r="GY197" s="154"/>
      <c r="GZ197" s="154"/>
      <c r="HA197" s="154"/>
      <c r="HB197" s="154"/>
      <c r="HC197" s="154"/>
      <c r="HD197" s="154"/>
      <c r="HE197" s="154"/>
      <c r="HF197" s="154"/>
      <c r="HG197" s="154"/>
      <c r="HH197" s="154"/>
      <c r="HI197" s="154"/>
      <c r="HJ197" s="154"/>
      <c r="HK197" s="154"/>
      <c r="HL197" s="154"/>
      <c r="HM197" s="154"/>
      <c r="HN197" s="154"/>
      <c r="HO197" s="154"/>
      <c r="HP197" s="154"/>
      <c r="HQ197" s="154"/>
      <c r="HR197" s="154"/>
      <c r="HS197" s="154"/>
      <c r="HT197" s="154"/>
      <c r="HU197" s="154"/>
      <c r="HV197" s="154"/>
      <c r="HW197" s="154"/>
      <c r="HX197" s="154"/>
      <c r="HY197" s="154"/>
      <c r="HZ197" s="154"/>
      <c r="IA197" s="154"/>
      <c r="IB197" s="154"/>
      <c r="IC197" s="154"/>
      <c r="ID197" s="154"/>
      <c r="IE197" s="154"/>
      <c r="IF197" s="154"/>
      <c r="IG197" s="154"/>
      <c r="IH197" s="154"/>
      <c r="II197" s="154"/>
      <c r="IJ197" s="154"/>
      <c r="IK197" s="154"/>
      <c r="IL197" s="154"/>
      <c r="IM197" s="154"/>
      <c r="IN197" s="154"/>
      <c r="IO197" s="154"/>
      <c r="IP197" s="154"/>
      <c r="IQ197" s="154"/>
    </row>
    <row r="198" spans="1:251" s="216" customFormat="1" x14ac:dyDescent="0.2">
      <c r="A198" s="174"/>
      <c r="B198" s="142"/>
      <c r="C198" s="219"/>
      <c r="D198" s="205"/>
      <c r="E198" s="142"/>
      <c r="F198" s="206"/>
      <c r="G198" s="211"/>
      <c r="H198" s="207"/>
      <c r="I198" s="192"/>
      <c r="J198" s="156"/>
      <c r="K198" s="217"/>
      <c r="L198" s="157"/>
      <c r="M198" s="154"/>
      <c r="N198" s="154"/>
      <c r="O198" s="154"/>
      <c r="P198" s="154"/>
      <c r="Q198" s="154"/>
      <c r="R198" s="211"/>
      <c r="S198" s="154"/>
      <c r="T198" s="154"/>
      <c r="U198" s="154"/>
      <c r="V198" s="154"/>
      <c r="W198" s="154"/>
      <c r="X198" s="154"/>
      <c r="Y198" s="154"/>
      <c r="Z198" s="154"/>
      <c r="AA198" s="154"/>
      <c r="AB198" s="154"/>
      <c r="AC198" s="154"/>
      <c r="AD198" s="154"/>
      <c r="AE198" s="154"/>
      <c r="AF198" s="154"/>
      <c r="AG198" s="154"/>
      <c r="AH198" s="154"/>
      <c r="AI198" s="154"/>
      <c r="AJ198" s="154"/>
      <c r="AK198" s="154"/>
      <c r="AL198" s="154"/>
      <c r="AM198" s="154"/>
      <c r="AN198" s="154"/>
      <c r="AO198" s="154"/>
      <c r="AP198" s="154"/>
      <c r="AQ198" s="154"/>
      <c r="AR198" s="154"/>
      <c r="AS198" s="154"/>
      <c r="AT198" s="154"/>
      <c r="AU198" s="154"/>
      <c r="AV198" s="154"/>
      <c r="AW198" s="154"/>
      <c r="AX198" s="154"/>
      <c r="AY198" s="154"/>
      <c r="AZ198" s="154"/>
      <c r="BA198" s="154"/>
      <c r="BB198" s="154"/>
      <c r="BC198" s="154"/>
      <c r="BD198" s="154"/>
      <c r="BE198" s="154"/>
      <c r="BF198" s="154"/>
      <c r="BG198" s="154"/>
      <c r="BH198" s="154"/>
      <c r="BI198" s="154"/>
      <c r="BJ198" s="154"/>
      <c r="BK198" s="154"/>
      <c r="BL198" s="154"/>
      <c r="BM198" s="154"/>
      <c r="BN198" s="154"/>
      <c r="BO198" s="154"/>
      <c r="BP198" s="154"/>
      <c r="BQ198" s="154"/>
      <c r="BR198" s="154"/>
      <c r="BS198" s="154"/>
      <c r="BT198" s="154"/>
      <c r="BU198" s="154"/>
      <c r="BV198" s="154"/>
      <c r="BW198" s="154"/>
      <c r="BX198" s="154"/>
      <c r="BY198" s="154"/>
      <c r="BZ198" s="154"/>
      <c r="CA198" s="154"/>
      <c r="CB198" s="154"/>
      <c r="CC198" s="154"/>
      <c r="CD198" s="154"/>
      <c r="CE198" s="154"/>
      <c r="CF198" s="154"/>
      <c r="CG198" s="154"/>
      <c r="CH198" s="154"/>
      <c r="CI198" s="154"/>
      <c r="CJ198" s="154"/>
      <c r="CK198" s="154"/>
      <c r="CL198" s="154"/>
      <c r="CM198" s="154"/>
      <c r="CN198" s="154"/>
      <c r="CO198" s="154"/>
      <c r="CP198" s="154"/>
      <c r="CQ198" s="154"/>
      <c r="CR198" s="154"/>
      <c r="CS198" s="154"/>
      <c r="CT198" s="154"/>
      <c r="CU198" s="154"/>
      <c r="CV198" s="154"/>
      <c r="CW198" s="154"/>
      <c r="CX198" s="154"/>
      <c r="CY198" s="154"/>
      <c r="CZ198" s="154"/>
      <c r="DA198" s="154"/>
      <c r="DB198" s="154"/>
      <c r="DC198" s="154"/>
      <c r="DD198" s="154"/>
      <c r="DE198" s="154"/>
      <c r="DF198" s="154"/>
      <c r="DG198" s="154"/>
      <c r="DH198" s="154"/>
      <c r="DI198" s="154"/>
      <c r="DJ198" s="154"/>
      <c r="DK198" s="154"/>
      <c r="DL198" s="154"/>
      <c r="DM198" s="154"/>
      <c r="DN198" s="154"/>
      <c r="DO198" s="154"/>
      <c r="DP198" s="154"/>
      <c r="DQ198" s="154"/>
      <c r="DR198" s="154"/>
      <c r="DS198" s="154"/>
      <c r="DT198" s="154"/>
      <c r="DU198" s="154"/>
      <c r="DV198" s="154"/>
      <c r="DW198" s="154"/>
      <c r="DX198" s="154"/>
      <c r="DY198" s="154"/>
      <c r="DZ198" s="154"/>
      <c r="EA198" s="154"/>
      <c r="EB198" s="154"/>
      <c r="EC198" s="154"/>
      <c r="ED198" s="154"/>
      <c r="EE198" s="154"/>
      <c r="EF198" s="154"/>
      <c r="EG198" s="154"/>
      <c r="EH198" s="154"/>
      <c r="EI198" s="154"/>
      <c r="EJ198" s="154"/>
      <c r="EK198" s="154"/>
      <c r="EL198" s="154"/>
      <c r="EM198" s="154"/>
      <c r="EN198" s="154"/>
      <c r="EO198" s="154"/>
      <c r="EP198" s="154"/>
      <c r="EQ198" s="154"/>
      <c r="ER198" s="154"/>
      <c r="ES198" s="154"/>
      <c r="ET198" s="154"/>
      <c r="EU198" s="154"/>
      <c r="EV198" s="154"/>
      <c r="EW198" s="154"/>
      <c r="EX198" s="154"/>
      <c r="EY198" s="154"/>
      <c r="EZ198" s="154"/>
      <c r="FA198" s="154"/>
      <c r="FB198" s="154"/>
      <c r="FC198" s="154"/>
      <c r="FD198" s="154"/>
      <c r="FE198" s="154"/>
      <c r="FF198" s="154"/>
      <c r="FG198" s="154"/>
      <c r="FH198" s="154"/>
      <c r="FI198" s="154"/>
      <c r="FJ198" s="154"/>
      <c r="FK198" s="154"/>
      <c r="FL198" s="154"/>
      <c r="FM198" s="154"/>
      <c r="FN198" s="154"/>
      <c r="FO198" s="154"/>
      <c r="FP198" s="154"/>
      <c r="FQ198" s="154"/>
      <c r="FR198" s="154"/>
      <c r="FS198" s="154"/>
      <c r="FT198" s="154"/>
      <c r="FU198" s="154"/>
      <c r="FV198" s="154"/>
      <c r="FW198" s="154"/>
      <c r="FX198" s="154"/>
      <c r="FY198" s="154"/>
      <c r="FZ198" s="154"/>
      <c r="GA198" s="154"/>
      <c r="GB198" s="154"/>
      <c r="GC198" s="154"/>
      <c r="GD198" s="154"/>
      <c r="GE198" s="154"/>
      <c r="GF198" s="154"/>
      <c r="GG198" s="154"/>
      <c r="GH198" s="154"/>
      <c r="GI198" s="154"/>
      <c r="GJ198" s="154"/>
      <c r="GK198" s="154"/>
      <c r="GL198" s="154"/>
      <c r="GM198" s="154"/>
      <c r="GN198" s="154"/>
      <c r="GO198" s="154"/>
      <c r="GP198" s="154"/>
      <c r="GQ198" s="154"/>
      <c r="GR198" s="154"/>
      <c r="GS198" s="154"/>
      <c r="GT198" s="154"/>
      <c r="GU198" s="154"/>
      <c r="GV198" s="154"/>
      <c r="GW198" s="154"/>
      <c r="GX198" s="154"/>
      <c r="GY198" s="154"/>
      <c r="GZ198" s="154"/>
      <c r="HA198" s="154"/>
      <c r="HB198" s="154"/>
      <c r="HC198" s="154"/>
      <c r="HD198" s="154"/>
      <c r="HE198" s="154"/>
      <c r="HF198" s="154"/>
      <c r="HG198" s="154"/>
      <c r="HH198" s="154"/>
      <c r="HI198" s="154"/>
      <c r="HJ198" s="154"/>
      <c r="HK198" s="154"/>
      <c r="HL198" s="154"/>
      <c r="HM198" s="154"/>
      <c r="HN198" s="154"/>
      <c r="HO198" s="154"/>
      <c r="HP198" s="154"/>
      <c r="HQ198" s="154"/>
      <c r="HR198" s="154"/>
      <c r="HS198" s="154"/>
      <c r="HT198" s="154"/>
      <c r="HU198" s="154"/>
      <c r="HV198" s="154"/>
      <c r="HW198" s="154"/>
      <c r="HX198" s="154"/>
      <c r="HY198" s="154"/>
      <c r="HZ198" s="154"/>
      <c r="IA198" s="154"/>
      <c r="IB198" s="154"/>
      <c r="IC198" s="154"/>
      <c r="ID198" s="154"/>
      <c r="IE198" s="154"/>
      <c r="IF198" s="154"/>
      <c r="IG198" s="154"/>
      <c r="IH198" s="154"/>
      <c r="II198" s="154"/>
      <c r="IJ198" s="154"/>
      <c r="IK198" s="154"/>
      <c r="IL198" s="154"/>
      <c r="IM198" s="154"/>
      <c r="IN198" s="154"/>
      <c r="IO198" s="154"/>
      <c r="IP198" s="154"/>
      <c r="IQ198" s="154"/>
    </row>
    <row r="199" spans="1:251" x14ac:dyDescent="0.2">
      <c r="A199" s="210">
        <v>9</v>
      </c>
      <c r="B199" s="180"/>
      <c r="C199" s="284"/>
      <c r="D199" s="220" t="s">
        <v>49</v>
      </c>
      <c r="E199" s="180"/>
      <c r="F199" s="221"/>
      <c r="G199" s="222"/>
      <c r="H199" s="223"/>
      <c r="I199" s="260">
        <f>I200+I221+I228</f>
        <v>106047.13</v>
      </c>
      <c r="J199" s="359">
        <f>I199/$I$330</f>
        <v>0.14218766571411984</v>
      </c>
      <c r="K199" s="193"/>
      <c r="Q199" s="170"/>
      <c r="R199" s="222"/>
      <c r="S199" s="170"/>
      <c r="T199" s="170"/>
      <c r="U199" s="170"/>
      <c r="V199" s="170"/>
      <c r="W199" s="170"/>
      <c r="X199" s="170"/>
      <c r="Y199" s="170"/>
      <c r="Z199" s="170"/>
      <c r="AA199" s="170"/>
      <c r="AB199" s="170"/>
      <c r="AC199" s="170"/>
      <c r="AD199" s="170"/>
      <c r="AE199" s="170"/>
      <c r="AF199" s="170"/>
      <c r="AG199" s="170"/>
      <c r="AH199" s="170"/>
      <c r="AI199" s="170"/>
      <c r="AJ199" s="170"/>
      <c r="AK199" s="170"/>
      <c r="AL199" s="170"/>
      <c r="AM199" s="170"/>
      <c r="AN199" s="170"/>
      <c r="AO199" s="170"/>
      <c r="AP199" s="170"/>
      <c r="AQ199" s="170"/>
      <c r="AR199" s="170"/>
      <c r="AS199" s="170"/>
      <c r="AT199" s="170"/>
      <c r="AU199" s="170"/>
      <c r="AV199" s="170"/>
      <c r="AW199" s="170"/>
      <c r="AX199" s="170"/>
      <c r="AY199" s="170"/>
      <c r="AZ199" s="170"/>
      <c r="BA199" s="170"/>
      <c r="BB199" s="170"/>
      <c r="BC199" s="170"/>
      <c r="BD199" s="170"/>
      <c r="BE199" s="170"/>
      <c r="BF199" s="170"/>
      <c r="BG199" s="170"/>
      <c r="BH199" s="170"/>
      <c r="BI199" s="170"/>
      <c r="BJ199" s="170"/>
      <c r="BK199" s="170"/>
      <c r="BL199" s="170"/>
      <c r="BM199" s="170"/>
      <c r="BN199" s="170"/>
      <c r="BO199" s="170"/>
      <c r="BP199" s="170"/>
      <c r="BQ199" s="170"/>
      <c r="BR199" s="170"/>
      <c r="BS199" s="170"/>
      <c r="BT199" s="170"/>
      <c r="BU199" s="170"/>
      <c r="BV199" s="170"/>
      <c r="BW199" s="170"/>
      <c r="BX199" s="170"/>
      <c r="BY199" s="170"/>
      <c r="BZ199" s="170"/>
      <c r="CA199" s="170"/>
      <c r="CB199" s="170"/>
      <c r="CC199" s="170"/>
      <c r="CD199" s="170"/>
      <c r="CE199" s="170"/>
      <c r="CF199" s="170"/>
      <c r="CG199" s="170"/>
      <c r="CH199" s="170"/>
      <c r="CI199" s="170"/>
      <c r="CJ199" s="170"/>
      <c r="CK199" s="170"/>
      <c r="CL199" s="170"/>
      <c r="CM199" s="170"/>
      <c r="CN199" s="170"/>
      <c r="CO199" s="170"/>
      <c r="CP199" s="170"/>
      <c r="CQ199" s="170"/>
      <c r="CR199" s="170"/>
      <c r="CS199" s="170"/>
      <c r="CT199" s="170"/>
      <c r="CU199" s="170"/>
      <c r="CV199" s="170"/>
      <c r="CW199" s="170"/>
      <c r="CX199" s="170"/>
      <c r="CY199" s="170"/>
      <c r="CZ199" s="170"/>
      <c r="DA199" s="170"/>
      <c r="DB199" s="170"/>
      <c r="DC199" s="170"/>
      <c r="DD199" s="170"/>
      <c r="DE199" s="170"/>
      <c r="DF199" s="170"/>
      <c r="DG199" s="170"/>
      <c r="DH199" s="170"/>
      <c r="DI199" s="170"/>
      <c r="DJ199" s="170"/>
      <c r="DK199" s="170"/>
      <c r="DL199" s="170"/>
      <c r="DM199" s="170"/>
      <c r="DN199" s="170"/>
      <c r="DO199" s="170"/>
      <c r="DP199" s="170"/>
      <c r="DQ199" s="170"/>
      <c r="DR199" s="170"/>
      <c r="DS199" s="170"/>
      <c r="DT199" s="170"/>
      <c r="DU199" s="170"/>
      <c r="DV199" s="170"/>
      <c r="DW199" s="170"/>
      <c r="DX199" s="170"/>
      <c r="DY199" s="170"/>
      <c r="DZ199" s="170"/>
      <c r="EA199" s="170"/>
      <c r="EB199" s="170"/>
      <c r="EC199" s="170"/>
      <c r="ED199" s="170"/>
      <c r="EE199" s="170"/>
      <c r="EF199" s="170"/>
      <c r="EG199" s="170"/>
      <c r="EH199" s="170"/>
      <c r="EI199" s="170"/>
      <c r="EJ199" s="170"/>
      <c r="EK199" s="170"/>
      <c r="EL199" s="170"/>
      <c r="EM199" s="170"/>
      <c r="EN199" s="170"/>
      <c r="EO199" s="170"/>
      <c r="EP199" s="170"/>
      <c r="EQ199" s="170"/>
      <c r="ER199" s="170"/>
      <c r="ES199" s="170"/>
      <c r="ET199" s="170"/>
      <c r="EU199" s="170"/>
      <c r="EV199" s="170"/>
      <c r="EW199" s="170"/>
      <c r="EX199" s="170"/>
      <c r="EY199" s="170"/>
      <c r="EZ199" s="170"/>
      <c r="FA199" s="170"/>
      <c r="FB199" s="170"/>
      <c r="FC199" s="170"/>
      <c r="FD199" s="170"/>
      <c r="FE199" s="170"/>
      <c r="FF199" s="170"/>
      <c r="FG199" s="170"/>
      <c r="FH199" s="170"/>
      <c r="FI199" s="170"/>
      <c r="FJ199" s="170"/>
      <c r="FK199" s="170"/>
      <c r="FL199" s="170"/>
      <c r="FM199" s="170"/>
      <c r="FN199" s="170"/>
      <c r="FO199" s="170"/>
      <c r="FP199" s="170"/>
      <c r="FQ199" s="170"/>
      <c r="FR199" s="170"/>
      <c r="FS199" s="170"/>
      <c r="FT199" s="170"/>
      <c r="FU199" s="170"/>
      <c r="FV199" s="170"/>
      <c r="FW199" s="170"/>
      <c r="FX199" s="170"/>
      <c r="FY199" s="170"/>
      <c r="FZ199" s="170"/>
      <c r="GA199" s="170"/>
      <c r="GB199" s="170"/>
      <c r="GC199" s="170"/>
      <c r="GD199" s="170"/>
      <c r="GE199" s="170"/>
      <c r="GF199" s="170"/>
      <c r="GG199" s="170"/>
      <c r="GH199" s="170"/>
      <c r="GI199" s="170"/>
      <c r="GJ199" s="170"/>
      <c r="GK199" s="170"/>
      <c r="GL199" s="170"/>
      <c r="GM199" s="170"/>
      <c r="GN199" s="170"/>
      <c r="GO199" s="170"/>
      <c r="GP199" s="170"/>
      <c r="GQ199" s="170"/>
      <c r="GR199" s="170"/>
      <c r="GS199" s="170"/>
      <c r="GT199" s="170"/>
      <c r="GU199" s="170"/>
      <c r="GV199" s="170"/>
      <c r="GW199" s="170"/>
      <c r="GX199" s="170"/>
      <c r="GY199" s="170"/>
      <c r="GZ199" s="170"/>
      <c r="HA199" s="170"/>
      <c r="HB199" s="170"/>
      <c r="HC199" s="170"/>
      <c r="HD199" s="170"/>
      <c r="HE199" s="170"/>
      <c r="HF199" s="170"/>
      <c r="HG199" s="170"/>
      <c r="HH199" s="170"/>
      <c r="HI199" s="170"/>
      <c r="HJ199" s="170"/>
      <c r="HK199" s="170"/>
      <c r="HL199" s="170"/>
      <c r="HM199" s="170"/>
      <c r="HN199" s="170"/>
      <c r="HO199" s="170"/>
      <c r="HP199" s="170"/>
      <c r="HQ199" s="170"/>
      <c r="HR199" s="170"/>
      <c r="HS199" s="170"/>
      <c r="HT199" s="170"/>
      <c r="HU199" s="170"/>
      <c r="HV199" s="170"/>
      <c r="HW199" s="170"/>
      <c r="HX199" s="170"/>
      <c r="HY199" s="170"/>
      <c r="HZ199" s="170"/>
      <c r="IA199" s="170"/>
      <c r="IB199" s="170"/>
      <c r="IC199" s="170"/>
      <c r="ID199" s="170"/>
      <c r="IE199" s="170"/>
      <c r="IF199" s="170"/>
      <c r="IG199" s="170"/>
      <c r="IH199" s="170"/>
      <c r="II199" s="170"/>
      <c r="IJ199" s="170"/>
      <c r="IK199" s="170"/>
      <c r="IL199" s="170"/>
      <c r="IM199" s="170"/>
      <c r="IN199" s="170"/>
      <c r="IO199" s="170"/>
      <c r="IP199" s="170"/>
      <c r="IQ199" s="170"/>
    </row>
    <row r="200" spans="1:251" s="216" customFormat="1" x14ac:dyDescent="0.2">
      <c r="A200" s="174" t="s">
        <v>210</v>
      </c>
      <c r="B200" s="145"/>
      <c r="C200" s="203"/>
      <c r="D200" s="212" t="s">
        <v>28</v>
      </c>
      <c r="E200" s="145"/>
      <c r="F200" s="213"/>
      <c r="G200" s="214"/>
      <c r="H200" s="209"/>
      <c r="I200" s="262">
        <f>SUM(I201:I219)</f>
        <v>60969.61</v>
      </c>
      <c r="J200" s="156"/>
      <c r="K200" s="193"/>
      <c r="L200" s="157"/>
      <c r="M200" s="154"/>
      <c r="N200" s="154"/>
      <c r="O200" s="154"/>
      <c r="P200" s="154"/>
      <c r="Q200" s="154"/>
      <c r="R200" s="214"/>
      <c r="S200" s="154"/>
      <c r="T200" s="154"/>
      <c r="U200" s="154"/>
      <c r="V200" s="154"/>
      <c r="W200" s="154"/>
      <c r="X200" s="154"/>
      <c r="Y200" s="154"/>
      <c r="Z200" s="154"/>
      <c r="AA200" s="154"/>
      <c r="AB200" s="154"/>
      <c r="AC200" s="154"/>
      <c r="AD200" s="154"/>
      <c r="AE200" s="154"/>
      <c r="AF200" s="154"/>
      <c r="AG200" s="154"/>
      <c r="AH200" s="154"/>
      <c r="AI200" s="154"/>
      <c r="AJ200" s="154"/>
      <c r="AK200" s="154"/>
      <c r="AL200" s="154"/>
      <c r="AM200" s="154"/>
      <c r="AN200" s="154"/>
      <c r="AO200" s="154"/>
      <c r="AP200" s="154"/>
      <c r="AQ200" s="154"/>
      <c r="AR200" s="154"/>
      <c r="AS200" s="154"/>
      <c r="AT200" s="154"/>
      <c r="AU200" s="154"/>
      <c r="AV200" s="154"/>
      <c r="AW200" s="154"/>
      <c r="AX200" s="154"/>
      <c r="AY200" s="154"/>
      <c r="AZ200" s="154"/>
      <c r="BA200" s="154"/>
      <c r="BB200" s="154"/>
      <c r="BC200" s="154"/>
      <c r="BD200" s="154"/>
      <c r="BE200" s="154"/>
      <c r="BF200" s="154"/>
      <c r="BG200" s="154"/>
      <c r="BH200" s="154"/>
      <c r="BI200" s="154"/>
      <c r="BJ200" s="154"/>
      <c r="BK200" s="154"/>
      <c r="BL200" s="154"/>
      <c r="BM200" s="154"/>
      <c r="BN200" s="154"/>
      <c r="BO200" s="154"/>
      <c r="BP200" s="154"/>
      <c r="BQ200" s="154"/>
      <c r="BR200" s="154"/>
      <c r="BS200" s="154"/>
      <c r="BT200" s="154"/>
      <c r="BU200" s="154"/>
      <c r="BV200" s="154"/>
      <c r="BW200" s="154"/>
      <c r="BX200" s="154"/>
      <c r="BY200" s="154"/>
      <c r="BZ200" s="154"/>
      <c r="CA200" s="154"/>
      <c r="CB200" s="154"/>
      <c r="CC200" s="154"/>
      <c r="CD200" s="154"/>
      <c r="CE200" s="154"/>
      <c r="CF200" s="154"/>
      <c r="CG200" s="154"/>
      <c r="CH200" s="154"/>
      <c r="CI200" s="154"/>
      <c r="CJ200" s="154"/>
      <c r="CK200" s="154"/>
      <c r="CL200" s="154"/>
      <c r="CM200" s="154"/>
      <c r="CN200" s="154"/>
      <c r="CO200" s="154"/>
      <c r="CP200" s="154"/>
      <c r="CQ200" s="154"/>
      <c r="CR200" s="154"/>
      <c r="CS200" s="154"/>
      <c r="CT200" s="154"/>
      <c r="CU200" s="154"/>
      <c r="CV200" s="154"/>
      <c r="CW200" s="154"/>
      <c r="CX200" s="154"/>
      <c r="CY200" s="154"/>
      <c r="CZ200" s="154"/>
      <c r="DA200" s="154"/>
      <c r="DB200" s="154"/>
      <c r="DC200" s="154"/>
      <c r="DD200" s="154"/>
      <c r="DE200" s="154"/>
      <c r="DF200" s="154"/>
      <c r="DG200" s="154"/>
      <c r="DH200" s="154"/>
      <c r="DI200" s="154"/>
      <c r="DJ200" s="154"/>
      <c r="DK200" s="154"/>
      <c r="DL200" s="154"/>
      <c r="DM200" s="154"/>
      <c r="DN200" s="154"/>
      <c r="DO200" s="154"/>
      <c r="DP200" s="154"/>
      <c r="DQ200" s="154"/>
      <c r="DR200" s="154"/>
      <c r="DS200" s="154"/>
      <c r="DT200" s="154"/>
      <c r="DU200" s="154"/>
      <c r="DV200" s="154"/>
      <c r="DW200" s="154"/>
      <c r="DX200" s="154"/>
      <c r="DY200" s="154"/>
      <c r="DZ200" s="154"/>
      <c r="EA200" s="154"/>
      <c r="EB200" s="154"/>
      <c r="EC200" s="154"/>
      <c r="ED200" s="154"/>
      <c r="EE200" s="154"/>
      <c r="EF200" s="154"/>
      <c r="EG200" s="154"/>
      <c r="EH200" s="154"/>
      <c r="EI200" s="154"/>
      <c r="EJ200" s="154"/>
      <c r="EK200" s="154"/>
      <c r="EL200" s="154"/>
      <c r="EM200" s="154"/>
      <c r="EN200" s="154"/>
      <c r="EO200" s="154"/>
      <c r="EP200" s="154"/>
      <c r="EQ200" s="154"/>
      <c r="ER200" s="154"/>
      <c r="ES200" s="154"/>
      <c r="ET200" s="154"/>
      <c r="EU200" s="154"/>
      <c r="EV200" s="154"/>
      <c r="EW200" s="154"/>
      <c r="EX200" s="154"/>
      <c r="EY200" s="154"/>
      <c r="EZ200" s="154"/>
      <c r="FA200" s="154"/>
      <c r="FB200" s="154"/>
      <c r="FC200" s="154"/>
      <c r="FD200" s="154"/>
      <c r="FE200" s="154"/>
      <c r="FF200" s="154"/>
      <c r="FG200" s="154"/>
      <c r="FH200" s="154"/>
      <c r="FI200" s="154"/>
      <c r="FJ200" s="154"/>
      <c r="FK200" s="154"/>
      <c r="FL200" s="154"/>
      <c r="FM200" s="154"/>
      <c r="FN200" s="154"/>
      <c r="FO200" s="154"/>
      <c r="FP200" s="154"/>
      <c r="FQ200" s="154"/>
      <c r="FR200" s="154"/>
      <c r="FS200" s="154"/>
      <c r="FT200" s="154"/>
      <c r="FU200" s="154"/>
      <c r="FV200" s="154"/>
      <c r="FW200" s="154"/>
      <c r="FX200" s="154"/>
      <c r="FY200" s="154"/>
      <c r="FZ200" s="154"/>
      <c r="GA200" s="154"/>
      <c r="GB200" s="154"/>
      <c r="GC200" s="154"/>
      <c r="GD200" s="154"/>
      <c r="GE200" s="154"/>
      <c r="GF200" s="154"/>
      <c r="GG200" s="154"/>
      <c r="GH200" s="154"/>
      <c r="GI200" s="154"/>
      <c r="GJ200" s="154"/>
      <c r="GK200" s="154"/>
      <c r="GL200" s="154"/>
      <c r="GM200" s="154"/>
      <c r="GN200" s="154"/>
      <c r="GO200" s="154"/>
      <c r="GP200" s="154"/>
      <c r="GQ200" s="154"/>
      <c r="GR200" s="154"/>
      <c r="GS200" s="154"/>
      <c r="GT200" s="154"/>
      <c r="GU200" s="154"/>
      <c r="GV200" s="154"/>
      <c r="GW200" s="154"/>
      <c r="GX200" s="154"/>
      <c r="GY200" s="154"/>
      <c r="GZ200" s="154"/>
      <c r="HA200" s="154"/>
      <c r="HB200" s="154"/>
      <c r="HC200" s="154"/>
      <c r="HD200" s="154"/>
      <c r="HE200" s="154"/>
      <c r="HF200" s="154"/>
      <c r="HG200" s="154"/>
      <c r="HH200" s="154"/>
      <c r="HI200" s="154"/>
      <c r="HJ200" s="154"/>
      <c r="HK200" s="154"/>
      <c r="HL200" s="154"/>
      <c r="HM200" s="154"/>
      <c r="HN200" s="154"/>
      <c r="HO200" s="154"/>
      <c r="HP200" s="154"/>
      <c r="HQ200" s="154"/>
      <c r="HR200" s="154"/>
      <c r="HS200" s="154"/>
      <c r="HT200" s="154"/>
      <c r="HU200" s="154"/>
      <c r="HV200" s="154"/>
      <c r="HW200" s="154"/>
      <c r="HX200" s="154"/>
      <c r="HY200" s="154"/>
      <c r="HZ200" s="154"/>
      <c r="IA200" s="154"/>
      <c r="IB200" s="154"/>
      <c r="IC200" s="154"/>
      <c r="ID200" s="154"/>
      <c r="IE200" s="154"/>
      <c r="IF200" s="154"/>
      <c r="IG200" s="154"/>
      <c r="IH200" s="154"/>
      <c r="II200" s="154"/>
      <c r="IJ200" s="154"/>
      <c r="IK200" s="154"/>
      <c r="IL200" s="154"/>
      <c r="IM200" s="154"/>
      <c r="IN200" s="154"/>
      <c r="IO200" s="154"/>
      <c r="IP200" s="154"/>
      <c r="IQ200" s="154"/>
    </row>
    <row r="201" spans="1:251" s="216" customFormat="1" hidden="1" x14ac:dyDescent="0.2">
      <c r="A201" s="174" t="s">
        <v>213</v>
      </c>
      <c r="B201" s="145" t="s">
        <v>223</v>
      </c>
      <c r="C201" s="275">
        <v>99063</v>
      </c>
      <c r="D201" s="205" t="s">
        <v>61</v>
      </c>
      <c r="E201" s="142" t="s">
        <v>30</v>
      </c>
      <c r="F201" s="206">
        <f>SUM(F223:F225)*0</f>
        <v>0</v>
      </c>
      <c r="G201" s="149">
        <v>3.38</v>
      </c>
      <c r="H201" s="150">
        <f t="shared" ref="H201:H208" si="41">ROUND(G201*$K$9,2)</f>
        <v>4.24</v>
      </c>
      <c r="I201" s="192">
        <f t="shared" ref="I201:I208" si="42">ROUND(F201*H201,2)</f>
        <v>0</v>
      </c>
      <c r="J201" s="156"/>
      <c r="K201" s="193"/>
      <c r="L201" s="157"/>
      <c r="M201" s="154"/>
      <c r="N201" s="154"/>
      <c r="O201" s="154"/>
      <c r="P201" s="154"/>
      <c r="R201" s="149">
        <v>3.38</v>
      </c>
    </row>
    <row r="202" spans="1:251" ht="12.75" customHeight="1" x14ac:dyDescent="0.2">
      <c r="A202" s="174" t="s">
        <v>378</v>
      </c>
      <c r="B202" s="145" t="s">
        <v>223</v>
      </c>
      <c r="C202" s="275">
        <v>90100</v>
      </c>
      <c r="D202" s="205" t="s">
        <v>64</v>
      </c>
      <c r="E202" s="142" t="s">
        <v>31</v>
      </c>
      <c r="F202" s="206">
        <f>Rede!E35</f>
        <v>489.25442499999997</v>
      </c>
      <c r="G202" s="149">
        <v>12.98</v>
      </c>
      <c r="H202" s="150">
        <f t="shared" si="41"/>
        <v>16.29</v>
      </c>
      <c r="I202" s="192">
        <f t="shared" si="42"/>
        <v>7969.95</v>
      </c>
      <c r="K202" s="193"/>
      <c r="Q202" s="216"/>
      <c r="R202" s="149">
        <v>12.55</v>
      </c>
      <c r="S202" s="216"/>
      <c r="T202" s="216"/>
      <c r="U202" s="216"/>
      <c r="V202" s="216"/>
      <c r="W202" s="216"/>
      <c r="X202" s="216"/>
      <c r="Y202" s="216"/>
      <c r="Z202" s="216"/>
      <c r="AA202" s="216"/>
      <c r="AB202" s="216"/>
      <c r="AC202" s="216"/>
      <c r="AD202" s="216"/>
      <c r="AE202" s="216"/>
      <c r="AF202" s="216"/>
      <c r="AG202" s="216"/>
      <c r="AH202" s="216"/>
      <c r="AI202" s="216"/>
      <c r="AJ202" s="216"/>
      <c r="AK202" s="216"/>
      <c r="AL202" s="216"/>
      <c r="AM202" s="216"/>
      <c r="AN202" s="216"/>
      <c r="AO202" s="216"/>
      <c r="AP202" s="216"/>
      <c r="AQ202" s="216"/>
      <c r="AR202" s="216"/>
      <c r="AS202" s="216"/>
      <c r="AT202" s="216"/>
      <c r="AU202" s="216"/>
      <c r="AV202" s="216"/>
      <c r="AW202" s="216"/>
      <c r="AX202" s="216"/>
      <c r="AY202" s="216"/>
      <c r="AZ202" s="216"/>
      <c r="BA202" s="216"/>
      <c r="BB202" s="216"/>
      <c r="BC202" s="216"/>
      <c r="BD202" s="216"/>
      <c r="BE202" s="216"/>
      <c r="BF202" s="216"/>
      <c r="BG202" s="216"/>
      <c r="BH202" s="216"/>
      <c r="BI202" s="216"/>
      <c r="BJ202" s="216"/>
      <c r="BK202" s="216"/>
      <c r="BL202" s="216"/>
      <c r="BM202" s="216"/>
      <c r="BN202" s="216"/>
      <c r="BO202" s="216"/>
      <c r="BP202" s="216"/>
      <c r="BQ202" s="216"/>
      <c r="BR202" s="216"/>
      <c r="BS202" s="216"/>
      <c r="BT202" s="216"/>
      <c r="BU202" s="216"/>
      <c r="BV202" s="216"/>
      <c r="BW202" s="216"/>
      <c r="BX202" s="216"/>
      <c r="BY202" s="216"/>
      <c r="BZ202" s="216"/>
      <c r="CA202" s="216"/>
      <c r="CB202" s="216"/>
      <c r="CC202" s="216"/>
      <c r="CD202" s="216"/>
      <c r="CE202" s="216"/>
      <c r="CF202" s="216"/>
      <c r="CG202" s="216"/>
      <c r="CH202" s="216"/>
      <c r="CI202" s="216"/>
      <c r="CJ202" s="216"/>
      <c r="CK202" s="216"/>
      <c r="CL202" s="216"/>
      <c r="CM202" s="216"/>
      <c r="CN202" s="216"/>
      <c r="CO202" s="216"/>
      <c r="CP202" s="216"/>
      <c r="CQ202" s="216"/>
      <c r="CR202" s="216"/>
      <c r="CS202" s="216"/>
      <c r="CT202" s="216"/>
      <c r="CU202" s="216"/>
      <c r="CV202" s="216"/>
      <c r="CW202" s="216"/>
      <c r="CX202" s="216"/>
      <c r="CY202" s="216"/>
      <c r="CZ202" s="216"/>
      <c r="DA202" s="216"/>
      <c r="DB202" s="216"/>
      <c r="DC202" s="216"/>
      <c r="DD202" s="216"/>
      <c r="DE202" s="216"/>
      <c r="DF202" s="216"/>
      <c r="DG202" s="216"/>
      <c r="DH202" s="216"/>
      <c r="DI202" s="216"/>
      <c r="DJ202" s="216"/>
      <c r="DK202" s="216"/>
      <c r="DL202" s="216"/>
      <c r="DM202" s="216"/>
      <c r="DN202" s="216"/>
      <c r="DO202" s="216"/>
      <c r="DP202" s="216"/>
      <c r="DQ202" s="216"/>
      <c r="DR202" s="216"/>
      <c r="DS202" s="216"/>
      <c r="DT202" s="216"/>
      <c r="DU202" s="216"/>
      <c r="DV202" s="216"/>
      <c r="DW202" s="216"/>
      <c r="DX202" s="216"/>
      <c r="DY202" s="216"/>
      <c r="DZ202" s="216"/>
      <c r="EA202" s="216"/>
      <c r="EB202" s="216"/>
      <c r="EC202" s="216"/>
      <c r="ED202" s="216"/>
      <c r="EE202" s="216"/>
      <c r="EF202" s="216"/>
      <c r="EG202" s="216"/>
      <c r="EH202" s="216"/>
      <c r="EI202" s="216"/>
      <c r="EJ202" s="216"/>
      <c r="EK202" s="216"/>
      <c r="EL202" s="216"/>
      <c r="EM202" s="216"/>
      <c r="EN202" s="216"/>
      <c r="EO202" s="216"/>
      <c r="EP202" s="216"/>
      <c r="EQ202" s="216"/>
      <c r="ER202" s="216"/>
      <c r="ES202" s="216"/>
      <c r="ET202" s="216"/>
      <c r="EU202" s="216"/>
      <c r="EV202" s="216"/>
      <c r="EW202" s="216"/>
      <c r="EX202" s="216"/>
      <c r="EY202" s="216"/>
      <c r="EZ202" s="216"/>
      <c r="FA202" s="216"/>
      <c r="FB202" s="216"/>
      <c r="FC202" s="216"/>
      <c r="FD202" s="216"/>
      <c r="FE202" s="216"/>
      <c r="FF202" s="216"/>
      <c r="FG202" s="216"/>
      <c r="FH202" s="216"/>
      <c r="FI202" s="216"/>
      <c r="FJ202" s="216"/>
      <c r="FK202" s="216"/>
      <c r="FL202" s="216"/>
      <c r="FM202" s="216"/>
      <c r="FN202" s="216"/>
      <c r="FO202" s="216"/>
      <c r="FP202" s="216"/>
      <c r="FQ202" s="216"/>
      <c r="FR202" s="216"/>
      <c r="FS202" s="216"/>
      <c r="FT202" s="216"/>
      <c r="FU202" s="216"/>
      <c r="FV202" s="216"/>
      <c r="FW202" s="216"/>
      <c r="FX202" s="216"/>
      <c r="FY202" s="216"/>
      <c r="FZ202" s="216"/>
      <c r="GA202" s="216"/>
      <c r="GB202" s="216"/>
      <c r="GC202" s="216"/>
      <c r="GD202" s="216"/>
      <c r="GE202" s="216"/>
      <c r="GF202" s="216"/>
      <c r="GG202" s="216"/>
      <c r="GH202" s="216"/>
      <c r="GI202" s="216"/>
      <c r="GJ202" s="216"/>
      <c r="GK202" s="216"/>
      <c r="GL202" s="216"/>
      <c r="GM202" s="216"/>
      <c r="GN202" s="216"/>
      <c r="GO202" s="216"/>
      <c r="GP202" s="216"/>
      <c r="GQ202" s="216"/>
      <c r="GR202" s="216"/>
      <c r="GS202" s="216"/>
      <c r="GT202" s="216"/>
      <c r="GU202" s="216"/>
      <c r="GV202" s="216"/>
      <c r="GW202" s="216"/>
      <c r="GX202" s="216"/>
      <c r="GY202" s="216"/>
      <c r="GZ202" s="216"/>
      <c r="HA202" s="216"/>
      <c r="HB202" s="216"/>
      <c r="HC202" s="216"/>
      <c r="HD202" s="216"/>
      <c r="HE202" s="216"/>
      <c r="HF202" s="216"/>
      <c r="HG202" s="216"/>
      <c r="HH202" s="216"/>
      <c r="HI202" s="216"/>
      <c r="HJ202" s="216"/>
      <c r="HK202" s="216"/>
      <c r="HL202" s="216"/>
      <c r="HM202" s="216"/>
      <c r="HN202" s="216"/>
      <c r="HO202" s="216"/>
      <c r="HP202" s="216"/>
      <c r="HQ202" s="216"/>
      <c r="HR202" s="216"/>
      <c r="HS202" s="216"/>
      <c r="HT202" s="216"/>
      <c r="HU202" s="216"/>
      <c r="HV202" s="216"/>
      <c r="HW202" s="216"/>
      <c r="HX202" s="216"/>
      <c r="HY202" s="216"/>
      <c r="HZ202" s="216"/>
      <c r="IA202" s="216"/>
      <c r="IB202" s="216"/>
      <c r="IC202" s="216"/>
      <c r="ID202" s="216"/>
      <c r="IE202" s="216"/>
      <c r="IF202" s="216"/>
      <c r="IG202" s="216"/>
      <c r="IH202" s="216"/>
      <c r="II202" s="216"/>
      <c r="IJ202" s="216"/>
      <c r="IK202" s="216"/>
      <c r="IL202" s="216"/>
      <c r="IM202" s="216"/>
      <c r="IN202" s="216"/>
      <c r="IO202" s="216"/>
      <c r="IP202" s="216"/>
      <c r="IQ202" s="216"/>
    </row>
    <row r="203" spans="1:251" x14ac:dyDescent="0.2">
      <c r="A203" s="174" t="s">
        <v>379</v>
      </c>
      <c r="B203" s="145" t="s">
        <v>223</v>
      </c>
      <c r="C203" s="275">
        <v>93591</v>
      </c>
      <c r="D203" s="205" t="s">
        <v>41</v>
      </c>
      <c r="E203" s="142" t="s">
        <v>31</v>
      </c>
      <c r="F203" s="206">
        <f>Rede!C69*3</f>
        <v>452.86283249999997</v>
      </c>
      <c r="G203" s="149">
        <v>2.73</v>
      </c>
      <c r="H203" s="150">
        <f t="shared" si="41"/>
        <v>3.43</v>
      </c>
      <c r="I203" s="192">
        <f t="shared" si="42"/>
        <v>1553.32</v>
      </c>
      <c r="K203" s="193"/>
      <c r="Q203" s="216"/>
      <c r="R203" s="149">
        <v>2.84</v>
      </c>
      <c r="S203" s="216"/>
      <c r="T203" s="216"/>
      <c r="U203" s="216"/>
      <c r="V203" s="216"/>
      <c r="W203" s="216"/>
      <c r="X203" s="216"/>
      <c r="Y203" s="216"/>
      <c r="Z203" s="216"/>
      <c r="AA203" s="216"/>
      <c r="AB203" s="216"/>
      <c r="AC203" s="216"/>
      <c r="AD203" s="216"/>
      <c r="AE203" s="216"/>
      <c r="AF203" s="216"/>
      <c r="AG203" s="216"/>
      <c r="AH203" s="216"/>
      <c r="AI203" s="216"/>
      <c r="AJ203" s="216"/>
      <c r="AK203" s="216"/>
      <c r="AL203" s="216"/>
      <c r="AM203" s="216"/>
      <c r="AN203" s="216"/>
      <c r="AO203" s="216"/>
      <c r="AP203" s="216"/>
      <c r="AQ203" s="216"/>
      <c r="AR203" s="216"/>
      <c r="AS203" s="216"/>
      <c r="AT203" s="216"/>
      <c r="AU203" s="216"/>
      <c r="AV203" s="216"/>
      <c r="AW203" s="216"/>
      <c r="AX203" s="216"/>
      <c r="AY203" s="216"/>
      <c r="AZ203" s="216"/>
      <c r="BA203" s="216"/>
      <c r="BB203" s="216"/>
      <c r="BC203" s="216"/>
      <c r="BD203" s="216"/>
      <c r="BE203" s="216"/>
      <c r="BF203" s="216"/>
      <c r="BG203" s="216"/>
      <c r="BH203" s="216"/>
      <c r="BI203" s="216"/>
      <c r="BJ203" s="216"/>
      <c r="BK203" s="216"/>
      <c r="BL203" s="216"/>
      <c r="BM203" s="216"/>
      <c r="BN203" s="216"/>
      <c r="BO203" s="216"/>
      <c r="BP203" s="216"/>
      <c r="BQ203" s="216"/>
      <c r="BR203" s="216"/>
      <c r="BS203" s="216"/>
      <c r="BT203" s="216"/>
      <c r="BU203" s="216"/>
      <c r="BV203" s="216"/>
      <c r="BW203" s="216"/>
      <c r="BX203" s="216"/>
      <c r="BY203" s="216"/>
      <c r="BZ203" s="216"/>
      <c r="CA203" s="216"/>
      <c r="CB203" s="216"/>
      <c r="CC203" s="216"/>
      <c r="CD203" s="216"/>
      <c r="CE203" s="216"/>
      <c r="CF203" s="216"/>
      <c r="CG203" s="216"/>
      <c r="CH203" s="216"/>
      <c r="CI203" s="216"/>
      <c r="CJ203" s="216"/>
      <c r="CK203" s="216"/>
      <c r="CL203" s="216"/>
      <c r="CM203" s="216"/>
      <c r="CN203" s="216"/>
      <c r="CO203" s="216"/>
      <c r="CP203" s="216"/>
      <c r="CQ203" s="216"/>
      <c r="CR203" s="216"/>
      <c r="CS203" s="216"/>
      <c r="CT203" s="216"/>
      <c r="CU203" s="216"/>
      <c r="CV203" s="216"/>
      <c r="CW203" s="216"/>
      <c r="CX203" s="216"/>
      <c r="CY203" s="216"/>
      <c r="CZ203" s="216"/>
      <c r="DA203" s="216"/>
      <c r="DB203" s="216"/>
      <c r="DC203" s="216"/>
      <c r="DD203" s="216"/>
      <c r="DE203" s="216"/>
      <c r="DF203" s="216"/>
      <c r="DG203" s="216"/>
      <c r="DH203" s="216"/>
      <c r="DI203" s="216"/>
      <c r="DJ203" s="216"/>
      <c r="DK203" s="216"/>
      <c r="DL203" s="216"/>
      <c r="DM203" s="216"/>
      <c r="DN203" s="216"/>
      <c r="DO203" s="216"/>
      <c r="DP203" s="216"/>
      <c r="DQ203" s="216"/>
      <c r="DR203" s="216"/>
      <c r="DS203" s="216"/>
      <c r="DT203" s="216"/>
      <c r="DU203" s="216"/>
      <c r="DV203" s="216"/>
      <c r="DW203" s="216"/>
      <c r="DX203" s="216"/>
      <c r="DY203" s="216"/>
      <c r="DZ203" s="216"/>
      <c r="EA203" s="216"/>
      <c r="EB203" s="216"/>
      <c r="EC203" s="216"/>
      <c r="ED203" s="216"/>
      <c r="EE203" s="216"/>
      <c r="EF203" s="216"/>
      <c r="EG203" s="216"/>
      <c r="EH203" s="216"/>
      <c r="EI203" s="216"/>
      <c r="EJ203" s="216"/>
      <c r="EK203" s="216"/>
      <c r="EL203" s="216"/>
      <c r="EM203" s="216"/>
      <c r="EN203" s="216"/>
      <c r="EO203" s="216"/>
      <c r="EP203" s="216"/>
      <c r="EQ203" s="216"/>
      <c r="ER203" s="216"/>
      <c r="ES203" s="216"/>
      <c r="ET203" s="216"/>
      <c r="EU203" s="216"/>
      <c r="EV203" s="216"/>
      <c r="EW203" s="216"/>
      <c r="EX203" s="216"/>
      <c r="EY203" s="216"/>
      <c r="EZ203" s="216"/>
      <c r="FA203" s="216"/>
      <c r="FB203" s="216"/>
      <c r="FC203" s="216"/>
      <c r="FD203" s="216"/>
      <c r="FE203" s="216"/>
      <c r="FF203" s="216"/>
      <c r="FG203" s="216"/>
      <c r="FH203" s="216"/>
      <c r="FI203" s="216"/>
      <c r="FJ203" s="216"/>
      <c r="FK203" s="216"/>
      <c r="FL203" s="216"/>
      <c r="FM203" s="216"/>
      <c r="FN203" s="216"/>
      <c r="FO203" s="216"/>
      <c r="FP203" s="216"/>
      <c r="FQ203" s="216"/>
      <c r="FR203" s="216"/>
      <c r="FS203" s="216"/>
      <c r="FT203" s="216"/>
      <c r="FU203" s="216"/>
      <c r="FV203" s="216"/>
      <c r="FW203" s="216"/>
      <c r="FX203" s="216"/>
      <c r="FY203" s="216"/>
      <c r="FZ203" s="216"/>
      <c r="GA203" s="216"/>
      <c r="GB203" s="216"/>
      <c r="GC203" s="216"/>
      <c r="GD203" s="216"/>
      <c r="GE203" s="216"/>
      <c r="GF203" s="216"/>
      <c r="GG203" s="216"/>
      <c r="GH203" s="216"/>
      <c r="GI203" s="216"/>
      <c r="GJ203" s="216"/>
      <c r="GK203" s="216"/>
      <c r="GL203" s="216"/>
      <c r="GM203" s="216"/>
      <c r="GN203" s="216"/>
      <c r="GO203" s="216"/>
      <c r="GP203" s="216"/>
      <c r="GQ203" s="216"/>
      <c r="GR203" s="216"/>
      <c r="GS203" s="216"/>
      <c r="GT203" s="216"/>
      <c r="GU203" s="216"/>
      <c r="GV203" s="216"/>
      <c r="GW203" s="216"/>
      <c r="GX203" s="216"/>
      <c r="GY203" s="216"/>
      <c r="GZ203" s="216"/>
      <c r="HA203" s="216"/>
      <c r="HB203" s="216"/>
      <c r="HC203" s="216"/>
      <c r="HD203" s="216"/>
      <c r="HE203" s="216"/>
      <c r="HF203" s="216"/>
      <c r="HG203" s="216"/>
      <c r="HH203" s="216"/>
      <c r="HI203" s="216"/>
      <c r="HJ203" s="216"/>
      <c r="HK203" s="216"/>
      <c r="HL203" s="216"/>
      <c r="HM203" s="216"/>
      <c r="HN203" s="216"/>
      <c r="HO203" s="216"/>
      <c r="HP203" s="216"/>
      <c r="HQ203" s="216"/>
      <c r="HR203" s="216"/>
      <c r="HS203" s="216"/>
      <c r="HT203" s="216"/>
      <c r="HU203" s="216"/>
      <c r="HV203" s="216"/>
      <c r="HW203" s="216"/>
      <c r="HX203" s="216"/>
      <c r="HY203" s="216"/>
      <c r="HZ203" s="216"/>
      <c r="IA203" s="216"/>
      <c r="IB203" s="216"/>
      <c r="IC203" s="216"/>
      <c r="ID203" s="216"/>
      <c r="IE203" s="216"/>
      <c r="IF203" s="216"/>
      <c r="IG203" s="216"/>
      <c r="IH203" s="216"/>
      <c r="II203" s="216"/>
      <c r="IJ203" s="216"/>
      <c r="IK203" s="216"/>
      <c r="IL203" s="216"/>
      <c r="IM203" s="216"/>
      <c r="IN203" s="216"/>
      <c r="IO203" s="216"/>
      <c r="IP203" s="216"/>
      <c r="IQ203" s="216"/>
    </row>
    <row r="204" spans="1:251" x14ac:dyDescent="0.2">
      <c r="A204" s="174" t="s">
        <v>380</v>
      </c>
      <c r="B204" s="145" t="s">
        <v>223</v>
      </c>
      <c r="C204" s="219">
        <v>100574</v>
      </c>
      <c r="D204" s="205" t="s">
        <v>239</v>
      </c>
      <c r="E204" s="142" t="s">
        <v>31</v>
      </c>
      <c r="F204" s="206">
        <f>F208</f>
        <v>40.183850000000007</v>
      </c>
      <c r="G204" s="149">
        <v>1.32</v>
      </c>
      <c r="H204" s="150">
        <f t="shared" si="41"/>
        <v>1.66</v>
      </c>
      <c r="I204" s="192">
        <f>ROUND(F204*H204,2)</f>
        <v>66.709999999999994</v>
      </c>
      <c r="K204" s="193"/>
      <c r="Q204" s="216"/>
      <c r="R204" s="149">
        <v>1.42</v>
      </c>
      <c r="S204" s="216"/>
      <c r="T204" s="216"/>
      <c r="U204" s="216"/>
      <c r="V204" s="216"/>
      <c r="W204" s="216"/>
      <c r="X204" s="216"/>
      <c r="Y204" s="216"/>
      <c r="Z204" s="216"/>
      <c r="AA204" s="216"/>
      <c r="AB204" s="216"/>
      <c r="AC204" s="216"/>
      <c r="AD204" s="216"/>
      <c r="AE204" s="216"/>
      <c r="AF204" s="216"/>
      <c r="AG204" s="216"/>
      <c r="AH204" s="216"/>
      <c r="AI204" s="216"/>
      <c r="AJ204" s="216"/>
      <c r="AK204" s="216"/>
      <c r="AL204" s="216"/>
      <c r="AM204" s="216"/>
      <c r="AN204" s="216"/>
      <c r="AO204" s="216"/>
      <c r="AP204" s="216"/>
      <c r="AQ204" s="216"/>
      <c r="AR204" s="216"/>
      <c r="AS204" s="216"/>
      <c r="AT204" s="216"/>
      <c r="AU204" s="216"/>
      <c r="AV204" s="216"/>
      <c r="AW204" s="216"/>
      <c r="AX204" s="216"/>
      <c r="AY204" s="216"/>
      <c r="AZ204" s="216"/>
      <c r="BA204" s="216"/>
      <c r="BB204" s="216"/>
      <c r="BC204" s="216"/>
      <c r="BD204" s="216"/>
      <c r="BE204" s="216"/>
      <c r="BF204" s="216"/>
      <c r="BG204" s="216"/>
      <c r="BH204" s="216"/>
      <c r="BI204" s="216"/>
      <c r="BJ204" s="216"/>
      <c r="BK204" s="216"/>
      <c r="BL204" s="216"/>
      <c r="BM204" s="216"/>
      <c r="BN204" s="216"/>
      <c r="BO204" s="216"/>
      <c r="BP204" s="216"/>
      <c r="BQ204" s="216"/>
      <c r="BR204" s="216"/>
      <c r="BS204" s="216"/>
      <c r="BT204" s="216"/>
      <c r="BU204" s="216"/>
      <c r="BV204" s="216"/>
      <c r="BW204" s="216"/>
      <c r="BX204" s="216"/>
      <c r="BY204" s="216"/>
      <c r="BZ204" s="216"/>
      <c r="CA204" s="216"/>
      <c r="CB204" s="216"/>
      <c r="CC204" s="216"/>
      <c r="CD204" s="216"/>
      <c r="CE204" s="216"/>
      <c r="CF204" s="216"/>
      <c r="CG204" s="216"/>
      <c r="CH204" s="216"/>
      <c r="CI204" s="216"/>
      <c r="CJ204" s="216"/>
      <c r="CK204" s="216"/>
      <c r="CL204" s="216"/>
      <c r="CM204" s="216"/>
      <c r="CN204" s="216"/>
      <c r="CO204" s="216"/>
      <c r="CP204" s="216"/>
      <c r="CQ204" s="216"/>
      <c r="CR204" s="216"/>
      <c r="CS204" s="216"/>
      <c r="CT204" s="216"/>
      <c r="CU204" s="216"/>
      <c r="CV204" s="216"/>
      <c r="CW204" s="216"/>
      <c r="CX204" s="216"/>
      <c r="CY204" s="216"/>
      <c r="CZ204" s="216"/>
      <c r="DA204" s="216"/>
      <c r="DB204" s="216"/>
      <c r="DC204" s="216"/>
      <c r="DD204" s="216"/>
      <c r="DE204" s="216"/>
      <c r="DF204" s="216"/>
      <c r="DG204" s="216"/>
      <c r="DH204" s="216"/>
      <c r="DI204" s="216"/>
      <c r="DJ204" s="216"/>
      <c r="DK204" s="216"/>
      <c r="DL204" s="216"/>
      <c r="DM204" s="216"/>
      <c r="DN204" s="216"/>
      <c r="DO204" s="216"/>
      <c r="DP204" s="216"/>
      <c r="DQ204" s="216"/>
      <c r="DR204" s="216"/>
      <c r="DS204" s="216"/>
      <c r="DT204" s="216"/>
      <c r="DU204" s="216"/>
      <c r="DV204" s="216"/>
      <c r="DW204" s="216"/>
      <c r="DX204" s="216"/>
      <c r="DY204" s="216"/>
      <c r="DZ204" s="216"/>
      <c r="EA204" s="216"/>
      <c r="EB204" s="216"/>
      <c r="EC204" s="216"/>
      <c r="ED204" s="216"/>
      <c r="EE204" s="216"/>
      <c r="EF204" s="216"/>
      <c r="EG204" s="216"/>
      <c r="EH204" s="216"/>
      <c r="EI204" s="216"/>
      <c r="EJ204" s="216"/>
      <c r="EK204" s="216"/>
      <c r="EL204" s="216"/>
      <c r="EM204" s="216"/>
      <c r="EN204" s="216"/>
      <c r="EO204" s="216"/>
      <c r="EP204" s="216"/>
      <c r="EQ204" s="216"/>
      <c r="ER204" s="216"/>
      <c r="ES204" s="216"/>
      <c r="ET204" s="216"/>
      <c r="EU204" s="216"/>
      <c r="EV204" s="216"/>
      <c r="EW204" s="216"/>
      <c r="EX204" s="216"/>
      <c r="EY204" s="216"/>
      <c r="EZ204" s="216"/>
      <c r="FA204" s="216"/>
      <c r="FB204" s="216"/>
      <c r="FC204" s="216"/>
      <c r="FD204" s="216"/>
      <c r="FE204" s="216"/>
      <c r="FF204" s="216"/>
      <c r="FG204" s="216"/>
      <c r="FH204" s="216"/>
      <c r="FI204" s="216"/>
      <c r="FJ204" s="216"/>
      <c r="FK204" s="216"/>
      <c r="FL204" s="216"/>
      <c r="FM204" s="216"/>
      <c r="FN204" s="216"/>
      <c r="FO204" s="216"/>
      <c r="FP204" s="216"/>
      <c r="FQ204" s="216"/>
      <c r="FR204" s="216"/>
      <c r="FS204" s="216"/>
      <c r="FT204" s="216"/>
      <c r="FU204" s="216"/>
      <c r="FV204" s="216"/>
      <c r="FW204" s="216"/>
      <c r="FX204" s="216"/>
      <c r="FY204" s="216"/>
      <c r="FZ204" s="216"/>
      <c r="GA204" s="216"/>
      <c r="GB204" s="216"/>
      <c r="GC204" s="216"/>
      <c r="GD204" s="216"/>
      <c r="GE204" s="216"/>
      <c r="GF204" s="216"/>
      <c r="GG204" s="216"/>
      <c r="GH204" s="216"/>
      <c r="GI204" s="216"/>
      <c r="GJ204" s="216"/>
      <c r="GK204" s="216"/>
      <c r="GL204" s="216"/>
      <c r="GM204" s="216"/>
      <c r="GN204" s="216"/>
      <c r="GO204" s="216"/>
      <c r="GP204" s="216"/>
      <c r="GQ204" s="216"/>
      <c r="GR204" s="216"/>
      <c r="GS204" s="216"/>
      <c r="GT204" s="216"/>
      <c r="GU204" s="216"/>
      <c r="GV204" s="216"/>
      <c r="GW204" s="216"/>
      <c r="GX204" s="216"/>
      <c r="GY204" s="216"/>
      <c r="GZ204" s="216"/>
      <c r="HA204" s="216"/>
      <c r="HB204" s="216"/>
      <c r="HC204" s="216"/>
      <c r="HD204" s="216"/>
      <c r="HE204" s="216"/>
      <c r="HF204" s="216"/>
      <c r="HG204" s="216"/>
      <c r="HH204" s="216"/>
      <c r="HI204" s="216"/>
      <c r="HJ204" s="216"/>
      <c r="HK204" s="216"/>
      <c r="HL204" s="216"/>
      <c r="HM204" s="216"/>
      <c r="HN204" s="216"/>
      <c r="HO204" s="216"/>
      <c r="HP204" s="216"/>
      <c r="HQ204" s="216"/>
      <c r="HR204" s="216"/>
      <c r="HS204" s="216"/>
      <c r="HT204" s="216"/>
      <c r="HU204" s="216"/>
      <c r="HV204" s="216"/>
      <c r="HW204" s="216"/>
      <c r="HX204" s="216"/>
      <c r="HY204" s="216"/>
      <c r="HZ204" s="216"/>
      <c r="IA204" s="216"/>
      <c r="IB204" s="216"/>
      <c r="IC204" s="216"/>
      <c r="ID204" s="216"/>
      <c r="IE204" s="216"/>
      <c r="IF204" s="216"/>
      <c r="IG204" s="216"/>
      <c r="IH204" s="216"/>
      <c r="II204" s="216"/>
      <c r="IJ204" s="216"/>
      <c r="IK204" s="216"/>
      <c r="IL204" s="216"/>
      <c r="IM204" s="216"/>
      <c r="IN204" s="216"/>
      <c r="IO204" s="216"/>
      <c r="IP204" s="216"/>
      <c r="IQ204" s="216"/>
    </row>
    <row r="205" spans="1:251" s="216" customFormat="1" x14ac:dyDescent="0.2">
      <c r="A205" s="174" t="s">
        <v>381</v>
      </c>
      <c r="B205" s="145" t="s">
        <v>223</v>
      </c>
      <c r="C205" s="275">
        <v>93361</v>
      </c>
      <c r="D205" s="205" t="s">
        <v>42</v>
      </c>
      <c r="E205" s="142" t="s">
        <v>31</v>
      </c>
      <c r="F205" s="206">
        <f>Rede!C77</f>
        <v>373.13574999999997</v>
      </c>
      <c r="G205" s="149">
        <v>18.07</v>
      </c>
      <c r="H205" s="150">
        <f t="shared" si="41"/>
        <v>22.68</v>
      </c>
      <c r="I205" s="192">
        <f t="shared" si="42"/>
        <v>8462.7199999999993</v>
      </c>
      <c r="J205" s="156"/>
      <c r="K205" s="193"/>
      <c r="L205" s="157"/>
      <c r="M205" s="154"/>
      <c r="N205" s="154"/>
      <c r="O205" s="154"/>
      <c r="P205" s="154"/>
      <c r="R205" s="149">
        <v>18.3</v>
      </c>
    </row>
    <row r="206" spans="1:251" s="216" customFormat="1" x14ac:dyDescent="0.2">
      <c r="A206" s="174" t="s">
        <v>382</v>
      </c>
      <c r="B206" s="145" t="s">
        <v>223</v>
      </c>
      <c r="C206" s="275">
        <v>94305</v>
      </c>
      <c r="D206" s="205" t="s">
        <v>43</v>
      </c>
      <c r="E206" s="142" t="s">
        <v>31</v>
      </c>
      <c r="F206" s="206">
        <f>Rede!C82*1</f>
        <v>112.589258653125</v>
      </c>
      <c r="G206" s="149">
        <v>62.14</v>
      </c>
      <c r="H206" s="150">
        <f t="shared" si="41"/>
        <v>77.989999999999995</v>
      </c>
      <c r="I206" s="192">
        <f t="shared" si="42"/>
        <v>8780.84</v>
      </c>
      <c r="J206" s="156"/>
      <c r="K206" s="193"/>
      <c r="L206" s="157"/>
      <c r="M206" s="154"/>
      <c r="N206" s="154"/>
      <c r="O206" s="154"/>
      <c r="P206" s="154"/>
      <c r="R206" s="149">
        <v>63.31</v>
      </c>
    </row>
    <row r="207" spans="1:251" ht="38.25" x14ac:dyDescent="0.2">
      <c r="A207" s="174" t="s">
        <v>383</v>
      </c>
      <c r="B207" s="145" t="s">
        <v>223</v>
      </c>
      <c r="C207" s="275">
        <v>101616</v>
      </c>
      <c r="D207" s="205" t="s">
        <v>240</v>
      </c>
      <c r="E207" s="142" t="s">
        <v>33</v>
      </c>
      <c r="F207" s="206">
        <f>Rede!E98*1</f>
        <v>574.05499999999995</v>
      </c>
      <c r="G207" s="149">
        <v>5.57</v>
      </c>
      <c r="H207" s="150">
        <f t="shared" si="41"/>
        <v>6.99</v>
      </c>
      <c r="I207" s="192">
        <f t="shared" si="42"/>
        <v>4012.64</v>
      </c>
      <c r="K207" s="193"/>
      <c r="Q207" s="216"/>
      <c r="R207" s="149">
        <v>4.95</v>
      </c>
      <c r="S207" s="216"/>
      <c r="T207" s="216"/>
      <c r="U207" s="216"/>
      <c r="V207" s="216"/>
      <c r="W207" s="216"/>
      <c r="X207" s="216"/>
      <c r="Y207" s="216"/>
      <c r="Z207" s="216"/>
      <c r="AA207" s="216"/>
      <c r="AB207" s="216"/>
      <c r="AC207" s="216"/>
      <c r="AD207" s="216"/>
      <c r="AE207" s="216"/>
      <c r="AF207" s="216"/>
      <c r="AG207" s="216"/>
      <c r="AH207" s="216"/>
      <c r="AI207" s="216"/>
      <c r="AJ207" s="216"/>
      <c r="AK207" s="216"/>
      <c r="AL207" s="216"/>
      <c r="AM207" s="216"/>
      <c r="AN207" s="216"/>
      <c r="AO207" s="216"/>
      <c r="AP207" s="216"/>
      <c r="AQ207" s="216"/>
      <c r="AR207" s="216"/>
      <c r="AS207" s="216"/>
      <c r="AT207" s="216"/>
      <c r="AU207" s="216"/>
      <c r="AV207" s="216"/>
      <c r="AW207" s="216"/>
      <c r="AX207" s="216"/>
      <c r="AY207" s="216"/>
      <c r="AZ207" s="216"/>
      <c r="BA207" s="216"/>
      <c r="BB207" s="216"/>
      <c r="BC207" s="216"/>
      <c r="BD207" s="216"/>
      <c r="BE207" s="216"/>
      <c r="BF207" s="216"/>
      <c r="BG207" s="216"/>
      <c r="BH207" s="216"/>
      <c r="BI207" s="216"/>
      <c r="BJ207" s="216"/>
      <c r="BK207" s="216"/>
      <c r="BL207" s="216"/>
      <c r="BM207" s="216"/>
      <c r="BN207" s="216"/>
      <c r="BO207" s="216"/>
      <c r="BP207" s="216"/>
      <c r="BQ207" s="216"/>
      <c r="BR207" s="216"/>
      <c r="BS207" s="216"/>
      <c r="BT207" s="216"/>
      <c r="BU207" s="216"/>
      <c r="BV207" s="216"/>
      <c r="BW207" s="216"/>
      <c r="BX207" s="216"/>
      <c r="BY207" s="216"/>
      <c r="BZ207" s="216"/>
      <c r="CA207" s="216"/>
      <c r="CB207" s="216"/>
      <c r="CC207" s="216"/>
      <c r="CD207" s="216"/>
      <c r="CE207" s="216"/>
      <c r="CF207" s="216"/>
      <c r="CG207" s="216"/>
      <c r="CH207" s="216"/>
      <c r="CI207" s="216"/>
      <c r="CJ207" s="216"/>
      <c r="CK207" s="216"/>
      <c r="CL207" s="216"/>
      <c r="CM207" s="216"/>
      <c r="CN207" s="216"/>
      <c r="CO207" s="216"/>
      <c r="CP207" s="216"/>
      <c r="CQ207" s="216"/>
      <c r="CR207" s="216"/>
      <c r="CS207" s="216"/>
      <c r="CT207" s="216"/>
      <c r="CU207" s="216"/>
      <c r="CV207" s="216"/>
      <c r="CW207" s="216"/>
      <c r="CX207" s="216"/>
      <c r="CY207" s="216"/>
      <c r="CZ207" s="216"/>
      <c r="DA207" s="216"/>
      <c r="DB207" s="216"/>
      <c r="DC207" s="216"/>
      <c r="DD207" s="216"/>
      <c r="DE207" s="216"/>
      <c r="DF207" s="216"/>
      <c r="DG207" s="216"/>
      <c r="DH207" s="216"/>
      <c r="DI207" s="216"/>
      <c r="DJ207" s="216"/>
      <c r="DK207" s="216"/>
      <c r="DL207" s="216"/>
      <c r="DM207" s="216"/>
      <c r="DN207" s="216"/>
      <c r="DO207" s="216"/>
      <c r="DP207" s="216"/>
      <c r="DQ207" s="216"/>
      <c r="DR207" s="216"/>
      <c r="DS207" s="216"/>
      <c r="DT207" s="216"/>
      <c r="DU207" s="216"/>
      <c r="DV207" s="216"/>
      <c r="DW207" s="216"/>
      <c r="DX207" s="216"/>
      <c r="DY207" s="216"/>
      <c r="DZ207" s="216"/>
      <c r="EA207" s="216"/>
      <c r="EB207" s="216"/>
      <c r="EC207" s="216"/>
      <c r="ED207" s="216"/>
      <c r="EE207" s="216"/>
      <c r="EF207" s="216"/>
      <c r="EG207" s="216"/>
      <c r="EH207" s="216"/>
      <c r="EI207" s="216"/>
      <c r="EJ207" s="216"/>
      <c r="EK207" s="216"/>
      <c r="EL207" s="216"/>
      <c r="EM207" s="216"/>
      <c r="EN207" s="216"/>
      <c r="EO207" s="216"/>
      <c r="EP207" s="216"/>
      <c r="EQ207" s="216"/>
      <c r="ER207" s="216"/>
      <c r="ES207" s="216"/>
      <c r="ET207" s="216"/>
      <c r="EU207" s="216"/>
      <c r="EV207" s="216"/>
      <c r="EW207" s="216"/>
      <c r="EX207" s="216"/>
      <c r="EY207" s="216"/>
      <c r="EZ207" s="216"/>
      <c r="FA207" s="216"/>
      <c r="FB207" s="216"/>
      <c r="FC207" s="216"/>
      <c r="FD207" s="216"/>
      <c r="FE207" s="216"/>
      <c r="FF207" s="216"/>
      <c r="FG207" s="216"/>
      <c r="FH207" s="216"/>
      <c r="FI207" s="216"/>
      <c r="FJ207" s="216"/>
      <c r="FK207" s="216"/>
      <c r="FL207" s="216"/>
      <c r="FM207" s="216"/>
      <c r="FN207" s="216"/>
      <c r="FO207" s="216"/>
      <c r="FP207" s="216"/>
      <c r="FQ207" s="216"/>
      <c r="FR207" s="216"/>
      <c r="FS207" s="216"/>
      <c r="FT207" s="216"/>
      <c r="FU207" s="216"/>
      <c r="FV207" s="216"/>
      <c r="FW207" s="216"/>
      <c r="FX207" s="216"/>
      <c r="FY207" s="216"/>
      <c r="FZ207" s="216"/>
      <c r="GA207" s="216"/>
      <c r="GB207" s="216"/>
      <c r="GC207" s="216"/>
      <c r="GD207" s="216"/>
      <c r="GE207" s="216"/>
      <c r="GF207" s="216"/>
      <c r="GG207" s="216"/>
      <c r="GH207" s="216"/>
      <c r="GI207" s="216"/>
      <c r="GJ207" s="216"/>
      <c r="GK207" s="216"/>
      <c r="GL207" s="216"/>
      <c r="GM207" s="216"/>
      <c r="GN207" s="216"/>
      <c r="GO207" s="216"/>
      <c r="GP207" s="216"/>
      <c r="GQ207" s="216"/>
      <c r="GR207" s="216"/>
      <c r="GS207" s="216"/>
      <c r="GT207" s="216"/>
      <c r="GU207" s="216"/>
      <c r="GV207" s="216"/>
      <c r="GW207" s="216"/>
      <c r="GX207" s="216"/>
      <c r="GY207" s="216"/>
      <c r="GZ207" s="216"/>
      <c r="HA207" s="216"/>
      <c r="HB207" s="216"/>
      <c r="HC207" s="216"/>
      <c r="HD207" s="216"/>
      <c r="HE207" s="216"/>
      <c r="HF207" s="216"/>
      <c r="HG207" s="216"/>
      <c r="HH207" s="216"/>
      <c r="HI207" s="216"/>
      <c r="HJ207" s="216"/>
      <c r="HK207" s="216"/>
      <c r="HL207" s="216"/>
      <c r="HM207" s="216"/>
      <c r="HN207" s="216"/>
      <c r="HO207" s="216"/>
      <c r="HP207" s="216"/>
      <c r="HQ207" s="216"/>
      <c r="HR207" s="216"/>
      <c r="HS207" s="216"/>
      <c r="HT207" s="216"/>
      <c r="HU207" s="216"/>
      <c r="HV207" s="216"/>
      <c r="HW207" s="216"/>
      <c r="HX207" s="216"/>
      <c r="HY207" s="216"/>
      <c r="HZ207" s="216"/>
      <c r="IA207" s="216"/>
      <c r="IB207" s="216"/>
      <c r="IC207" s="216"/>
      <c r="ID207" s="216"/>
      <c r="IE207" s="216"/>
      <c r="IF207" s="216"/>
      <c r="IG207" s="216"/>
      <c r="IH207" s="216"/>
      <c r="II207" s="216"/>
      <c r="IJ207" s="216"/>
      <c r="IK207" s="216"/>
      <c r="IL207" s="216"/>
      <c r="IM207" s="216"/>
      <c r="IN207" s="216"/>
      <c r="IO207" s="216"/>
      <c r="IP207" s="216"/>
      <c r="IQ207" s="216"/>
    </row>
    <row r="208" spans="1:251" x14ac:dyDescent="0.2">
      <c r="A208" s="174" t="s">
        <v>384</v>
      </c>
      <c r="B208" s="298" t="s">
        <v>222</v>
      </c>
      <c r="C208" s="275">
        <v>368</v>
      </c>
      <c r="D208" s="205" t="s">
        <v>135</v>
      </c>
      <c r="E208" s="142" t="s">
        <v>31</v>
      </c>
      <c r="F208" s="206">
        <f>Rede!E116</f>
        <v>40.183850000000007</v>
      </c>
      <c r="G208" s="149">
        <v>45</v>
      </c>
      <c r="H208" s="150">
        <f t="shared" si="41"/>
        <v>56.48</v>
      </c>
      <c r="I208" s="192">
        <f t="shared" si="42"/>
        <v>2269.58</v>
      </c>
      <c r="K208" s="193"/>
      <c r="Q208" s="216"/>
      <c r="R208" s="149">
        <v>29.58</v>
      </c>
      <c r="S208" s="216"/>
      <c r="T208" s="216"/>
      <c r="U208" s="216"/>
      <c r="V208" s="216"/>
      <c r="W208" s="216"/>
      <c r="X208" s="216"/>
      <c r="Y208" s="216"/>
      <c r="Z208" s="216"/>
      <c r="AA208" s="216"/>
      <c r="AB208" s="216"/>
      <c r="AC208" s="216"/>
      <c r="AD208" s="216"/>
      <c r="AE208" s="216"/>
      <c r="AF208" s="216"/>
      <c r="AG208" s="216"/>
      <c r="AH208" s="216"/>
      <c r="AI208" s="216"/>
      <c r="AJ208" s="216"/>
      <c r="AK208" s="216"/>
      <c r="AL208" s="216"/>
      <c r="AM208" s="216"/>
      <c r="AN208" s="216"/>
      <c r="AO208" s="216"/>
      <c r="AP208" s="216"/>
      <c r="AQ208" s="216"/>
      <c r="AR208" s="216"/>
      <c r="AS208" s="216"/>
      <c r="AT208" s="216"/>
      <c r="AU208" s="216"/>
      <c r="AV208" s="216"/>
      <c r="AW208" s="216"/>
      <c r="AX208" s="216"/>
      <c r="AY208" s="216"/>
      <c r="AZ208" s="216"/>
      <c r="BA208" s="216"/>
      <c r="BB208" s="216"/>
      <c r="BC208" s="216"/>
      <c r="BD208" s="216"/>
      <c r="BE208" s="216"/>
      <c r="BF208" s="216"/>
      <c r="BG208" s="216"/>
      <c r="BH208" s="216"/>
      <c r="BI208" s="216"/>
      <c r="BJ208" s="216"/>
      <c r="BK208" s="216"/>
      <c r="BL208" s="216"/>
      <c r="BM208" s="216"/>
      <c r="BN208" s="216"/>
      <c r="BO208" s="216"/>
      <c r="BP208" s="216"/>
      <c r="BQ208" s="216"/>
      <c r="BR208" s="216"/>
      <c r="BS208" s="216"/>
      <c r="BT208" s="216"/>
      <c r="BU208" s="216"/>
      <c r="BV208" s="216"/>
      <c r="BW208" s="216"/>
      <c r="BX208" s="216"/>
      <c r="BY208" s="216"/>
      <c r="BZ208" s="216"/>
      <c r="CA208" s="216"/>
      <c r="CB208" s="216"/>
      <c r="CC208" s="216"/>
      <c r="CD208" s="216"/>
      <c r="CE208" s="216"/>
      <c r="CF208" s="216"/>
      <c r="CG208" s="216"/>
      <c r="CH208" s="216"/>
      <c r="CI208" s="216"/>
      <c r="CJ208" s="216"/>
      <c r="CK208" s="216"/>
      <c r="CL208" s="216"/>
      <c r="CM208" s="216"/>
      <c r="CN208" s="216"/>
      <c r="CO208" s="216"/>
      <c r="CP208" s="216"/>
      <c r="CQ208" s="216"/>
      <c r="CR208" s="216"/>
      <c r="CS208" s="216"/>
      <c r="CT208" s="216"/>
      <c r="CU208" s="216"/>
      <c r="CV208" s="216"/>
      <c r="CW208" s="216"/>
      <c r="CX208" s="216"/>
      <c r="CY208" s="216"/>
      <c r="CZ208" s="216"/>
      <c r="DA208" s="216"/>
      <c r="DB208" s="216"/>
      <c r="DC208" s="216"/>
      <c r="DD208" s="216"/>
      <c r="DE208" s="216"/>
      <c r="DF208" s="216"/>
      <c r="DG208" s="216"/>
      <c r="DH208" s="216"/>
      <c r="DI208" s="216"/>
      <c r="DJ208" s="216"/>
      <c r="DK208" s="216"/>
      <c r="DL208" s="216"/>
      <c r="DM208" s="216"/>
      <c r="DN208" s="216"/>
      <c r="DO208" s="216"/>
      <c r="DP208" s="216"/>
      <c r="DQ208" s="216"/>
      <c r="DR208" s="216"/>
      <c r="DS208" s="216"/>
      <c r="DT208" s="216"/>
      <c r="DU208" s="216"/>
      <c r="DV208" s="216"/>
      <c r="DW208" s="216"/>
      <c r="DX208" s="216"/>
      <c r="DY208" s="216"/>
      <c r="DZ208" s="216"/>
      <c r="EA208" s="216"/>
      <c r="EB208" s="216"/>
      <c r="EC208" s="216"/>
      <c r="ED208" s="216"/>
      <c r="EE208" s="216"/>
      <c r="EF208" s="216"/>
      <c r="EG208" s="216"/>
      <c r="EH208" s="216"/>
      <c r="EI208" s="216"/>
      <c r="EJ208" s="216"/>
      <c r="EK208" s="216"/>
      <c r="EL208" s="216"/>
      <c r="EM208" s="216"/>
      <c r="EN208" s="216"/>
      <c r="EO208" s="216"/>
      <c r="EP208" s="216"/>
      <c r="EQ208" s="216"/>
      <c r="ER208" s="216"/>
      <c r="ES208" s="216"/>
      <c r="ET208" s="216"/>
      <c r="EU208" s="216"/>
      <c r="EV208" s="216"/>
      <c r="EW208" s="216"/>
      <c r="EX208" s="216"/>
      <c r="EY208" s="216"/>
      <c r="EZ208" s="216"/>
      <c r="FA208" s="216"/>
      <c r="FB208" s="216"/>
      <c r="FC208" s="216"/>
      <c r="FD208" s="216"/>
      <c r="FE208" s="216"/>
      <c r="FF208" s="216"/>
      <c r="FG208" s="216"/>
      <c r="FH208" s="216"/>
      <c r="FI208" s="216"/>
      <c r="FJ208" s="216"/>
      <c r="FK208" s="216"/>
      <c r="FL208" s="216"/>
      <c r="FM208" s="216"/>
      <c r="FN208" s="216"/>
      <c r="FO208" s="216"/>
      <c r="FP208" s="216"/>
      <c r="FQ208" s="216"/>
      <c r="FR208" s="216"/>
      <c r="FS208" s="216"/>
      <c r="FT208" s="216"/>
      <c r="FU208" s="216"/>
      <c r="FV208" s="216"/>
      <c r="FW208" s="216"/>
      <c r="FX208" s="216"/>
      <c r="FY208" s="216"/>
      <c r="FZ208" s="216"/>
      <c r="GA208" s="216"/>
      <c r="GB208" s="216"/>
      <c r="GC208" s="216"/>
      <c r="GD208" s="216"/>
      <c r="GE208" s="216"/>
      <c r="GF208" s="216"/>
      <c r="GG208" s="216"/>
      <c r="GH208" s="216"/>
      <c r="GI208" s="216"/>
      <c r="GJ208" s="216"/>
      <c r="GK208" s="216"/>
      <c r="GL208" s="216"/>
      <c r="GM208" s="216"/>
      <c r="GN208" s="216"/>
      <c r="GO208" s="216"/>
      <c r="GP208" s="216"/>
      <c r="GQ208" s="216"/>
      <c r="GR208" s="216"/>
      <c r="GS208" s="216"/>
      <c r="GT208" s="216"/>
      <c r="GU208" s="216"/>
      <c r="GV208" s="216"/>
      <c r="GW208" s="216"/>
      <c r="GX208" s="216"/>
      <c r="GY208" s="216"/>
      <c r="GZ208" s="216"/>
      <c r="HA208" s="216"/>
      <c r="HB208" s="216"/>
      <c r="HC208" s="216"/>
      <c r="HD208" s="216"/>
      <c r="HE208" s="216"/>
      <c r="HF208" s="216"/>
      <c r="HG208" s="216"/>
      <c r="HH208" s="216"/>
      <c r="HI208" s="216"/>
      <c r="HJ208" s="216"/>
      <c r="HK208" s="216"/>
      <c r="HL208" s="216"/>
      <c r="HM208" s="216"/>
      <c r="HN208" s="216"/>
      <c r="HO208" s="216"/>
      <c r="HP208" s="216"/>
      <c r="HQ208" s="216"/>
      <c r="HR208" s="216"/>
      <c r="HS208" s="216"/>
      <c r="HT208" s="216"/>
      <c r="HU208" s="216"/>
      <c r="HV208" s="216"/>
      <c r="HW208" s="216"/>
      <c r="HX208" s="216"/>
      <c r="HY208" s="216"/>
      <c r="HZ208" s="216"/>
      <c r="IA208" s="216"/>
      <c r="IB208" s="216"/>
      <c r="IC208" s="216"/>
      <c r="ID208" s="216"/>
      <c r="IE208" s="216"/>
      <c r="IF208" s="216"/>
      <c r="IG208" s="216"/>
      <c r="IH208" s="216"/>
      <c r="II208" s="216"/>
      <c r="IJ208" s="216"/>
      <c r="IK208" s="216"/>
      <c r="IL208" s="216"/>
      <c r="IM208" s="216"/>
      <c r="IN208" s="216"/>
      <c r="IO208" s="216"/>
      <c r="IP208" s="216"/>
      <c r="IQ208" s="216"/>
    </row>
    <row r="209" spans="1:251" s="216" customFormat="1" x14ac:dyDescent="0.2">
      <c r="A209" s="174"/>
      <c r="B209" s="145"/>
      <c r="C209" s="275"/>
      <c r="D209" s="205"/>
      <c r="E209" s="142"/>
      <c r="F209" s="206"/>
      <c r="G209" s="149"/>
      <c r="H209" s="150"/>
      <c r="I209" s="192"/>
      <c r="J209" s="156"/>
      <c r="K209" s="193"/>
      <c r="L209" s="157"/>
      <c r="M209" s="154"/>
      <c r="N209" s="154"/>
      <c r="O209" s="154"/>
      <c r="P209" s="154"/>
      <c r="R209" s="149"/>
    </row>
    <row r="210" spans="1:251" s="216" customFormat="1" x14ac:dyDescent="0.2">
      <c r="A210" s="174" t="s">
        <v>211</v>
      </c>
      <c r="B210" s="147"/>
      <c r="C210" s="275"/>
      <c r="D210" s="212" t="s">
        <v>157</v>
      </c>
      <c r="E210" s="142"/>
      <c r="F210" s="206"/>
      <c r="G210" s="149"/>
      <c r="H210" s="150"/>
      <c r="I210" s="192"/>
      <c r="J210" s="156"/>
      <c r="K210" s="193"/>
      <c r="L210" s="157"/>
      <c r="M210" s="154"/>
      <c r="N210" s="154"/>
      <c r="O210" s="154"/>
      <c r="P210" s="154"/>
      <c r="Q210" s="154"/>
      <c r="R210" s="149"/>
      <c r="S210" s="154"/>
      <c r="T210" s="154"/>
      <c r="U210" s="154"/>
      <c r="V210" s="154"/>
      <c r="W210" s="154"/>
      <c r="X210" s="154"/>
      <c r="Y210" s="154"/>
      <c r="Z210" s="154"/>
      <c r="AA210" s="154"/>
      <c r="AB210" s="154"/>
      <c r="AC210" s="154"/>
      <c r="AD210" s="154"/>
      <c r="AE210" s="154"/>
      <c r="AF210" s="154"/>
      <c r="AG210" s="154"/>
      <c r="AH210" s="154"/>
      <c r="AI210" s="154"/>
      <c r="AJ210" s="154"/>
      <c r="AK210" s="154"/>
      <c r="AL210" s="154"/>
      <c r="AM210" s="154"/>
      <c r="AN210" s="154"/>
      <c r="AO210" s="154"/>
      <c r="AP210" s="154"/>
      <c r="AQ210" s="154"/>
      <c r="AR210" s="154"/>
      <c r="AS210" s="154"/>
      <c r="AT210" s="154"/>
      <c r="AU210" s="154"/>
      <c r="AV210" s="154"/>
      <c r="AW210" s="154"/>
      <c r="AX210" s="154"/>
      <c r="AY210" s="154"/>
      <c r="AZ210" s="154"/>
      <c r="BA210" s="154"/>
      <c r="BB210" s="154"/>
      <c r="BC210" s="154"/>
      <c r="BD210" s="154"/>
      <c r="BE210" s="154"/>
      <c r="BF210" s="154"/>
      <c r="BG210" s="154"/>
      <c r="BH210" s="154"/>
      <c r="BI210" s="154"/>
      <c r="BJ210" s="154"/>
      <c r="BK210" s="154"/>
      <c r="BL210" s="154"/>
      <c r="BM210" s="154"/>
      <c r="BN210" s="154"/>
      <c r="BO210" s="154"/>
      <c r="BP210" s="154"/>
      <c r="BQ210" s="154"/>
      <c r="BR210" s="154"/>
      <c r="BS210" s="154"/>
      <c r="BT210" s="154"/>
      <c r="BU210" s="154"/>
      <c r="BV210" s="154"/>
      <c r="BW210" s="154"/>
      <c r="BX210" s="154"/>
      <c r="BY210" s="154"/>
      <c r="BZ210" s="154"/>
      <c r="CA210" s="154"/>
      <c r="CB210" s="154"/>
      <c r="CC210" s="154"/>
      <c r="CD210" s="154"/>
      <c r="CE210" s="154"/>
      <c r="CF210" s="154"/>
      <c r="CG210" s="154"/>
      <c r="CH210" s="154"/>
      <c r="CI210" s="154"/>
      <c r="CJ210" s="154"/>
      <c r="CK210" s="154"/>
      <c r="CL210" s="154"/>
      <c r="CM210" s="154"/>
      <c r="CN210" s="154"/>
      <c r="CO210" s="154"/>
      <c r="CP210" s="154"/>
      <c r="CQ210" s="154"/>
      <c r="CR210" s="154"/>
      <c r="CS210" s="154"/>
      <c r="CT210" s="154"/>
      <c r="CU210" s="154"/>
      <c r="CV210" s="154"/>
      <c r="CW210" s="154"/>
      <c r="CX210" s="154"/>
      <c r="CY210" s="154"/>
      <c r="CZ210" s="154"/>
      <c r="DA210" s="154"/>
      <c r="DB210" s="154"/>
      <c r="DC210" s="154"/>
      <c r="DD210" s="154"/>
      <c r="DE210" s="154"/>
      <c r="DF210" s="154"/>
      <c r="DG210" s="154"/>
      <c r="DH210" s="154"/>
      <c r="DI210" s="154"/>
      <c r="DJ210" s="154"/>
      <c r="DK210" s="154"/>
      <c r="DL210" s="154"/>
      <c r="DM210" s="154"/>
      <c r="DN210" s="154"/>
      <c r="DO210" s="154"/>
      <c r="DP210" s="154"/>
      <c r="DQ210" s="154"/>
      <c r="DR210" s="154"/>
      <c r="DS210" s="154"/>
      <c r="DT210" s="154"/>
      <c r="DU210" s="154"/>
      <c r="DV210" s="154"/>
      <c r="DW210" s="154"/>
      <c r="DX210" s="154"/>
      <c r="DY210" s="154"/>
      <c r="DZ210" s="154"/>
      <c r="EA210" s="154"/>
      <c r="EB210" s="154"/>
      <c r="EC210" s="154"/>
      <c r="ED210" s="154"/>
      <c r="EE210" s="154"/>
      <c r="EF210" s="154"/>
      <c r="EG210" s="154"/>
      <c r="EH210" s="154"/>
      <c r="EI210" s="154"/>
      <c r="EJ210" s="154"/>
      <c r="EK210" s="154"/>
      <c r="EL210" s="154"/>
      <c r="EM210" s="154"/>
      <c r="EN210" s="154"/>
      <c r="EO210" s="154"/>
      <c r="EP210" s="154"/>
      <c r="EQ210" s="154"/>
      <c r="ER210" s="154"/>
      <c r="ES210" s="154"/>
      <c r="ET210" s="154"/>
      <c r="EU210" s="154"/>
      <c r="EV210" s="154"/>
      <c r="EW210" s="154"/>
      <c r="EX210" s="154"/>
      <c r="EY210" s="154"/>
      <c r="EZ210" s="154"/>
      <c r="FA210" s="154"/>
      <c r="FB210" s="154"/>
      <c r="FC210" s="154"/>
      <c r="FD210" s="154"/>
      <c r="FE210" s="154"/>
      <c r="FF210" s="154"/>
      <c r="FG210" s="154"/>
      <c r="FH210" s="154"/>
      <c r="FI210" s="154"/>
      <c r="FJ210" s="154"/>
      <c r="FK210" s="154"/>
      <c r="FL210" s="154"/>
      <c r="FM210" s="154"/>
      <c r="FN210" s="154"/>
      <c r="FO210" s="154"/>
      <c r="FP210" s="154"/>
      <c r="FQ210" s="154"/>
      <c r="FR210" s="154"/>
      <c r="FS210" s="154"/>
      <c r="FT210" s="154"/>
      <c r="FU210" s="154"/>
      <c r="FV210" s="154"/>
      <c r="FW210" s="154"/>
      <c r="FX210" s="154"/>
      <c r="FY210" s="154"/>
      <c r="FZ210" s="154"/>
      <c r="GA210" s="154"/>
      <c r="GB210" s="154"/>
      <c r="GC210" s="154"/>
      <c r="GD210" s="154"/>
      <c r="GE210" s="154"/>
      <c r="GF210" s="154"/>
      <c r="GG210" s="154"/>
      <c r="GH210" s="154"/>
      <c r="GI210" s="154"/>
      <c r="GJ210" s="154"/>
      <c r="GK210" s="154"/>
      <c r="GL210" s="154"/>
      <c r="GM210" s="154"/>
      <c r="GN210" s="154"/>
      <c r="GO210" s="154"/>
      <c r="GP210" s="154"/>
      <c r="GQ210" s="154"/>
      <c r="GR210" s="154"/>
      <c r="GS210" s="154"/>
      <c r="GT210" s="154"/>
      <c r="GU210" s="154"/>
      <c r="GV210" s="154"/>
      <c r="GW210" s="154"/>
      <c r="GX210" s="154"/>
      <c r="GY210" s="154"/>
      <c r="GZ210" s="154"/>
      <c r="HA210" s="154"/>
      <c r="HB210" s="154"/>
      <c r="HC210" s="154"/>
      <c r="HD210" s="154"/>
      <c r="HE210" s="154"/>
      <c r="HF210" s="154"/>
      <c r="HG210" s="154"/>
      <c r="HH210" s="154"/>
      <c r="HI210" s="154"/>
      <c r="HJ210" s="154"/>
      <c r="HK210" s="154"/>
      <c r="HL210" s="154"/>
      <c r="HM210" s="154"/>
      <c r="HN210" s="154"/>
      <c r="HO210" s="154"/>
      <c r="HP210" s="154"/>
      <c r="HQ210" s="154"/>
      <c r="HR210" s="154"/>
      <c r="HS210" s="154"/>
      <c r="HT210" s="154"/>
      <c r="HU210" s="154"/>
      <c r="HV210" s="154"/>
      <c r="HW210" s="154"/>
      <c r="HX210" s="154"/>
      <c r="HY210" s="154"/>
      <c r="HZ210" s="154"/>
      <c r="IA210" s="154"/>
      <c r="IB210" s="154"/>
      <c r="IC210" s="154"/>
      <c r="ID210" s="154"/>
      <c r="IE210" s="154"/>
      <c r="IF210" s="154"/>
      <c r="IG210" s="154"/>
      <c r="IH210" s="154"/>
      <c r="II210" s="154"/>
      <c r="IJ210" s="154"/>
      <c r="IK210" s="154"/>
      <c r="IL210" s="154"/>
      <c r="IM210" s="154"/>
      <c r="IN210" s="154"/>
      <c r="IO210" s="154"/>
      <c r="IP210" s="154"/>
      <c r="IQ210" s="154"/>
    </row>
    <row r="211" spans="1:251" s="216" customFormat="1" x14ac:dyDescent="0.2">
      <c r="A211" s="174" t="s">
        <v>385</v>
      </c>
      <c r="B211" s="145" t="s">
        <v>223</v>
      </c>
      <c r="C211" s="275">
        <v>97123</v>
      </c>
      <c r="D211" s="205" t="s">
        <v>44</v>
      </c>
      <c r="E211" s="142" t="s">
        <v>30</v>
      </c>
      <c r="F211" s="206">
        <f>F223</f>
        <v>10</v>
      </c>
      <c r="G211" s="149">
        <v>3.4</v>
      </c>
      <c r="H211" s="150">
        <f t="shared" ref="H211:H219" si="43">ROUND(G211*$K$9,2)</f>
        <v>4.2699999999999996</v>
      </c>
      <c r="I211" s="192">
        <f>ROUND(F211*H211,2)</f>
        <v>42.7</v>
      </c>
      <c r="J211" s="156"/>
      <c r="K211" s="193"/>
      <c r="L211" s="157"/>
      <c r="M211" s="154"/>
      <c r="N211" s="154"/>
      <c r="O211" s="154"/>
      <c r="P211" s="154"/>
      <c r="Q211" s="154"/>
      <c r="R211" s="149">
        <v>3.03</v>
      </c>
      <c r="S211" s="154"/>
      <c r="T211" s="154"/>
      <c r="U211" s="154"/>
      <c r="V211" s="154"/>
      <c r="W211" s="154"/>
      <c r="X211" s="154"/>
      <c r="Y211" s="154"/>
      <c r="Z211" s="154"/>
      <c r="AA211" s="154"/>
      <c r="AB211" s="154"/>
      <c r="AC211" s="154"/>
      <c r="AD211" s="154"/>
      <c r="AE211" s="154"/>
      <c r="AF211" s="154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4"/>
      <c r="AV211" s="154"/>
      <c r="AW211" s="154"/>
      <c r="AX211" s="154"/>
      <c r="AY211" s="154"/>
      <c r="AZ211" s="154"/>
      <c r="BA211" s="154"/>
      <c r="BB211" s="154"/>
      <c r="BC211" s="154"/>
      <c r="BD211" s="154"/>
      <c r="BE211" s="154"/>
      <c r="BF211" s="154"/>
      <c r="BG211" s="154"/>
      <c r="BH211" s="154"/>
      <c r="BI211" s="154"/>
      <c r="BJ211" s="154"/>
      <c r="BK211" s="154"/>
      <c r="BL211" s="154"/>
      <c r="BM211" s="154"/>
      <c r="BN211" s="154"/>
      <c r="BO211" s="154"/>
      <c r="BP211" s="154"/>
      <c r="BQ211" s="154"/>
      <c r="BR211" s="154"/>
      <c r="BS211" s="154"/>
      <c r="BT211" s="154"/>
      <c r="BU211" s="154"/>
      <c r="BV211" s="154"/>
      <c r="BW211" s="154"/>
      <c r="BX211" s="154"/>
      <c r="BY211" s="154"/>
      <c r="BZ211" s="154"/>
      <c r="CA211" s="154"/>
      <c r="CB211" s="154"/>
      <c r="CC211" s="154"/>
      <c r="CD211" s="154"/>
      <c r="CE211" s="154"/>
      <c r="CF211" s="154"/>
      <c r="CG211" s="154"/>
      <c r="CH211" s="154"/>
      <c r="CI211" s="154"/>
      <c r="CJ211" s="154"/>
      <c r="CK211" s="154"/>
      <c r="CL211" s="154"/>
      <c r="CM211" s="154"/>
      <c r="CN211" s="154"/>
      <c r="CO211" s="154"/>
      <c r="CP211" s="154"/>
      <c r="CQ211" s="154"/>
      <c r="CR211" s="154"/>
      <c r="CS211" s="154"/>
      <c r="CT211" s="154"/>
      <c r="CU211" s="154"/>
      <c r="CV211" s="154"/>
      <c r="CW211" s="154"/>
      <c r="CX211" s="154"/>
      <c r="CY211" s="154"/>
      <c r="CZ211" s="154"/>
      <c r="DA211" s="154"/>
      <c r="DB211" s="154"/>
      <c r="DC211" s="154"/>
      <c r="DD211" s="154"/>
      <c r="DE211" s="154"/>
      <c r="DF211" s="154"/>
      <c r="DG211" s="154"/>
      <c r="DH211" s="154"/>
      <c r="DI211" s="154"/>
      <c r="DJ211" s="154"/>
      <c r="DK211" s="154"/>
      <c r="DL211" s="154"/>
      <c r="DM211" s="154"/>
      <c r="DN211" s="154"/>
      <c r="DO211" s="154"/>
      <c r="DP211" s="154"/>
      <c r="DQ211" s="154"/>
      <c r="DR211" s="154"/>
      <c r="DS211" s="154"/>
      <c r="DT211" s="154"/>
      <c r="DU211" s="154"/>
      <c r="DV211" s="154"/>
      <c r="DW211" s="154"/>
      <c r="DX211" s="154"/>
      <c r="DY211" s="154"/>
      <c r="DZ211" s="154"/>
      <c r="EA211" s="154"/>
      <c r="EB211" s="154"/>
      <c r="EC211" s="154"/>
      <c r="ED211" s="154"/>
      <c r="EE211" s="154"/>
      <c r="EF211" s="154"/>
      <c r="EG211" s="154"/>
      <c r="EH211" s="154"/>
      <c r="EI211" s="154"/>
      <c r="EJ211" s="154"/>
      <c r="EK211" s="154"/>
      <c r="EL211" s="154"/>
      <c r="EM211" s="154"/>
      <c r="EN211" s="154"/>
      <c r="EO211" s="154"/>
      <c r="EP211" s="154"/>
      <c r="EQ211" s="154"/>
      <c r="ER211" s="154"/>
      <c r="ES211" s="154"/>
      <c r="ET211" s="154"/>
      <c r="EU211" s="154"/>
      <c r="EV211" s="154"/>
      <c r="EW211" s="154"/>
      <c r="EX211" s="154"/>
      <c r="EY211" s="154"/>
      <c r="EZ211" s="154"/>
      <c r="FA211" s="154"/>
      <c r="FB211" s="154"/>
      <c r="FC211" s="154"/>
      <c r="FD211" s="154"/>
      <c r="FE211" s="154"/>
      <c r="FF211" s="154"/>
      <c r="FG211" s="154"/>
      <c r="FH211" s="154"/>
      <c r="FI211" s="154"/>
      <c r="FJ211" s="154"/>
      <c r="FK211" s="154"/>
      <c r="FL211" s="154"/>
      <c r="FM211" s="154"/>
      <c r="FN211" s="154"/>
      <c r="FO211" s="154"/>
      <c r="FP211" s="154"/>
      <c r="FQ211" s="154"/>
      <c r="FR211" s="154"/>
      <c r="FS211" s="154"/>
      <c r="FT211" s="154"/>
      <c r="FU211" s="154"/>
      <c r="FV211" s="154"/>
      <c r="FW211" s="154"/>
      <c r="FX211" s="154"/>
      <c r="FY211" s="154"/>
      <c r="FZ211" s="154"/>
      <c r="GA211" s="154"/>
      <c r="GB211" s="154"/>
      <c r="GC211" s="154"/>
      <c r="GD211" s="154"/>
      <c r="GE211" s="154"/>
      <c r="GF211" s="154"/>
      <c r="GG211" s="154"/>
      <c r="GH211" s="154"/>
      <c r="GI211" s="154"/>
      <c r="GJ211" s="154"/>
      <c r="GK211" s="154"/>
      <c r="GL211" s="154"/>
      <c r="GM211" s="154"/>
      <c r="GN211" s="154"/>
      <c r="GO211" s="154"/>
      <c r="GP211" s="154"/>
      <c r="GQ211" s="154"/>
      <c r="GR211" s="154"/>
      <c r="GS211" s="154"/>
      <c r="GT211" s="154"/>
      <c r="GU211" s="154"/>
      <c r="GV211" s="154"/>
      <c r="GW211" s="154"/>
      <c r="GX211" s="154"/>
      <c r="GY211" s="154"/>
      <c r="GZ211" s="154"/>
      <c r="HA211" s="154"/>
      <c r="HB211" s="154"/>
      <c r="HC211" s="154"/>
      <c r="HD211" s="154"/>
      <c r="HE211" s="154"/>
      <c r="HF211" s="154"/>
      <c r="HG211" s="154"/>
      <c r="HH211" s="154"/>
      <c r="HI211" s="154"/>
      <c r="HJ211" s="154"/>
      <c r="HK211" s="154"/>
      <c r="HL211" s="154"/>
      <c r="HM211" s="154"/>
      <c r="HN211" s="154"/>
      <c r="HO211" s="154"/>
      <c r="HP211" s="154"/>
      <c r="HQ211" s="154"/>
      <c r="HR211" s="154"/>
      <c r="HS211" s="154"/>
      <c r="HT211" s="154"/>
      <c r="HU211" s="154"/>
      <c r="HV211" s="154"/>
      <c r="HW211" s="154"/>
      <c r="HX211" s="154"/>
      <c r="HY211" s="154"/>
      <c r="HZ211" s="154"/>
      <c r="IA211" s="154"/>
      <c r="IB211" s="154"/>
      <c r="IC211" s="154"/>
      <c r="ID211" s="154"/>
      <c r="IE211" s="154"/>
      <c r="IF211" s="154"/>
      <c r="IG211" s="154"/>
      <c r="IH211" s="154"/>
      <c r="II211" s="154"/>
      <c r="IJ211" s="154"/>
      <c r="IK211" s="154"/>
      <c r="IL211" s="154"/>
      <c r="IM211" s="154"/>
      <c r="IN211" s="154"/>
      <c r="IO211" s="154"/>
      <c r="IP211" s="154"/>
      <c r="IQ211" s="154"/>
    </row>
    <row r="212" spans="1:251" x14ac:dyDescent="0.2">
      <c r="A212" s="174" t="s">
        <v>386</v>
      </c>
      <c r="B212" s="147" t="s">
        <v>223</v>
      </c>
      <c r="C212" s="275">
        <v>97122</v>
      </c>
      <c r="D212" s="205" t="s">
        <v>501</v>
      </c>
      <c r="E212" s="142" t="s">
        <v>30</v>
      </c>
      <c r="F212" s="206">
        <f>F224</f>
        <v>21</v>
      </c>
      <c r="G212" s="149">
        <v>2.68</v>
      </c>
      <c r="H212" s="150">
        <f t="shared" si="43"/>
        <v>3.36</v>
      </c>
      <c r="I212" s="192">
        <f t="shared" ref="I212:I219" si="44">ROUND(F212*H212,2)</f>
        <v>70.56</v>
      </c>
      <c r="K212" s="193"/>
      <c r="Q212" s="216"/>
      <c r="R212" s="149">
        <v>2.38</v>
      </c>
      <c r="S212" s="216"/>
      <c r="T212" s="216"/>
      <c r="U212" s="216"/>
      <c r="V212" s="216"/>
      <c r="W212" s="216"/>
      <c r="X212" s="216"/>
      <c r="Y212" s="216"/>
      <c r="Z212" s="216"/>
      <c r="AA212" s="216"/>
      <c r="AB212" s="216"/>
      <c r="AC212" s="216"/>
      <c r="AD212" s="216"/>
      <c r="AE212" s="216"/>
      <c r="AF212" s="216"/>
      <c r="AG212" s="216"/>
      <c r="AH212" s="216"/>
      <c r="AI212" s="216"/>
      <c r="AJ212" s="216"/>
      <c r="AK212" s="216"/>
      <c r="AL212" s="216"/>
      <c r="AM212" s="216"/>
      <c r="AN212" s="216"/>
      <c r="AO212" s="216"/>
      <c r="AP212" s="216"/>
      <c r="AQ212" s="216"/>
      <c r="AR212" s="216"/>
      <c r="AS212" s="216"/>
      <c r="AT212" s="216"/>
      <c r="AU212" s="216"/>
      <c r="AV212" s="216"/>
      <c r="AW212" s="216"/>
      <c r="AX212" s="216"/>
      <c r="AY212" s="216"/>
      <c r="AZ212" s="216"/>
      <c r="BA212" s="216"/>
      <c r="BB212" s="216"/>
      <c r="BC212" s="216"/>
      <c r="BD212" s="216"/>
      <c r="BE212" s="216"/>
      <c r="BF212" s="216"/>
      <c r="BG212" s="216"/>
      <c r="BH212" s="216"/>
      <c r="BI212" s="216"/>
      <c r="BJ212" s="216"/>
      <c r="BK212" s="216"/>
      <c r="BL212" s="216"/>
      <c r="BM212" s="216"/>
      <c r="BN212" s="216"/>
      <c r="BO212" s="216"/>
      <c r="BP212" s="216"/>
      <c r="BQ212" s="216"/>
      <c r="BR212" s="216"/>
      <c r="BS212" s="216"/>
      <c r="BT212" s="216"/>
      <c r="BU212" s="216"/>
      <c r="BV212" s="216"/>
      <c r="BW212" s="216"/>
      <c r="BX212" s="216"/>
      <c r="BY212" s="216"/>
      <c r="BZ212" s="216"/>
      <c r="CA212" s="216"/>
      <c r="CB212" s="216"/>
      <c r="CC212" s="216"/>
      <c r="CD212" s="216"/>
      <c r="CE212" s="216"/>
      <c r="CF212" s="216"/>
      <c r="CG212" s="216"/>
      <c r="CH212" s="216"/>
      <c r="CI212" s="216"/>
      <c r="CJ212" s="216"/>
      <c r="CK212" s="216"/>
      <c r="CL212" s="216"/>
      <c r="CM212" s="216"/>
      <c r="CN212" s="216"/>
      <c r="CO212" s="216"/>
      <c r="CP212" s="216"/>
      <c r="CQ212" s="216"/>
      <c r="CR212" s="216"/>
      <c r="CS212" s="216"/>
      <c r="CT212" s="216"/>
      <c r="CU212" s="216"/>
      <c r="CV212" s="216"/>
      <c r="CW212" s="216"/>
      <c r="CX212" s="216"/>
      <c r="CY212" s="216"/>
      <c r="CZ212" s="216"/>
      <c r="DA212" s="216"/>
      <c r="DB212" s="216"/>
      <c r="DC212" s="216"/>
      <c r="DD212" s="216"/>
      <c r="DE212" s="216"/>
      <c r="DF212" s="216"/>
      <c r="DG212" s="216"/>
      <c r="DH212" s="216"/>
      <c r="DI212" s="216"/>
      <c r="DJ212" s="216"/>
      <c r="DK212" s="216"/>
      <c r="DL212" s="216"/>
      <c r="DM212" s="216"/>
      <c r="DN212" s="216"/>
      <c r="DO212" s="216"/>
      <c r="DP212" s="216"/>
      <c r="DQ212" s="216"/>
      <c r="DR212" s="216"/>
      <c r="DS212" s="216"/>
      <c r="DT212" s="216"/>
      <c r="DU212" s="216"/>
      <c r="DV212" s="216"/>
      <c r="DW212" s="216"/>
      <c r="DX212" s="216"/>
      <c r="DY212" s="216"/>
      <c r="DZ212" s="216"/>
      <c r="EA212" s="216"/>
      <c r="EB212" s="216"/>
      <c r="EC212" s="216"/>
      <c r="ED212" s="216"/>
      <c r="EE212" s="216"/>
      <c r="EF212" s="216"/>
      <c r="EG212" s="216"/>
      <c r="EH212" s="216"/>
      <c r="EI212" s="216"/>
      <c r="EJ212" s="216"/>
      <c r="EK212" s="216"/>
      <c r="EL212" s="216"/>
      <c r="EM212" s="216"/>
      <c r="EN212" s="216"/>
      <c r="EO212" s="216"/>
      <c r="EP212" s="216"/>
      <c r="EQ212" s="216"/>
      <c r="ER212" s="216"/>
      <c r="ES212" s="216"/>
      <c r="ET212" s="216"/>
      <c r="EU212" s="216"/>
      <c r="EV212" s="216"/>
      <c r="EW212" s="216"/>
      <c r="EX212" s="216"/>
      <c r="EY212" s="216"/>
      <c r="EZ212" s="216"/>
      <c r="FA212" s="216"/>
      <c r="FB212" s="216"/>
      <c r="FC212" s="216"/>
      <c r="FD212" s="216"/>
      <c r="FE212" s="216"/>
      <c r="FF212" s="216"/>
      <c r="FG212" s="216"/>
      <c r="FH212" s="216"/>
      <c r="FI212" s="216"/>
      <c r="FJ212" s="216"/>
      <c r="FK212" s="216"/>
      <c r="FL212" s="216"/>
      <c r="FM212" s="216"/>
      <c r="FN212" s="216"/>
      <c r="FO212" s="216"/>
      <c r="FP212" s="216"/>
      <c r="FQ212" s="216"/>
      <c r="FR212" s="216"/>
      <c r="FS212" s="216"/>
      <c r="FT212" s="216"/>
      <c r="FU212" s="216"/>
      <c r="FV212" s="216"/>
      <c r="FW212" s="216"/>
      <c r="FX212" s="216"/>
      <c r="FY212" s="216"/>
      <c r="FZ212" s="216"/>
      <c r="GA212" s="216"/>
      <c r="GB212" s="216"/>
      <c r="GC212" s="216"/>
      <c r="GD212" s="216"/>
      <c r="GE212" s="216"/>
      <c r="GF212" s="216"/>
      <c r="GG212" s="216"/>
      <c r="GH212" s="216"/>
      <c r="GI212" s="216"/>
      <c r="GJ212" s="216"/>
      <c r="GK212" s="216"/>
      <c r="GL212" s="216"/>
      <c r="GM212" s="216"/>
      <c r="GN212" s="216"/>
      <c r="GO212" s="216"/>
      <c r="GP212" s="216"/>
      <c r="GQ212" s="216"/>
      <c r="GR212" s="216"/>
      <c r="GS212" s="216"/>
      <c r="GT212" s="216"/>
      <c r="GU212" s="216"/>
      <c r="GV212" s="216"/>
      <c r="GW212" s="216"/>
      <c r="GX212" s="216"/>
      <c r="GY212" s="216"/>
      <c r="GZ212" s="216"/>
      <c r="HA212" s="216"/>
      <c r="HB212" s="216"/>
      <c r="HC212" s="216"/>
      <c r="HD212" s="216"/>
      <c r="HE212" s="216"/>
      <c r="HF212" s="216"/>
      <c r="HG212" s="216"/>
      <c r="HH212" s="216"/>
      <c r="HI212" s="216"/>
      <c r="HJ212" s="216"/>
      <c r="HK212" s="216"/>
      <c r="HL212" s="216"/>
      <c r="HM212" s="216"/>
      <c r="HN212" s="216"/>
      <c r="HO212" s="216"/>
      <c r="HP212" s="216"/>
      <c r="HQ212" s="216"/>
      <c r="HR212" s="216"/>
      <c r="HS212" s="216"/>
      <c r="HT212" s="216"/>
      <c r="HU212" s="216"/>
      <c r="HV212" s="216"/>
      <c r="HW212" s="216"/>
      <c r="HX212" s="216"/>
      <c r="HY212" s="216"/>
      <c r="HZ212" s="216"/>
      <c r="IA212" s="216"/>
      <c r="IB212" s="216"/>
      <c r="IC212" s="216"/>
      <c r="ID212" s="216"/>
      <c r="IE212" s="216"/>
      <c r="IF212" s="216"/>
      <c r="IG212" s="216"/>
      <c r="IH212" s="216"/>
      <c r="II212" s="216"/>
      <c r="IJ212" s="216"/>
      <c r="IK212" s="216"/>
      <c r="IL212" s="216"/>
      <c r="IM212" s="216"/>
      <c r="IN212" s="216"/>
      <c r="IO212" s="216"/>
      <c r="IP212" s="216"/>
      <c r="IQ212" s="216"/>
    </row>
    <row r="213" spans="1:251" x14ac:dyDescent="0.2">
      <c r="A213" s="174"/>
      <c r="B213" s="147" t="s">
        <v>223</v>
      </c>
      <c r="C213" s="275">
        <v>97121</v>
      </c>
      <c r="D213" s="205" t="s">
        <v>45</v>
      </c>
      <c r="E213" s="142" t="s">
        <v>30</v>
      </c>
      <c r="F213" s="206">
        <f>F225</f>
        <v>253</v>
      </c>
      <c r="G213" s="149">
        <v>1.92</v>
      </c>
      <c r="H213" s="150">
        <f>ROUND(G213*$K$9,2)</f>
        <v>2.41</v>
      </c>
      <c r="I213" s="192">
        <f>ROUND(F213*H213,2)</f>
        <v>609.73</v>
      </c>
      <c r="K213" s="193"/>
      <c r="Q213" s="216"/>
      <c r="R213" s="149">
        <v>1.72</v>
      </c>
      <c r="S213" s="216"/>
      <c r="T213" s="216"/>
      <c r="U213" s="216"/>
      <c r="V213" s="216"/>
      <c r="W213" s="216"/>
      <c r="X213" s="216"/>
      <c r="Y213" s="216"/>
      <c r="Z213" s="216"/>
      <c r="AA213" s="216"/>
      <c r="AB213" s="216"/>
      <c r="AC213" s="216"/>
      <c r="AD213" s="216"/>
      <c r="AE213" s="216"/>
      <c r="AF213" s="216"/>
      <c r="AG213" s="216"/>
      <c r="AH213" s="216"/>
      <c r="AI213" s="216"/>
      <c r="AJ213" s="216"/>
      <c r="AK213" s="216"/>
      <c r="AL213" s="216"/>
      <c r="AM213" s="216"/>
      <c r="AN213" s="216"/>
      <c r="AO213" s="216"/>
      <c r="AP213" s="216"/>
      <c r="AQ213" s="216"/>
      <c r="AR213" s="216"/>
      <c r="AS213" s="216"/>
      <c r="AT213" s="216"/>
      <c r="AU213" s="216"/>
      <c r="AV213" s="216"/>
      <c r="AW213" s="216"/>
      <c r="AX213" s="216"/>
      <c r="AY213" s="216"/>
      <c r="AZ213" s="216"/>
      <c r="BA213" s="216"/>
      <c r="BB213" s="216"/>
      <c r="BC213" s="216"/>
      <c r="BD213" s="216"/>
      <c r="BE213" s="216"/>
      <c r="BF213" s="216"/>
      <c r="BG213" s="216"/>
      <c r="BH213" s="216"/>
      <c r="BI213" s="216"/>
      <c r="BJ213" s="216"/>
      <c r="BK213" s="216"/>
      <c r="BL213" s="216"/>
      <c r="BM213" s="216"/>
      <c r="BN213" s="216"/>
      <c r="BO213" s="216"/>
      <c r="BP213" s="216"/>
      <c r="BQ213" s="216"/>
      <c r="BR213" s="216"/>
      <c r="BS213" s="216"/>
      <c r="BT213" s="216"/>
      <c r="BU213" s="216"/>
      <c r="BV213" s="216"/>
      <c r="BW213" s="216"/>
      <c r="BX213" s="216"/>
      <c r="BY213" s="216"/>
      <c r="BZ213" s="216"/>
      <c r="CA213" s="216"/>
      <c r="CB213" s="216"/>
      <c r="CC213" s="216"/>
      <c r="CD213" s="216"/>
      <c r="CE213" s="216"/>
      <c r="CF213" s="216"/>
      <c r="CG213" s="216"/>
      <c r="CH213" s="216"/>
      <c r="CI213" s="216"/>
      <c r="CJ213" s="216"/>
      <c r="CK213" s="216"/>
      <c r="CL213" s="216"/>
      <c r="CM213" s="216"/>
      <c r="CN213" s="216"/>
      <c r="CO213" s="216"/>
      <c r="CP213" s="216"/>
      <c r="CQ213" s="216"/>
      <c r="CR213" s="216"/>
      <c r="CS213" s="216"/>
      <c r="CT213" s="216"/>
      <c r="CU213" s="216"/>
      <c r="CV213" s="216"/>
      <c r="CW213" s="216"/>
      <c r="CX213" s="216"/>
      <c r="CY213" s="216"/>
      <c r="CZ213" s="216"/>
      <c r="DA213" s="216"/>
      <c r="DB213" s="216"/>
      <c r="DC213" s="216"/>
      <c r="DD213" s="216"/>
      <c r="DE213" s="216"/>
      <c r="DF213" s="216"/>
      <c r="DG213" s="216"/>
      <c r="DH213" s="216"/>
      <c r="DI213" s="216"/>
      <c r="DJ213" s="216"/>
      <c r="DK213" s="216"/>
      <c r="DL213" s="216"/>
      <c r="DM213" s="216"/>
      <c r="DN213" s="216"/>
      <c r="DO213" s="216"/>
      <c r="DP213" s="216"/>
      <c r="DQ213" s="216"/>
      <c r="DR213" s="216"/>
      <c r="DS213" s="216"/>
      <c r="DT213" s="216"/>
      <c r="DU213" s="216"/>
      <c r="DV213" s="216"/>
      <c r="DW213" s="216"/>
      <c r="DX213" s="216"/>
      <c r="DY213" s="216"/>
      <c r="DZ213" s="216"/>
      <c r="EA213" s="216"/>
      <c r="EB213" s="216"/>
      <c r="EC213" s="216"/>
      <c r="ED213" s="216"/>
      <c r="EE213" s="216"/>
      <c r="EF213" s="216"/>
      <c r="EG213" s="216"/>
      <c r="EH213" s="216"/>
      <c r="EI213" s="216"/>
      <c r="EJ213" s="216"/>
      <c r="EK213" s="216"/>
      <c r="EL213" s="216"/>
      <c r="EM213" s="216"/>
      <c r="EN213" s="216"/>
      <c r="EO213" s="216"/>
      <c r="EP213" s="216"/>
      <c r="EQ213" s="216"/>
      <c r="ER213" s="216"/>
      <c r="ES213" s="216"/>
      <c r="ET213" s="216"/>
      <c r="EU213" s="216"/>
      <c r="EV213" s="216"/>
      <c r="EW213" s="216"/>
      <c r="EX213" s="216"/>
      <c r="EY213" s="216"/>
      <c r="EZ213" s="216"/>
      <c r="FA213" s="216"/>
      <c r="FB213" s="216"/>
      <c r="FC213" s="216"/>
      <c r="FD213" s="216"/>
      <c r="FE213" s="216"/>
      <c r="FF213" s="216"/>
      <c r="FG213" s="216"/>
      <c r="FH213" s="216"/>
      <c r="FI213" s="216"/>
      <c r="FJ213" s="216"/>
      <c r="FK213" s="216"/>
      <c r="FL213" s="216"/>
      <c r="FM213" s="216"/>
      <c r="FN213" s="216"/>
      <c r="FO213" s="216"/>
      <c r="FP213" s="216"/>
      <c r="FQ213" s="216"/>
      <c r="FR213" s="216"/>
      <c r="FS213" s="216"/>
      <c r="FT213" s="216"/>
      <c r="FU213" s="216"/>
      <c r="FV213" s="216"/>
      <c r="FW213" s="216"/>
      <c r="FX213" s="216"/>
      <c r="FY213" s="216"/>
      <c r="FZ213" s="216"/>
      <c r="GA213" s="216"/>
      <c r="GB213" s="216"/>
      <c r="GC213" s="216"/>
      <c r="GD213" s="216"/>
      <c r="GE213" s="216"/>
      <c r="GF213" s="216"/>
      <c r="GG213" s="216"/>
      <c r="GH213" s="216"/>
      <c r="GI213" s="216"/>
      <c r="GJ213" s="216"/>
      <c r="GK213" s="216"/>
      <c r="GL213" s="216"/>
      <c r="GM213" s="216"/>
      <c r="GN213" s="216"/>
      <c r="GO213" s="216"/>
      <c r="GP213" s="216"/>
      <c r="GQ213" s="216"/>
      <c r="GR213" s="216"/>
      <c r="GS213" s="216"/>
      <c r="GT213" s="216"/>
      <c r="GU213" s="216"/>
      <c r="GV213" s="216"/>
      <c r="GW213" s="216"/>
      <c r="GX213" s="216"/>
      <c r="GY213" s="216"/>
      <c r="GZ213" s="216"/>
      <c r="HA213" s="216"/>
      <c r="HB213" s="216"/>
      <c r="HC213" s="216"/>
      <c r="HD213" s="216"/>
      <c r="HE213" s="216"/>
      <c r="HF213" s="216"/>
      <c r="HG213" s="216"/>
      <c r="HH213" s="216"/>
      <c r="HI213" s="216"/>
      <c r="HJ213" s="216"/>
      <c r="HK213" s="216"/>
      <c r="HL213" s="216"/>
      <c r="HM213" s="216"/>
      <c r="HN213" s="216"/>
      <c r="HO213" s="216"/>
      <c r="HP213" s="216"/>
      <c r="HQ213" s="216"/>
      <c r="HR213" s="216"/>
      <c r="HS213" s="216"/>
      <c r="HT213" s="216"/>
      <c r="HU213" s="216"/>
      <c r="HV213" s="216"/>
      <c r="HW213" s="216"/>
      <c r="HX213" s="216"/>
      <c r="HY213" s="216"/>
      <c r="HZ213" s="216"/>
      <c r="IA213" s="216"/>
      <c r="IB213" s="216"/>
      <c r="IC213" s="216"/>
      <c r="ID213" s="216"/>
      <c r="IE213" s="216"/>
      <c r="IF213" s="216"/>
      <c r="IG213" s="216"/>
      <c r="IH213" s="216"/>
      <c r="II213" s="216"/>
      <c r="IJ213" s="216"/>
      <c r="IK213" s="216"/>
      <c r="IL213" s="216"/>
      <c r="IM213" s="216"/>
      <c r="IN213" s="216"/>
      <c r="IO213" s="216"/>
      <c r="IP213" s="216"/>
      <c r="IQ213" s="216"/>
    </row>
    <row r="214" spans="1:251" x14ac:dyDescent="0.2">
      <c r="A214" s="174" t="s">
        <v>387</v>
      </c>
      <c r="B214" s="147" t="s">
        <v>223</v>
      </c>
      <c r="C214" s="275">
        <v>97121</v>
      </c>
      <c r="D214" s="205" t="s">
        <v>304</v>
      </c>
      <c r="E214" s="142" t="s">
        <v>30</v>
      </c>
      <c r="F214" s="206">
        <f>F226</f>
        <v>1346</v>
      </c>
      <c r="G214" s="149">
        <v>1.92</v>
      </c>
      <c r="H214" s="150">
        <f t="shared" si="43"/>
        <v>2.41</v>
      </c>
      <c r="I214" s="192">
        <f t="shared" si="44"/>
        <v>3243.86</v>
      </c>
      <c r="K214" s="193"/>
      <c r="Q214" s="216"/>
      <c r="R214" s="149">
        <v>1.72</v>
      </c>
      <c r="S214" s="216"/>
      <c r="T214" s="216"/>
      <c r="U214" s="216"/>
      <c r="V214" s="216"/>
      <c r="W214" s="216"/>
      <c r="X214" s="216"/>
      <c r="Y214" s="216"/>
      <c r="Z214" s="216"/>
      <c r="AA214" s="216"/>
      <c r="AB214" s="216"/>
      <c r="AC214" s="216"/>
      <c r="AD214" s="216"/>
      <c r="AE214" s="216"/>
      <c r="AF214" s="216"/>
      <c r="AG214" s="216"/>
      <c r="AH214" s="216"/>
      <c r="AI214" s="216"/>
      <c r="AJ214" s="216"/>
      <c r="AK214" s="216"/>
      <c r="AL214" s="216"/>
      <c r="AM214" s="216"/>
      <c r="AN214" s="216"/>
      <c r="AO214" s="216"/>
      <c r="AP214" s="216"/>
      <c r="AQ214" s="216"/>
      <c r="AR214" s="216"/>
      <c r="AS214" s="216"/>
      <c r="AT214" s="216"/>
      <c r="AU214" s="216"/>
      <c r="AV214" s="216"/>
      <c r="AW214" s="216"/>
      <c r="AX214" s="216"/>
      <c r="AY214" s="216"/>
      <c r="AZ214" s="216"/>
      <c r="BA214" s="216"/>
      <c r="BB214" s="216"/>
      <c r="BC214" s="216"/>
      <c r="BD214" s="216"/>
      <c r="BE214" s="216"/>
      <c r="BF214" s="216"/>
      <c r="BG214" s="216"/>
      <c r="BH214" s="216"/>
      <c r="BI214" s="216"/>
      <c r="BJ214" s="216"/>
      <c r="BK214" s="216"/>
      <c r="BL214" s="216"/>
      <c r="BM214" s="216"/>
      <c r="BN214" s="216"/>
      <c r="BO214" s="216"/>
      <c r="BP214" s="216"/>
      <c r="BQ214" s="216"/>
      <c r="BR214" s="216"/>
      <c r="BS214" s="216"/>
      <c r="BT214" s="216"/>
      <c r="BU214" s="216"/>
      <c r="BV214" s="216"/>
      <c r="BW214" s="216"/>
      <c r="BX214" s="216"/>
      <c r="BY214" s="216"/>
      <c r="BZ214" s="216"/>
      <c r="CA214" s="216"/>
      <c r="CB214" s="216"/>
      <c r="CC214" s="216"/>
      <c r="CD214" s="216"/>
      <c r="CE214" s="216"/>
      <c r="CF214" s="216"/>
      <c r="CG214" s="216"/>
      <c r="CH214" s="216"/>
      <c r="CI214" s="216"/>
      <c r="CJ214" s="216"/>
      <c r="CK214" s="216"/>
      <c r="CL214" s="216"/>
      <c r="CM214" s="216"/>
      <c r="CN214" s="216"/>
      <c r="CO214" s="216"/>
      <c r="CP214" s="216"/>
      <c r="CQ214" s="216"/>
      <c r="CR214" s="216"/>
      <c r="CS214" s="216"/>
      <c r="CT214" s="216"/>
      <c r="CU214" s="216"/>
      <c r="CV214" s="216"/>
      <c r="CW214" s="216"/>
      <c r="CX214" s="216"/>
      <c r="CY214" s="216"/>
      <c r="CZ214" s="216"/>
      <c r="DA214" s="216"/>
      <c r="DB214" s="216"/>
      <c r="DC214" s="216"/>
      <c r="DD214" s="216"/>
      <c r="DE214" s="216"/>
      <c r="DF214" s="216"/>
      <c r="DG214" s="216"/>
      <c r="DH214" s="216"/>
      <c r="DI214" s="216"/>
      <c r="DJ214" s="216"/>
      <c r="DK214" s="216"/>
      <c r="DL214" s="216"/>
      <c r="DM214" s="216"/>
      <c r="DN214" s="216"/>
      <c r="DO214" s="216"/>
      <c r="DP214" s="216"/>
      <c r="DQ214" s="216"/>
      <c r="DR214" s="216"/>
      <c r="DS214" s="216"/>
      <c r="DT214" s="216"/>
      <c r="DU214" s="216"/>
      <c r="DV214" s="216"/>
      <c r="DW214" s="216"/>
      <c r="DX214" s="216"/>
      <c r="DY214" s="216"/>
      <c r="DZ214" s="216"/>
      <c r="EA214" s="216"/>
      <c r="EB214" s="216"/>
      <c r="EC214" s="216"/>
      <c r="ED214" s="216"/>
      <c r="EE214" s="216"/>
      <c r="EF214" s="216"/>
      <c r="EG214" s="216"/>
      <c r="EH214" s="216"/>
      <c r="EI214" s="216"/>
      <c r="EJ214" s="216"/>
      <c r="EK214" s="216"/>
      <c r="EL214" s="216"/>
      <c r="EM214" s="216"/>
      <c r="EN214" s="216"/>
      <c r="EO214" s="216"/>
      <c r="EP214" s="216"/>
      <c r="EQ214" s="216"/>
      <c r="ER214" s="216"/>
      <c r="ES214" s="216"/>
      <c r="ET214" s="216"/>
      <c r="EU214" s="216"/>
      <c r="EV214" s="216"/>
      <c r="EW214" s="216"/>
      <c r="EX214" s="216"/>
      <c r="EY214" s="216"/>
      <c r="EZ214" s="216"/>
      <c r="FA214" s="216"/>
      <c r="FB214" s="216"/>
      <c r="FC214" s="216"/>
      <c r="FD214" s="216"/>
      <c r="FE214" s="216"/>
      <c r="FF214" s="216"/>
      <c r="FG214" s="216"/>
      <c r="FH214" s="216"/>
      <c r="FI214" s="216"/>
      <c r="FJ214" s="216"/>
      <c r="FK214" s="216"/>
      <c r="FL214" s="216"/>
      <c r="FM214" s="216"/>
      <c r="FN214" s="216"/>
      <c r="FO214" s="216"/>
      <c r="FP214" s="216"/>
      <c r="FQ214" s="216"/>
      <c r="FR214" s="216"/>
      <c r="FS214" s="216"/>
      <c r="FT214" s="216"/>
      <c r="FU214" s="216"/>
      <c r="FV214" s="216"/>
      <c r="FW214" s="216"/>
      <c r="FX214" s="216"/>
      <c r="FY214" s="216"/>
      <c r="FZ214" s="216"/>
      <c r="GA214" s="216"/>
      <c r="GB214" s="216"/>
      <c r="GC214" s="216"/>
      <c r="GD214" s="216"/>
      <c r="GE214" s="216"/>
      <c r="GF214" s="216"/>
      <c r="GG214" s="216"/>
      <c r="GH214" s="216"/>
      <c r="GI214" s="216"/>
      <c r="GJ214" s="216"/>
      <c r="GK214" s="216"/>
      <c r="GL214" s="216"/>
      <c r="GM214" s="216"/>
      <c r="GN214" s="216"/>
      <c r="GO214" s="216"/>
      <c r="GP214" s="216"/>
      <c r="GQ214" s="216"/>
      <c r="GR214" s="216"/>
      <c r="GS214" s="216"/>
      <c r="GT214" s="216"/>
      <c r="GU214" s="216"/>
      <c r="GV214" s="216"/>
      <c r="GW214" s="216"/>
      <c r="GX214" s="216"/>
      <c r="GY214" s="216"/>
      <c r="GZ214" s="216"/>
      <c r="HA214" s="216"/>
      <c r="HB214" s="216"/>
      <c r="HC214" s="216"/>
      <c r="HD214" s="216"/>
      <c r="HE214" s="216"/>
      <c r="HF214" s="216"/>
      <c r="HG214" s="216"/>
      <c r="HH214" s="216"/>
      <c r="HI214" s="216"/>
      <c r="HJ214" s="216"/>
      <c r="HK214" s="216"/>
      <c r="HL214" s="216"/>
      <c r="HM214" s="216"/>
      <c r="HN214" s="216"/>
      <c r="HO214" s="216"/>
      <c r="HP214" s="216"/>
      <c r="HQ214" s="216"/>
      <c r="HR214" s="216"/>
      <c r="HS214" s="216"/>
      <c r="HT214" s="216"/>
      <c r="HU214" s="216"/>
      <c r="HV214" s="216"/>
      <c r="HW214" s="216"/>
      <c r="HX214" s="216"/>
      <c r="HY214" s="216"/>
      <c r="HZ214" s="216"/>
      <c r="IA214" s="216"/>
      <c r="IB214" s="216"/>
      <c r="IC214" s="216"/>
      <c r="ID214" s="216"/>
      <c r="IE214" s="216"/>
      <c r="IF214" s="216"/>
      <c r="IG214" s="216"/>
      <c r="IH214" s="216"/>
      <c r="II214" s="216"/>
      <c r="IJ214" s="216"/>
      <c r="IK214" s="216"/>
      <c r="IL214" s="216"/>
      <c r="IM214" s="216"/>
      <c r="IN214" s="216"/>
      <c r="IO214" s="216"/>
      <c r="IP214" s="216"/>
      <c r="IQ214" s="216"/>
    </row>
    <row r="215" spans="1:251" s="216" customFormat="1" x14ac:dyDescent="0.2">
      <c r="A215" s="174" t="s">
        <v>388</v>
      </c>
      <c r="B215" s="147" t="s">
        <v>223</v>
      </c>
      <c r="C215" s="275">
        <v>95563</v>
      </c>
      <c r="D215" s="205" t="s">
        <v>242</v>
      </c>
      <c r="E215" s="142" t="s">
        <v>31</v>
      </c>
      <c r="F215" s="206">
        <v>3.19</v>
      </c>
      <c r="G215" s="149">
        <v>1088.07</v>
      </c>
      <c r="H215" s="150">
        <f t="shared" si="43"/>
        <v>1365.53</v>
      </c>
      <c r="I215" s="192">
        <f t="shared" si="44"/>
        <v>4356.04</v>
      </c>
      <c r="J215" s="156"/>
      <c r="K215" s="193"/>
      <c r="L215" s="157"/>
      <c r="M215" s="154"/>
      <c r="N215" s="154"/>
      <c r="O215" s="154"/>
      <c r="P215" s="154"/>
      <c r="R215" s="149">
        <v>973.9</v>
      </c>
    </row>
    <row r="216" spans="1:251" s="216" customFormat="1" x14ac:dyDescent="0.2">
      <c r="A216" s="174" t="s">
        <v>389</v>
      </c>
      <c r="B216" s="145" t="s">
        <v>223</v>
      </c>
      <c r="C216" s="219">
        <v>99253</v>
      </c>
      <c r="D216" s="205" t="s">
        <v>241</v>
      </c>
      <c r="E216" s="142" t="s">
        <v>37</v>
      </c>
      <c r="F216" s="206">
        <f>SUM(F257:F261)</f>
        <v>7</v>
      </c>
      <c r="G216" s="149">
        <v>570.02</v>
      </c>
      <c r="H216" s="150">
        <f t="shared" si="43"/>
        <v>715.38</v>
      </c>
      <c r="I216" s="192">
        <f t="shared" si="44"/>
        <v>5007.66</v>
      </c>
      <c r="J216" s="156"/>
      <c r="K216" s="193"/>
      <c r="L216" s="157"/>
      <c r="M216" s="154"/>
      <c r="N216" s="154"/>
      <c r="O216" s="154"/>
      <c r="P216" s="154"/>
      <c r="Q216" s="194"/>
      <c r="R216" s="149">
        <v>524.15</v>
      </c>
      <c r="S216" s="194"/>
      <c r="T216" s="194"/>
      <c r="U216" s="194"/>
      <c r="V216" s="194"/>
      <c r="W216" s="194"/>
      <c r="X216" s="194"/>
      <c r="Y216" s="194"/>
      <c r="Z216" s="194"/>
      <c r="AA216" s="194"/>
      <c r="AB216" s="194"/>
      <c r="AC216" s="194"/>
      <c r="AD216" s="194"/>
      <c r="AE216" s="194"/>
      <c r="AF216" s="194"/>
      <c r="AG216" s="194"/>
      <c r="AH216" s="194"/>
      <c r="AI216" s="194"/>
      <c r="AJ216" s="194"/>
      <c r="AK216" s="194"/>
      <c r="AL216" s="194"/>
      <c r="AM216" s="194"/>
      <c r="AN216" s="194"/>
      <c r="AO216" s="194"/>
      <c r="AP216" s="194"/>
      <c r="AQ216" s="194"/>
      <c r="AR216" s="194"/>
      <c r="AS216" s="194"/>
      <c r="AT216" s="194"/>
      <c r="AU216" s="194"/>
      <c r="AV216" s="194"/>
      <c r="AW216" s="194"/>
      <c r="AX216" s="194"/>
      <c r="AY216" s="194"/>
      <c r="AZ216" s="194"/>
      <c r="BA216" s="194"/>
      <c r="BB216" s="194"/>
      <c r="BC216" s="194"/>
      <c r="BD216" s="194"/>
      <c r="BE216" s="194"/>
      <c r="BF216" s="194"/>
      <c r="BG216" s="194"/>
      <c r="BH216" s="194"/>
      <c r="BI216" s="194"/>
      <c r="BJ216" s="194"/>
      <c r="BK216" s="194"/>
      <c r="BL216" s="194"/>
      <c r="BM216" s="194"/>
      <c r="BN216" s="194"/>
      <c r="BO216" s="194"/>
      <c r="BP216" s="194"/>
      <c r="BQ216" s="194"/>
      <c r="BR216" s="194"/>
      <c r="BS216" s="194"/>
      <c r="BT216" s="194"/>
      <c r="BU216" s="194"/>
      <c r="BV216" s="194"/>
      <c r="BW216" s="194"/>
      <c r="BX216" s="194"/>
      <c r="BY216" s="194"/>
      <c r="BZ216" s="194"/>
      <c r="CA216" s="194"/>
      <c r="CB216" s="194"/>
      <c r="CC216" s="194"/>
      <c r="CD216" s="194"/>
      <c r="CE216" s="194"/>
      <c r="CF216" s="194"/>
      <c r="CG216" s="194"/>
      <c r="CH216" s="194"/>
      <c r="CI216" s="194"/>
      <c r="CJ216" s="194"/>
      <c r="CK216" s="194"/>
      <c r="CL216" s="194"/>
      <c r="CM216" s="194"/>
      <c r="CN216" s="194"/>
      <c r="CO216" s="194"/>
      <c r="CP216" s="194"/>
      <c r="CQ216" s="194"/>
      <c r="CR216" s="194"/>
      <c r="CS216" s="194"/>
      <c r="CT216" s="194"/>
      <c r="CU216" s="194"/>
      <c r="CV216" s="194"/>
      <c r="CW216" s="194"/>
      <c r="CX216" s="194"/>
      <c r="CY216" s="194"/>
      <c r="CZ216" s="194"/>
      <c r="DA216" s="194"/>
      <c r="DB216" s="194"/>
      <c r="DC216" s="194"/>
      <c r="DD216" s="194"/>
      <c r="DE216" s="194"/>
      <c r="DF216" s="194"/>
      <c r="DG216" s="194"/>
      <c r="DH216" s="194"/>
      <c r="DI216" s="194"/>
      <c r="DJ216" s="194"/>
      <c r="DK216" s="194"/>
      <c r="DL216" s="194"/>
      <c r="DM216" s="194"/>
      <c r="DN216" s="194"/>
      <c r="DO216" s="194"/>
      <c r="DP216" s="194"/>
      <c r="DQ216" s="194"/>
      <c r="DR216" s="194"/>
      <c r="DS216" s="194"/>
      <c r="DT216" s="194"/>
      <c r="DU216" s="194"/>
      <c r="DV216" s="194"/>
      <c r="DW216" s="194"/>
      <c r="DX216" s="194"/>
      <c r="DY216" s="194"/>
      <c r="DZ216" s="194"/>
      <c r="EA216" s="194"/>
      <c r="EB216" s="194"/>
      <c r="EC216" s="194"/>
      <c r="ED216" s="194"/>
      <c r="EE216" s="194"/>
      <c r="EF216" s="194"/>
      <c r="EG216" s="194"/>
      <c r="EH216" s="194"/>
      <c r="EI216" s="194"/>
      <c r="EJ216" s="194"/>
      <c r="EK216" s="194"/>
      <c r="EL216" s="194"/>
      <c r="EM216" s="194"/>
      <c r="EN216" s="194"/>
      <c r="EO216" s="194"/>
      <c r="EP216" s="194"/>
      <c r="EQ216" s="194"/>
      <c r="ER216" s="194"/>
      <c r="ES216" s="194"/>
      <c r="ET216" s="194"/>
      <c r="EU216" s="194"/>
      <c r="EV216" s="194"/>
      <c r="EW216" s="194"/>
      <c r="EX216" s="194"/>
      <c r="EY216" s="194"/>
      <c r="EZ216" s="194"/>
      <c r="FA216" s="194"/>
      <c r="FB216" s="194"/>
      <c r="FC216" s="194"/>
      <c r="FD216" s="194"/>
      <c r="FE216" s="194"/>
      <c r="FF216" s="194"/>
      <c r="FG216" s="194"/>
      <c r="FH216" s="194"/>
      <c r="FI216" s="194"/>
      <c r="FJ216" s="194"/>
      <c r="FK216" s="194"/>
      <c r="FL216" s="194"/>
      <c r="FM216" s="194"/>
      <c r="FN216" s="194"/>
      <c r="FO216" s="194"/>
      <c r="FP216" s="194"/>
      <c r="FQ216" s="194"/>
      <c r="FR216" s="194"/>
      <c r="FS216" s="194"/>
      <c r="FT216" s="194"/>
      <c r="FU216" s="194"/>
      <c r="FV216" s="194"/>
      <c r="FW216" s="194"/>
      <c r="FX216" s="194"/>
      <c r="FY216" s="194"/>
      <c r="FZ216" s="194"/>
      <c r="GA216" s="194"/>
      <c r="GB216" s="194"/>
      <c r="GC216" s="194"/>
      <c r="GD216" s="194"/>
      <c r="GE216" s="194"/>
      <c r="GF216" s="194"/>
      <c r="GG216" s="194"/>
      <c r="GH216" s="194"/>
      <c r="GI216" s="194"/>
      <c r="GJ216" s="194"/>
      <c r="GK216" s="194"/>
      <c r="GL216" s="194"/>
      <c r="GM216" s="194"/>
      <c r="GN216" s="194"/>
      <c r="GO216" s="194"/>
      <c r="GP216" s="194"/>
      <c r="GQ216" s="194"/>
      <c r="GR216" s="194"/>
      <c r="GS216" s="194"/>
      <c r="GT216" s="194"/>
      <c r="GU216" s="194"/>
      <c r="GV216" s="194"/>
      <c r="GW216" s="194"/>
      <c r="GX216" s="194"/>
      <c r="GY216" s="194"/>
      <c r="GZ216" s="194"/>
      <c r="HA216" s="194"/>
      <c r="HB216" s="194"/>
      <c r="HC216" s="194"/>
      <c r="HD216" s="194"/>
      <c r="HE216" s="194"/>
      <c r="HF216" s="194"/>
      <c r="HG216" s="194"/>
      <c r="HH216" s="194"/>
      <c r="HI216" s="194"/>
      <c r="HJ216" s="194"/>
      <c r="HK216" s="194"/>
      <c r="HL216" s="194"/>
      <c r="HM216" s="194"/>
      <c r="HN216" s="194"/>
      <c r="HO216" s="194"/>
      <c r="HP216" s="194"/>
      <c r="HQ216" s="194"/>
      <c r="HR216" s="194"/>
      <c r="HS216" s="194"/>
      <c r="HT216" s="194"/>
      <c r="HU216" s="194"/>
      <c r="HV216" s="194"/>
      <c r="HW216" s="194"/>
      <c r="HX216" s="194"/>
      <c r="HY216" s="194"/>
      <c r="HZ216" s="194"/>
      <c r="IA216" s="194"/>
      <c r="IB216" s="194"/>
      <c r="IC216" s="194"/>
      <c r="ID216" s="194"/>
      <c r="IE216" s="194"/>
      <c r="IF216" s="194"/>
      <c r="IG216" s="194"/>
      <c r="IH216" s="194"/>
      <c r="II216" s="194"/>
      <c r="IJ216" s="194"/>
      <c r="IK216" s="194"/>
      <c r="IL216" s="194"/>
      <c r="IM216" s="194"/>
      <c r="IN216" s="194"/>
      <c r="IO216" s="194"/>
      <c r="IP216" s="194"/>
      <c r="IQ216" s="194"/>
    </row>
    <row r="217" spans="1:251" s="216" customFormat="1" x14ac:dyDescent="0.2">
      <c r="A217" s="174" t="s">
        <v>390</v>
      </c>
      <c r="B217" s="415" t="s">
        <v>811</v>
      </c>
      <c r="C217" s="275" t="s">
        <v>264</v>
      </c>
      <c r="D217" s="205" t="s">
        <v>46</v>
      </c>
      <c r="E217" s="142" t="s">
        <v>30</v>
      </c>
      <c r="F217" s="206">
        <f>SUM(F211:F214)</f>
        <v>1630</v>
      </c>
      <c r="G217" s="149">
        <f t="shared" ref="G217:G219" si="45">ROUND(R217*$R$14,2)</f>
        <v>1.76</v>
      </c>
      <c r="H217" s="150">
        <f t="shared" si="43"/>
        <v>2.21</v>
      </c>
      <c r="I217" s="192">
        <f t="shared" si="44"/>
        <v>3602.3</v>
      </c>
      <c r="J217" s="156"/>
      <c r="K217" s="193"/>
      <c r="L217" s="157"/>
      <c r="M217" s="154"/>
      <c r="N217" s="154"/>
      <c r="O217" s="154"/>
      <c r="P217" s="154"/>
      <c r="R217" s="149">
        <v>1.57</v>
      </c>
    </row>
    <row r="218" spans="1:251" s="216" customFormat="1" x14ac:dyDescent="0.2">
      <c r="A218" s="174" t="s">
        <v>391</v>
      </c>
      <c r="B218" s="415" t="s">
        <v>811</v>
      </c>
      <c r="C218" s="275" t="s">
        <v>264</v>
      </c>
      <c r="D218" s="205" t="s">
        <v>47</v>
      </c>
      <c r="E218" s="142" t="s">
        <v>30</v>
      </c>
      <c r="F218" s="206">
        <f>SUM(F223:F226)</f>
        <v>1630</v>
      </c>
      <c r="G218" s="149">
        <f t="shared" si="45"/>
        <v>4.1100000000000003</v>
      </c>
      <c r="H218" s="150">
        <f t="shared" si="43"/>
        <v>5.16</v>
      </c>
      <c r="I218" s="192">
        <f t="shared" si="44"/>
        <v>8410.7999999999993</v>
      </c>
      <c r="J218" s="156"/>
      <c r="K218" s="193"/>
      <c r="L218" s="157"/>
      <c r="M218" s="154"/>
      <c r="N218" s="154"/>
      <c r="O218" s="154"/>
      <c r="P218" s="154"/>
      <c r="R218" s="149">
        <v>3.67</v>
      </c>
    </row>
    <row r="219" spans="1:251" s="216" customFormat="1" ht="13.5" thickBot="1" x14ac:dyDescent="0.25">
      <c r="A219" s="174" t="s">
        <v>392</v>
      </c>
      <c r="B219" s="415" t="s">
        <v>811</v>
      </c>
      <c r="C219" s="275" t="s">
        <v>264</v>
      </c>
      <c r="D219" s="205" t="s">
        <v>48</v>
      </c>
      <c r="E219" s="142" t="s">
        <v>30</v>
      </c>
      <c r="F219" s="206">
        <f>SUM(F223:F226)</f>
        <v>1630</v>
      </c>
      <c r="G219" s="149">
        <f t="shared" si="45"/>
        <v>1.23</v>
      </c>
      <c r="H219" s="150">
        <f t="shared" si="43"/>
        <v>1.54</v>
      </c>
      <c r="I219" s="192">
        <f t="shared" si="44"/>
        <v>2510.1999999999998</v>
      </c>
      <c r="J219" s="156"/>
      <c r="K219" s="207"/>
      <c r="L219" s="157"/>
      <c r="M219" s="154"/>
      <c r="N219" s="154"/>
      <c r="O219" s="154"/>
      <c r="P219" s="154"/>
      <c r="R219" s="149">
        <v>1.1000000000000001</v>
      </c>
    </row>
    <row r="220" spans="1:251" s="216" customFormat="1" x14ac:dyDescent="0.2">
      <c r="A220" s="174"/>
      <c r="B220" s="145"/>
      <c r="C220" s="203"/>
      <c r="D220" s="205"/>
      <c r="E220" s="142"/>
      <c r="F220" s="206"/>
      <c r="G220" s="211"/>
      <c r="H220" s="156"/>
      <c r="I220" s="261"/>
      <c r="J220" s="156"/>
      <c r="K220" s="255"/>
      <c r="L220" s="157"/>
      <c r="M220" s="154"/>
      <c r="N220" s="154"/>
      <c r="O220" s="154"/>
      <c r="P220" s="154"/>
      <c r="Q220" s="154"/>
      <c r="R220" s="211"/>
      <c r="S220" s="154"/>
      <c r="T220" s="154"/>
      <c r="U220" s="154"/>
      <c r="V220" s="154"/>
      <c r="W220" s="154"/>
      <c r="X220" s="154"/>
      <c r="Y220" s="154"/>
      <c r="Z220" s="154"/>
      <c r="AA220" s="154"/>
      <c r="AB220" s="154"/>
      <c r="AC220" s="154"/>
      <c r="AD220" s="154"/>
      <c r="AE220" s="154"/>
      <c r="AF220" s="154"/>
      <c r="AG220" s="154"/>
      <c r="AH220" s="154"/>
      <c r="AI220" s="154"/>
      <c r="AJ220" s="154"/>
      <c r="AK220" s="154"/>
      <c r="AL220" s="154"/>
      <c r="AM220" s="154"/>
      <c r="AN220" s="154"/>
      <c r="AO220" s="154"/>
      <c r="AP220" s="154"/>
      <c r="AQ220" s="154"/>
      <c r="AR220" s="154"/>
      <c r="AS220" s="154"/>
      <c r="AT220" s="154"/>
      <c r="AU220" s="154"/>
      <c r="AV220" s="154"/>
      <c r="AW220" s="154"/>
      <c r="AX220" s="154"/>
      <c r="AY220" s="154"/>
      <c r="AZ220" s="154"/>
      <c r="BA220" s="154"/>
      <c r="BB220" s="154"/>
      <c r="BC220" s="154"/>
      <c r="BD220" s="154"/>
      <c r="BE220" s="154"/>
      <c r="BF220" s="154"/>
      <c r="BG220" s="154"/>
      <c r="BH220" s="154"/>
      <c r="BI220" s="154"/>
      <c r="BJ220" s="154"/>
      <c r="BK220" s="154"/>
      <c r="BL220" s="154"/>
      <c r="BM220" s="154"/>
      <c r="BN220" s="154"/>
      <c r="BO220" s="154"/>
      <c r="BP220" s="154"/>
      <c r="BQ220" s="154"/>
      <c r="BR220" s="154"/>
      <c r="BS220" s="154"/>
      <c r="BT220" s="154"/>
      <c r="BU220" s="154"/>
      <c r="BV220" s="154"/>
      <c r="BW220" s="154"/>
      <c r="BX220" s="154"/>
      <c r="BY220" s="154"/>
      <c r="BZ220" s="154"/>
      <c r="CA220" s="154"/>
      <c r="CB220" s="154"/>
      <c r="CC220" s="154"/>
      <c r="CD220" s="154"/>
      <c r="CE220" s="154"/>
      <c r="CF220" s="154"/>
      <c r="CG220" s="154"/>
      <c r="CH220" s="154"/>
      <c r="CI220" s="154"/>
      <c r="CJ220" s="154"/>
      <c r="CK220" s="154"/>
      <c r="CL220" s="154"/>
      <c r="CM220" s="154"/>
      <c r="CN220" s="154"/>
      <c r="CO220" s="154"/>
      <c r="CP220" s="154"/>
      <c r="CQ220" s="154"/>
      <c r="CR220" s="154"/>
      <c r="CS220" s="154"/>
      <c r="CT220" s="154"/>
      <c r="CU220" s="154"/>
      <c r="CV220" s="154"/>
      <c r="CW220" s="154"/>
      <c r="CX220" s="154"/>
      <c r="CY220" s="154"/>
      <c r="CZ220" s="154"/>
      <c r="DA220" s="154"/>
      <c r="DB220" s="154"/>
      <c r="DC220" s="154"/>
      <c r="DD220" s="154"/>
      <c r="DE220" s="154"/>
      <c r="DF220" s="154"/>
      <c r="DG220" s="154"/>
      <c r="DH220" s="154"/>
      <c r="DI220" s="154"/>
      <c r="DJ220" s="154"/>
      <c r="DK220" s="154"/>
      <c r="DL220" s="154"/>
      <c r="DM220" s="154"/>
      <c r="DN220" s="154"/>
      <c r="DO220" s="154"/>
      <c r="DP220" s="154"/>
      <c r="DQ220" s="154"/>
      <c r="DR220" s="154"/>
      <c r="DS220" s="154"/>
      <c r="DT220" s="154"/>
      <c r="DU220" s="154"/>
      <c r="DV220" s="154"/>
      <c r="DW220" s="154"/>
      <c r="DX220" s="154"/>
      <c r="DY220" s="154"/>
      <c r="DZ220" s="154"/>
      <c r="EA220" s="154"/>
      <c r="EB220" s="154"/>
      <c r="EC220" s="154"/>
      <c r="ED220" s="154"/>
      <c r="EE220" s="154"/>
      <c r="EF220" s="154"/>
      <c r="EG220" s="154"/>
      <c r="EH220" s="154"/>
      <c r="EI220" s="154"/>
      <c r="EJ220" s="154"/>
      <c r="EK220" s="154"/>
      <c r="EL220" s="154"/>
      <c r="EM220" s="154"/>
      <c r="EN220" s="154"/>
      <c r="EO220" s="154"/>
      <c r="EP220" s="154"/>
      <c r="EQ220" s="154"/>
      <c r="ER220" s="154"/>
      <c r="ES220" s="154"/>
      <c r="ET220" s="154"/>
      <c r="EU220" s="154"/>
      <c r="EV220" s="154"/>
      <c r="EW220" s="154"/>
      <c r="EX220" s="154"/>
      <c r="EY220" s="154"/>
      <c r="EZ220" s="154"/>
      <c r="FA220" s="154"/>
      <c r="FB220" s="154"/>
      <c r="FC220" s="154"/>
      <c r="FD220" s="154"/>
      <c r="FE220" s="154"/>
      <c r="FF220" s="154"/>
      <c r="FG220" s="154"/>
      <c r="FH220" s="154"/>
      <c r="FI220" s="154"/>
      <c r="FJ220" s="154"/>
      <c r="FK220" s="154"/>
      <c r="FL220" s="154"/>
      <c r="FM220" s="154"/>
      <c r="FN220" s="154"/>
      <c r="FO220" s="154"/>
      <c r="FP220" s="154"/>
      <c r="FQ220" s="154"/>
      <c r="FR220" s="154"/>
      <c r="FS220" s="154"/>
      <c r="FT220" s="154"/>
      <c r="FU220" s="154"/>
      <c r="FV220" s="154"/>
      <c r="FW220" s="154"/>
      <c r="FX220" s="154"/>
      <c r="FY220" s="154"/>
      <c r="FZ220" s="154"/>
      <c r="GA220" s="154"/>
      <c r="GB220" s="154"/>
      <c r="GC220" s="154"/>
      <c r="GD220" s="154"/>
      <c r="GE220" s="154"/>
      <c r="GF220" s="154"/>
      <c r="GG220" s="154"/>
      <c r="GH220" s="154"/>
      <c r="GI220" s="154"/>
      <c r="GJ220" s="154"/>
      <c r="GK220" s="154"/>
      <c r="GL220" s="154"/>
      <c r="GM220" s="154"/>
      <c r="GN220" s="154"/>
      <c r="GO220" s="154"/>
      <c r="GP220" s="154"/>
      <c r="GQ220" s="154"/>
      <c r="GR220" s="154"/>
      <c r="GS220" s="154"/>
      <c r="GT220" s="154"/>
      <c r="GU220" s="154"/>
      <c r="GV220" s="154"/>
      <c r="GW220" s="154"/>
      <c r="GX220" s="154"/>
      <c r="GY220" s="154"/>
      <c r="GZ220" s="154"/>
      <c r="HA220" s="154"/>
      <c r="HB220" s="154"/>
      <c r="HC220" s="154"/>
      <c r="HD220" s="154"/>
      <c r="HE220" s="154"/>
      <c r="HF220" s="154"/>
      <c r="HG220" s="154"/>
      <c r="HH220" s="154"/>
      <c r="HI220" s="154"/>
      <c r="HJ220" s="154"/>
      <c r="HK220" s="154"/>
      <c r="HL220" s="154"/>
      <c r="HM220" s="154"/>
      <c r="HN220" s="154"/>
      <c r="HO220" s="154"/>
      <c r="HP220" s="154"/>
      <c r="HQ220" s="154"/>
      <c r="HR220" s="154"/>
      <c r="HS220" s="154"/>
      <c r="HT220" s="154"/>
      <c r="HU220" s="154"/>
      <c r="HV220" s="154"/>
      <c r="HW220" s="154"/>
      <c r="HX220" s="154"/>
      <c r="HY220" s="154"/>
      <c r="HZ220" s="154"/>
      <c r="IA220" s="154"/>
      <c r="IB220" s="154"/>
      <c r="IC220" s="154"/>
      <c r="ID220" s="154"/>
      <c r="IE220" s="154"/>
      <c r="IF220" s="154"/>
      <c r="IG220" s="154"/>
      <c r="IH220" s="154"/>
      <c r="II220" s="154"/>
      <c r="IJ220" s="154"/>
      <c r="IK220" s="154"/>
      <c r="IL220" s="154"/>
      <c r="IM220" s="154"/>
      <c r="IN220" s="154"/>
      <c r="IO220" s="154"/>
      <c r="IP220" s="154"/>
      <c r="IQ220" s="154"/>
    </row>
    <row r="221" spans="1:251" s="216" customFormat="1" x14ac:dyDescent="0.2">
      <c r="A221" s="174" t="s">
        <v>248</v>
      </c>
      <c r="B221" s="145"/>
      <c r="C221" s="203"/>
      <c r="D221" s="212" t="s">
        <v>50</v>
      </c>
      <c r="E221" s="145"/>
      <c r="F221" s="213"/>
      <c r="G221" s="214"/>
      <c r="H221" s="209"/>
      <c r="I221" s="262">
        <f>SUM(I223:I226)</f>
        <v>39685.050000000003</v>
      </c>
      <c r="J221" s="156"/>
      <c r="K221" s="256"/>
      <c r="L221" s="157"/>
      <c r="M221" s="154"/>
      <c r="N221" s="154"/>
      <c r="O221" s="154"/>
      <c r="P221" s="154"/>
      <c r="Q221" s="154"/>
      <c r="R221" s="214"/>
      <c r="S221" s="154"/>
      <c r="T221" s="154"/>
      <c r="U221" s="154"/>
      <c r="V221" s="154"/>
      <c r="W221" s="154"/>
      <c r="X221" s="154"/>
      <c r="Y221" s="154"/>
      <c r="Z221" s="154"/>
      <c r="AA221" s="154"/>
      <c r="AB221" s="154"/>
      <c r="AC221" s="154"/>
      <c r="AD221" s="154"/>
      <c r="AE221" s="154"/>
      <c r="AF221" s="154"/>
      <c r="AG221" s="154"/>
      <c r="AH221" s="154"/>
      <c r="AI221" s="154"/>
      <c r="AJ221" s="154"/>
      <c r="AK221" s="154"/>
      <c r="AL221" s="154"/>
      <c r="AM221" s="154"/>
      <c r="AN221" s="154"/>
      <c r="AO221" s="154"/>
      <c r="AP221" s="154"/>
      <c r="AQ221" s="154"/>
      <c r="AR221" s="154"/>
      <c r="AS221" s="154"/>
      <c r="AT221" s="154"/>
      <c r="AU221" s="154"/>
      <c r="AV221" s="154"/>
      <c r="AW221" s="154"/>
      <c r="AX221" s="154"/>
      <c r="AY221" s="154"/>
      <c r="AZ221" s="154"/>
      <c r="BA221" s="154"/>
      <c r="BB221" s="154"/>
      <c r="BC221" s="154"/>
      <c r="BD221" s="154"/>
      <c r="BE221" s="154"/>
      <c r="BF221" s="154"/>
      <c r="BG221" s="154"/>
      <c r="BH221" s="154"/>
      <c r="BI221" s="154"/>
      <c r="BJ221" s="154"/>
      <c r="BK221" s="154"/>
      <c r="BL221" s="154"/>
      <c r="BM221" s="154"/>
      <c r="BN221" s="154"/>
      <c r="BO221" s="154"/>
      <c r="BP221" s="154"/>
      <c r="BQ221" s="154"/>
      <c r="BR221" s="154"/>
      <c r="BS221" s="154"/>
      <c r="BT221" s="154"/>
      <c r="BU221" s="154"/>
      <c r="BV221" s="154"/>
      <c r="BW221" s="154"/>
      <c r="BX221" s="154"/>
      <c r="BY221" s="154"/>
      <c r="BZ221" s="154"/>
      <c r="CA221" s="154"/>
      <c r="CB221" s="154"/>
      <c r="CC221" s="154"/>
      <c r="CD221" s="154"/>
      <c r="CE221" s="154"/>
      <c r="CF221" s="154"/>
      <c r="CG221" s="154"/>
      <c r="CH221" s="154"/>
      <c r="CI221" s="154"/>
      <c r="CJ221" s="154"/>
      <c r="CK221" s="154"/>
      <c r="CL221" s="154"/>
      <c r="CM221" s="154"/>
      <c r="CN221" s="154"/>
      <c r="CO221" s="154"/>
      <c r="CP221" s="154"/>
      <c r="CQ221" s="154"/>
      <c r="CR221" s="154"/>
      <c r="CS221" s="154"/>
      <c r="CT221" s="154"/>
      <c r="CU221" s="154"/>
      <c r="CV221" s="154"/>
      <c r="CW221" s="154"/>
      <c r="CX221" s="154"/>
      <c r="CY221" s="154"/>
      <c r="CZ221" s="154"/>
      <c r="DA221" s="154"/>
      <c r="DB221" s="154"/>
      <c r="DC221" s="154"/>
      <c r="DD221" s="154"/>
      <c r="DE221" s="154"/>
      <c r="DF221" s="154"/>
      <c r="DG221" s="154"/>
      <c r="DH221" s="154"/>
      <c r="DI221" s="154"/>
      <c r="DJ221" s="154"/>
      <c r="DK221" s="154"/>
      <c r="DL221" s="154"/>
      <c r="DM221" s="154"/>
      <c r="DN221" s="154"/>
      <c r="DO221" s="154"/>
      <c r="DP221" s="154"/>
      <c r="DQ221" s="154"/>
      <c r="DR221" s="154"/>
      <c r="DS221" s="154"/>
      <c r="DT221" s="154"/>
      <c r="DU221" s="154"/>
      <c r="DV221" s="154"/>
      <c r="DW221" s="154"/>
      <c r="DX221" s="154"/>
      <c r="DY221" s="154"/>
      <c r="DZ221" s="154"/>
      <c r="EA221" s="154"/>
      <c r="EB221" s="154"/>
      <c r="EC221" s="154"/>
      <c r="ED221" s="154"/>
      <c r="EE221" s="154"/>
      <c r="EF221" s="154"/>
      <c r="EG221" s="154"/>
      <c r="EH221" s="154"/>
      <c r="EI221" s="154"/>
      <c r="EJ221" s="154"/>
      <c r="EK221" s="154"/>
      <c r="EL221" s="154"/>
      <c r="EM221" s="154"/>
      <c r="EN221" s="154"/>
      <c r="EO221" s="154"/>
      <c r="EP221" s="154"/>
      <c r="EQ221" s="154"/>
      <c r="ER221" s="154"/>
      <c r="ES221" s="154"/>
      <c r="ET221" s="154"/>
      <c r="EU221" s="154"/>
      <c r="EV221" s="154"/>
      <c r="EW221" s="154"/>
      <c r="EX221" s="154"/>
      <c r="EY221" s="154"/>
      <c r="EZ221" s="154"/>
      <c r="FA221" s="154"/>
      <c r="FB221" s="154"/>
      <c r="FC221" s="154"/>
      <c r="FD221" s="154"/>
      <c r="FE221" s="154"/>
      <c r="FF221" s="154"/>
      <c r="FG221" s="154"/>
      <c r="FH221" s="154"/>
      <c r="FI221" s="154"/>
      <c r="FJ221" s="154"/>
      <c r="FK221" s="154"/>
      <c r="FL221" s="154"/>
      <c r="FM221" s="154"/>
      <c r="FN221" s="154"/>
      <c r="FO221" s="154"/>
      <c r="FP221" s="154"/>
      <c r="FQ221" s="154"/>
      <c r="FR221" s="154"/>
      <c r="FS221" s="154"/>
      <c r="FT221" s="154"/>
      <c r="FU221" s="154"/>
      <c r="FV221" s="154"/>
      <c r="FW221" s="154"/>
      <c r="FX221" s="154"/>
      <c r="FY221" s="154"/>
      <c r="FZ221" s="154"/>
      <c r="GA221" s="154"/>
      <c r="GB221" s="154"/>
      <c r="GC221" s="154"/>
      <c r="GD221" s="154"/>
      <c r="GE221" s="154"/>
      <c r="GF221" s="154"/>
      <c r="GG221" s="154"/>
      <c r="GH221" s="154"/>
      <c r="GI221" s="154"/>
      <c r="GJ221" s="154"/>
      <c r="GK221" s="154"/>
      <c r="GL221" s="154"/>
      <c r="GM221" s="154"/>
      <c r="GN221" s="154"/>
      <c r="GO221" s="154"/>
      <c r="GP221" s="154"/>
      <c r="GQ221" s="154"/>
      <c r="GR221" s="154"/>
      <c r="GS221" s="154"/>
      <c r="GT221" s="154"/>
      <c r="GU221" s="154"/>
      <c r="GV221" s="154"/>
      <c r="GW221" s="154"/>
      <c r="GX221" s="154"/>
      <c r="GY221" s="154"/>
      <c r="GZ221" s="154"/>
      <c r="HA221" s="154"/>
      <c r="HB221" s="154"/>
      <c r="HC221" s="154"/>
      <c r="HD221" s="154"/>
      <c r="HE221" s="154"/>
      <c r="HF221" s="154"/>
      <c r="HG221" s="154"/>
      <c r="HH221" s="154"/>
      <c r="HI221" s="154"/>
      <c r="HJ221" s="154"/>
      <c r="HK221" s="154"/>
      <c r="HL221" s="154"/>
      <c r="HM221" s="154"/>
      <c r="HN221" s="154"/>
      <c r="HO221" s="154"/>
      <c r="HP221" s="154"/>
      <c r="HQ221" s="154"/>
      <c r="HR221" s="154"/>
      <c r="HS221" s="154"/>
      <c r="HT221" s="154"/>
      <c r="HU221" s="154"/>
      <c r="HV221" s="154"/>
      <c r="HW221" s="154"/>
      <c r="HX221" s="154"/>
      <c r="HY221" s="154"/>
      <c r="HZ221" s="154"/>
      <c r="IA221" s="154"/>
      <c r="IB221" s="154"/>
      <c r="IC221" s="154"/>
      <c r="ID221" s="154"/>
      <c r="IE221" s="154"/>
      <c r="IF221" s="154"/>
      <c r="IG221" s="154"/>
      <c r="IH221" s="154"/>
      <c r="II221" s="154"/>
      <c r="IJ221" s="154"/>
      <c r="IK221" s="154"/>
      <c r="IL221" s="154"/>
      <c r="IM221" s="154"/>
      <c r="IN221" s="154"/>
      <c r="IO221" s="154"/>
      <c r="IP221" s="154"/>
      <c r="IQ221" s="154"/>
    </row>
    <row r="222" spans="1:251" s="216" customFormat="1" ht="13.5" thickBot="1" x14ac:dyDescent="0.25">
      <c r="A222" s="174" t="s">
        <v>393</v>
      </c>
      <c r="B222" s="142"/>
      <c r="C222" s="219"/>
      <c r="D222" s="205" t="s">
        <v>51</v>
      </c>
      <c r="E222" s="142"/>
      <c r="F222" s="206"/>
      <c r="G222" s="211"/>
      <c r="H222" s="156"/>
      <c r="I222" s="261"/>
      <c r="J222" s="156"/>
      <c r="K222" s="257"/>
      <c r="L222" s="157"/>
      <c r="M222" s="154"/>
      <c r="N222" s="154"/>
      <c r="O222" s="154"/>
      <c r="P222" s="154"/>
      <c r="Q222" s="154"/>
      <c r="R222" s="211"/>
      <c r="S222" s="154"/>
      <c r="T222" s="154"/>
      <c r="U222" s="154"/>
      <c r="V222" s="154"/>
      <c r="W222" s="154"/>
      <c r="X222" s="154"/>
      <c r="Y222" s="154"/>
      <c r="Z222" s="154"/>
      <c r="AA222" s="154"/>
      <c r="AB222" s="154"/>
      <c r="AC222" s="154"/>
      <c r="AD222" s="154"/>
      <c r="AE222" s="154"/>
      <c r="AF222" s="154"/>
      <c r="AG222" s="154"/>
      <c r="AH222" s="154"/>
      <c r="AI222" s="154"/>
      <c r="AJ222" s="154"/>
      <c r="AK222" s="154"/>
      <c r="AL222" s="154"/>
      <c r="AM222" s="154"/>
      <c r="AN222" s="154"/>
      <c r="AO222" s="154"/>
      <c r="AP222" s="154"/>
      <c r="AQ222" s="154"/>
      <c r="AR222" s="154"/>
      <c r="AS222" s="154"/>
      <c r="AT222" s="154"/>
      <c r="AU222" s="154"/>
      <c r="AV222" s="154"/>
      <c r="AW222" s="154"/>
      <c r="AX222" s="154"/>
      <c r="AY222" s="154"/>
      <c r="AZ222" s="154"/>
      <c r="BA222" s="154"/>
      <c r="BB222" s="154"/>
      <c r="BC222" s="154"/>
      <c r="BD222" s="154"/>
      <c r="BE222" s="154"/>
      <c r="BF222" s="154"/>
      <c r="BG222" s="154"/>
      <c r="BH222" s="154"/>
      <c r="BI222" s="154"/>
      <c r="BJ222" s="154"/>
      <c r="BK222" s="154"/>
      <c r="BL222" s="154"/>
      <c r="BM222" s="154"/>
      <c r="BN222" s="154"/>
      <c r="BO222" s="154"/>
      <c r="BP222" s="154"/>
      <c r="BQ222" s="154"/>
      <c r="BR222" s="154"/>
      <c r="BS222" s="154"/>
      <c r="BT222" s="154"/>
      <c r="BU222" s="154"/>
      <c r="BV222" s="154"/>
      <c r="BW222" s="154"/>
      <c r="BX222" s="154"/>
      <c r="BY222" s="154"/>
      <c r="BZ222" s="154"/>
      <c r="CA222" s="154"/>
      <c r="CB222" s="154"/>
      <c r="CC222" s="154"/>
      <c r="CD222" s="154"/>
      <c r="CE222" s="154"/>
      <c r="CF222" s="154"/>
      <c r="CG222" s="154"/>
      <c r="CH222" s="154"/>
      <c r="CI222" s="154"/>
      <c r="CJ222" s="154"/>
      <c r="CK222" s="154"/>
      <c r="CL222" s="154"/>
      <c r="CM222" s="154"/>
      <c r="CN222" s="154"/>
      <c r="CO222" s="154"/>
      <c r="CP222" s="154"/>
      <c r="CQ222" s="154"/>
      <c r="CR222" s="154"/>
      <c r="CS222" s="154"/>
      <c r="CT222" s="154"/>
      <c r="CU222" s="154"/>
      <c r="CV222" s="154"/>
      <c r="CW222" s="154"/>
      <c r="CX222" s="154"/>
      <c r="CY222" s="154"/>
      <c r="CZ222" s="154"/>
      <c r="DA222" s="154"/>
      <c r="DB222" s="154"/>
      <c r="DC222" s="154"/>
      <c r="DD222" s="154"/>
      <c r="DE222" s="154"/>
      <c r="DF222" s="154"/>
      <c r="DG222" s="154"/>
      <c r="DH222" s="154"/>
      <c r="DI222" s="154"/>
      <c r="DJ222" s="154"/>
      <c r="DK222" s="154"/>
      <c r="DL222" s="154"/>
      <c r="DM222" s="154"/>
      <c r="DN222" s="154"/>
      <c r="DO222" s="154"/>
      <c r="DP222" s="154"/>
      <c r="DQ222" s="154"/>
      <c r="DR222" s="154"/>
      <c r="DS222" s="154"/>
      <c r="DT222" s="154"/>
      <c r="DU222" s="154"/>
      <c r="DV222" s="154"/>
      <c r="DW222" s="154"/>
      <c r="DX222" s="154"/>
      <c r="DY222" s="154"/>
      <c r="DZ222" s="154"/>
      <c r="EA222" s="154"/>
      <c r="EB222" s="154"/>
      <c r="EC222" s="154"/>
      <c r="ED222" s="154"/>
      <c r="EE222" s="154"/>
      <c r="EF222" s="154"/>
      <c r="EG222" s="154"/>
      <c r="EH222" s="154"/>
      <c r="EI222" s="154"/>
      <c r="EJ222" s="154"/>
      <c r="EK222" s="154"/>
      <c r="EL222" s="154"/>
      <c r="EM222" s="154"/>
      <c r="EN222" s="154"/>
      <c r="EO222" s="154"/>
      <c r="EP222" s="154"/>
      <c r="EQ222" s="154"/>
      <c r="ER222" s="154"/>
      <c r="ES222" s="154"/>
      <c r="ET222" s="154"/>
      <c r="EU222" s="154"/>
      <c r="EV222" s="154"/>
      <c r="EW222" s="154"/>
      <c r="EX222" s="154"/>
      <c r="EY222" s="154"/>
      <c r="EZ222" s="154"/>
      <c r="FA222" s="154"/>
      <c r="FB222" s="154"/>
      <c r="FC222" s="154"/>
      <c r="FD222" s="154"/>
      <c r="FE222" s="154"/>
      <c r="FF222" s="154"/>
      <c r="FG222" s="154"/>
      <c r="FH222" s="154"/>
      <c r="FI222" s="154"/>
      <c r="FJ222" s="154"/>
      <c r="FK222" s="154"/>
      <c r="FL222" s="154"/>
      <c r="FM222" s="154"/>
      <c r="FN222" s="154"/>
      <c r="FO222" s="154"/>
      <c r="FP222" s="154"/>
      <c r="FQ222" s="154"/>
      <c r="FR222" s="154"/>
      <c r="FS222" s="154"/>
      <c r="FT222" s="154"/>
      <c r="FU222" s="154"/>
      <c r="FV222" s="154"/>
      <c r="FW222" s="154"/>
      <c r="FX222" s="154"/>
      <c r="FY222" s="154"/>
      <c r="FZ222" s="154"/>
      <c r="GA222" s="154"/>
      <c r="GB222" s="154"/>
      <c r="GC222" s="154"/>
      <c r="GD222" s="154"/>
      <c r="GE222" s="154"/>
      <c r="GF222" s="154"/>
      <c r="GG222" s="154"/>
      <c r="GH222" s="154"/>
      <c r="GI222" s="154"/>
      <c r="GJ222" s="154"/>
      <c r="GK222" s="154"/>
      <c r="GL222" s="154"/>
      <c r="GM222" s="154"/>
      <c r="GN222" s="154"/>
      <c r="GO222" s="154"/>
      <c r="GP222" s="154"/>
      <c r="GQ222" s="154"/>
      <c r="GR222" s="154"/>
      <c r="GS222" s="154"/>
      <c r="GT222" s="154"/>
      <c r="GU222" s="154"/>
      <c r="GV222" s="154"/>
      <c r="GW222" s="154"/>
      <c r="GX222" s="154"/>
      <c r="GY222" s="154"/>
      <c r="GZ222" s="154"/>
      <c r="HA222" s="154"/>
      <c r="HB222" s="154"/>
      <c r="HC222" s="154"/>
      <c r="HD222" s="154"/>
      <c r="HE222" s="154"/>
      <c r="HF222" s="154"/>
      <c r="HG222" s="154"/>
      <c r="HH222" s="154"/>
      <c r="HI222" s="154"/>
      <c r="HJ222" s="154"/>
      <c r="HK222" s="154"/>
      <c r="HL222" s="154"/>
      <c r="HM222" s="154"/>
      <c r="HN222" s="154"/>
      <c r="HO222" s="154"/>
      <c r="HP222" s="154"/>
      <c r="HQ222" s="154"/>
      <c r="HR222" s="154"/>
      <c r="HS222" s="154"/>
      <c r="HT222" s="154"/>
      <c r="HU222" s="154"/>
      <c r="HV222" s="154"/>
      <c r="HW222" s="154"/>
      <c r="HX222" s="154"/>
      <c r="HY222" s="154"/>
      <c r="HZ222" s="154"/>
      <c r="IA222" s="154"/>
      <c r="IB222" s="154"/>
      <c r="IC222" s="154"/>
      <c r="ID222" s="154"/>
      <c r="IE222" s="154"/>
      <c r="IF222" s="154"/>
      <c r="IG222" s="154"/>
      <c r="IH222" s="154"/>
      <c r="II222" s="154"/>
      <c r="IJ222" s="154"/>
      <c r="IK222" s="154"/>
      <c r="IL222" s="154"/>
      <c r="IM222" s="154"/>
      <c r="IN222" s="154"/>
      <c r="IO222" s="154"/>
      <c r="IP222" s="154"/>
      <c r="IQ222" s="154"/>
    </row>
    <row r="223" spans="1:251" s="216" customFormat="1" x14ac:dyDescent="0.2">
      <c r="A223" s="174" t="s">
        <v>394</v>
      </c>
      <c r="B223" s="145" t="s">
        <v>223</v>
      </c>
      <c r="C223" s="219">
        <v>36374</v>
      </c>
      <c r="D223" s="205" t="s">
        <v>305</v>
      </c>
      <c r="E223" s="142" t="s">
        <v>30</v>
      </c>
      <c r="F223" s="206">
        <f>Rede!B11</f>
        <v>10</v>
      </c>
      <c r="G223" s="149">
        <v>59.44</v>
      </c>
      <c r="H223" s="150">
        <f>ROUND(G223*$K$9,2)</f>
        <v>74.599999999999994</v>
      </c>
      <c r="I223" s="192">
        <f>ROUND(F223*H223,2)</f>
        <v>746</v>
      </c>
      <c r="J223" s="156"/>
      <c r="K223" s="193"/>
      <c r="L223" s="157"/>
      <c r="M223" s="154"/>
      <c r="N223" s="154"/>
      <c r="O223" s="154"/>
      <c r="P223" s="154"/>
      <c r="Q223" s="154"/>
      <c r="R223" s="149">
        <v>68.66</v>
      </c>
      <c r="S223" s="154"/>
      <c r="T223" s="154"/>
      <c r="U223" s="154"/>
      <c r="V223" s="154"/>
      <c r="W223" s="154"/>
      <c r="X223" s="154"/>
      <c r="Y223" s="154"/>
      <c r="Z223" s="154"/>
      <c r="AA223" s="154"/>
      <c r="AB223" s="154"/>
      <c r="AC223" s="154"/>
      <c r="AD223" s="154"/>
      <c r="AE223" s="154"/>
      <c r="AF223" s="154"/>
      <c r="AG223" s="154"/>
      <c r="AH223" s="154"/>
      <c r="AI223" s="154"/>
      <c r="AJ223" s="154"/>
      <c r="AK223" s="154"/>
      <c r="AL223" s="154"/>
      <c r="AM223" s="154"/>
      <c r="AN223" s="154"/>
      <c r="AO223" s="154"/>
      <c r="AP223" s="154"/>
      <c r="AQ223" s="154"/>
      <c r="AR223" s="154"/>
      <c r="AS223" s="154"/>
      <c r="AT223" s="154"/>
      <c r="AU223" s="154"/>
      <c r="AV223" s="154"/>
      <c r="AW223" s="154"/>
      <c r="AX223" s="154"/>
      <c r="AY223" s="154"/>
      <c r="AZ223" s="154"/>
      <c r="BA223" s="154"/>
      <c r="BB223" s="154"/>
      <c r="BC223" s="154"/>
      <c r="BD223" s="154"/>
      <c r="BE223" s="154"/>
      <c r="BF223" s="154"/>
      <c r="BG223" s="154"/>
      <c r="BH223" s="154"/>
      <c r="BI223" s="154"/>
      <c r="BJ223" s="154"/>
      <c r="BK223" s="154"/>
      <c r="BL223" s="154"/>
      <c r="BM223" s="154"/>
      <c r="BN223" s="154"/>
      <c r="BO223" s="154"/>
      <c r="BP223" s="154"/>
      <c r="BQ223" s="154"/>
      <c r="BR223" s="154"/>
      <c r="BS223" s="154"/>
      <c r="BT223" s="154"/>
      <c r="BU223" s="154"/>
      <c r="BV223" s="154"/>
      <c r="BW223" s="154"/>
      <c r="BX223" s="154"/>
      <c r="BY223" s="154"/>
      <c r="BZ223" s="154"/>
      <c r="CA223" s="154"/>
      <c r="CB223" s="154"/>
      <c r="CC223" s="154"/>
      <c r="CD223" s="154"/>
      <c r="CE223" s="154"/>
      <c r="CF223" s="154"/>
      <c r="CG223" s="154"/>
      <c r="CH223" s="154"/>
      <c r="CI223" s="154"/>
      <c r="CJ223" s="154"/>
      <c r="CK223" s="154"/>
      <c r="CL223" s="154"/>
      <c r="CM223" s="154"/>
      <c r="CN223" s="154"/>
      <c r="CO223" s="154"/>
      <c r="CP223" s="154"/>
      <c r="CQ223" s="154"/>
      <c r="CR223" s="154"/>
      <c r="CS223" s="154"/>
      <c r="CT223" s="154"/>
      <c r="CU223" s="154"/>
      <c r="CV223" s="154"/>
      <c r="CW223" s="154"/>
      <c r="CX223" s="154"/>
      <c r="CY223" s="154"/>
      <c r="CZ223" s="154"/>
      <c r="DA223" s="154"/>
      <c r="DB223" s="154"/>
      <c r="DC223" s="154"/>
      <c r="DD223" s="154"/>
      <c r="DE223" s="154"/>
      <c r="DF223" s="154"/>
      <c r="DG223" s="154"/>
      <c r="DH223" s="154"/>
      <c r="DI223" s="154"/>
      <c r="DJ223" s="154"/>
      <c r="DK223" s="154"/>
      <c r="DL223" s="154"/>
      <c r="DM223" s="154"/>
      <c r="DN223" s="154"/>
      <c r="DO223" s="154"/>
      <c r="DP223" s="154"/>
      <c r="DQ223" s="154"/>
      <c r="DR223" s="154"/>
      <c r="DS223" s="154"/>
      <c r="DT223" s="154"/>
      <c r="DU223" s="154"/>
      <c r="DV223" s="154"/>
      <c r="DW223" s="154"/>
      <c r="DX223" s="154"/>
      <c r="DY223" s="154"/>
      <c r="DZ223" s="154"/>
      <c r="EA223" s="154"/>
      <c r="EB223" s="154"/>
      <c r="EC223" s="154"/>
      <c r="ED223" s="154"/>
      <c r="EE223" s="154"/>
      <c r="EF223" s="154"/>
      <c r="EG223" s="154"/>
      <c r="EH223" s="154"/>
      <c r="EI223" s="154"/>
      <c r="EJ223" s="154"/>
      <c r="EK223" s="154"/>
      <c r="EL223" s="154"/>
      <c r="EM223" s="154"/>
      <c r="EN223" s="154"/>
      <c r="EO223" s="154"/>
      <c r="EP223" s="154"/>
      <c r="EQ223" s="154"/>
      <c r="ER223" s="154"/>
      <c r="ES223" s="154"/>
      <c r="ET223" s="154"/>
      <c r="EU223" s="154"/>
      <c r="EV223" s="154"/>
      <c r="EW223" s="154"/>
      <c r="EX223" s="154"/>
      <c r="EY223" s="154"/>
      <c r="EZ223" s="154"/>
      <c r="FA223" s="154"/>
      <c r="FB223" s="154"/>
      <c r="FC223" s="154"/>
      <c r="FD223" s="154"/>
      <c r="FE223" s="154"/>
      <c r="FF223" s="154"/>
      <c r="FG223" s="154"/>
      <c r="FH223" s="154"/>
      <c r="FI223" s="154"/>
      <c r="FJ223" s="154"/>
      <c r="FK223" s="154"/>
      <c r="FL223" s="154"/>
      <c r="FM223" s="154"/>
      <c r="FN223" s="154"/>
      <c r="FO223" s="154"/>
      <c r="FP223" s="154"/>
      <c r="FQ223" s="154"/>
      <c r="FR223" s="154"/>
      <c r="FS223" s="154"/>
      <c r="FT223" s="154"/>
      <c r="FU223" s="154"/>
      <c r="FV223" s="154"/>
      <c r="FW223" s="154"/>
      <c r="FX223" s="154"/>
      <c r="FY223" s="154"/>
      <c r="FZ223" s="154"/>
      <c r="GA223" s="154"/>
      <c r="GB223" s="154"/>
      <c r="GC223" s="154"/>
      <c r="GD223" s="154"/>
      <c r="GE223" s="154"/>
      <c r="GF223" s="154"/>
      <c r="GG223" s="154"/>
      <c r="GH223" s="154"/>
      <c r="GI223" s="154"/>
      <c r="GJ223" s="154"/>
      <c r="GK223" s="154"/>
      <c r="GL223" s="154"/>
      <c r="GM223" s="154"/>
      <c r="GN223" s="154"/>
      <c r="GO223" s="154"/>
      <c r="GP223" s="154"/>
      <c r="GQ223" s="154"/>
      <c r="GR223" s="154"/>
      <c r="GS223" s="154"/>
      <c r="GT223" s="154"/>
      <c r="GU223" s="154"/>
      <c r="GV223" s="154"/>
      <c r="GW223" s="154"/>
      <c r="GX223" s="154"/>
      <c r="GY223" s="154"/>
      <c r="GZ223" s="154"/>
      <c r="HA223" s="154"/>
      <c r="HB223" s="154"/>
      <c r="HC223" s="154"/>
      <c r="HD223" s="154"/>
      <c r="HE223" s="154"/>
      <c r="HF223" s="154"/>
      <c r="HG223" s="154"/>
      <c r="HH223" s="154"/>
      <c r="HI223" s="154"/>
      <c r="HJ223" s="154"/>
      <c r="HK223" s="154"/>
      <c r="HL223" s="154"/>
      <c r="HM223" s="154"/>
      <c r="HN223" s="154"/>
      <c r="HO223" s="154"/>
      <c r="HP223" s="154"/>
      <c r="HQ223" s="154"/>
      <c r="HR223" s="154"/>
      <c r="HS223" s="154"/>
      <c r="HT223" s="154"/>
      <c r="HU223" s="154"/>
      <c r="HV223" s="154"/>
      <c r="HW223" s="154"/>
      <c r="HX223" s="154"/>
      <c r="HY223" s="154"/>
      <c r="HZ223" s="154"/>
      <c r="IA223" s="154"/>
      <c r="IB223" s="154"/>
      <c r="IC223" s="154"/>
      <c r="ID223" s="154"/>
      <c r="IE223" s="154"/>
      <c r="IF223" s="154"/>
      <c r="IG223" s="154"/>
      <c r="IH223" s="154"/>
      <c r="II223" s="154"/>
      <c r="IJ223" s="154"/>
      <c r="IK223" s="154"/>
      <c r="IL223" s="154"/>
      <c r="IM223" s="154"/>
      <c r="IN223" s="154"/>
      <c r="IO223" s="154"/>
      <c r="IP223" s="154"/>
      <c r="IQ223" s="154"/>
    </row>
    <row r="224" spans="1:251" x14ac:dyDescent="0.2">
      <c r="A224" s="174" t="s">
        <v>395</v>
      </c>
      <c r="B224" s="145" t="s">
        <v>223</v>
      </c>
      <c r="C224" s="219">
        <v>36373</v>
      </c>
      <c r="D224" s="205" t="s">
        <v>52</v>
      </c>
      <c r="E224" s="142" t="s">
        <v>30</v>
      </c>
      <c r="F224" s="206">
        <f>Rede!B12</f>
        <v>21</v>
      </c>
      <c r="G224" s="149">
        <v>36.57</v>
      </c>
      <c r="H224" s="150">
        <f>ROUND(G224*$K$9,2)</f>
        <v>45.9</v>
      </c>
      <c r="I224" s="192">
        <f>ROUND(F224*H224,2)</f>
        <v>963.9</v>
      </c>
      <c r="K224" s="193"/>
      <c r="Q224" s="216"/>
      <c r="R224" s="149">
        <v>42.24</v>
      </c>
      <c r="S224" s="216"/>
      <c r="T224" s="216"/>
      <c r="U224" s="216"/>
      <c r="V224" s="216"/>
      <c r="W224" s="216"/>
      <c r="X224" s="216"/>
      <c r="Y224" s="216"/>
      <c r="Z224" s="216"/>
      <c r="AA224" s="216"/>
      <c r="AB224" s="216"/>
      <c r="AC224" s="216"/>
      <c r="AD224" s="216"/>
      <c r="AE224" s="216"/>
      <c r="AF224" s="216"/>
      <c r="AG224" s="216"/>
      <c r="AH224" s="216"/>
      <c r="AI224" s="216"/>
      <c r="AJ224" s="216"/>
      <c r="AK224" s="216"/>
      <c r="AL224" s="216"/>
      <c r="AM224" s="216"/>
      <c r="AN224" s="216"/>
      <c r="AO224" s="216"/>
      <c r="AP224" s="216"/>
      <c r="AQ224" s="216"/>
      <c r="AR224" s="216"/>
      <c r="AS224" s="216"/>
      <c r="AT224" s="216"/>
      <c r="AU224" s="216"/>
      <c r="AV224" s="216"/>
      <c r="AW224" s="216"/>
      <c r="AX224" s="216"/>
      <c r="AY224" s="216"/>
      <c r="AZ224" s="216"/>
      <c r="BA224" s="216"/>
      <c r="BB224" s="216"/>
      <c r="BC224" s="216"/>
      <c r="BD224" s="216"/>
      <c r="BE224" s="216"/>
      <c r="BF224" s="216"/>
      <c r="BG224" s="216"/>
      <c r="BH224" s="216"/>
      <c r="BI224" s="216"/>
      <c r="BJ224" s="216"/>
      <c r="BK224" s="216"/>
      <c r="BL224" s="216"/>
      <c r="BM224" s="216"/>
      <c r="BN224" s="216"/>
      <c r="BO224" s="216"/>
      <c r="BP224" s="216"/>
      <c r="BQ224" s="216"/>
      <c r="BR224" s="216"/>
      <c r="BS224" s="216"/>
      <c r="BT224" s="216"/>
      <c r="BU224" s="216"/>
      <c r="BV224" s="216"/>
      <c r="BW224" s="216"/>
      <c r="BX224" s="216"/>
      <c r="BY224" s="216"/>
      <c r="BZ224" s="216"/>
      <c r="CA224" s="216"/>
      <c r="CB224" s="216"/>
      <c r="CC224" s="216"/>
      <c r="CD224" s="216"/>
      <c r="CE224" s="216"/>
      <c r="CF224" s="216"/>
      <c r="CG224" s="216"/>
      <c r="CH224" s="216"/>
      <c r="CI224" s="216"/>
      <c r="CJ224" s="216"/>
      <c r="CK224" s="216"/>
      <c r="CL224" s="216"/>
      <c r="CM224" s="216"/>
      <c r="CN224" s="216"/>
      <c r="CO224" s="216"/>
      <c r="CP224" s="216"/>
      <c r="CQ224" s="216"/>
      <c r="CR224" s="216"/>
      <c r="CS224" s="216"/>
      <c r="CT224" s="216"/>
      <c r="CU224" s="216"/>
      <c r="CV224" s="216"/>
      <c r="CW224" s="216"/>
      <c r="CX224" s="216"/>
      <c r="CY224" s="216"/>
      <c r="CZ224" s="216"/>
      <c r="DA224" s="216"/>
      <c r="DB224" s="216"/>
      <c r="DC224" s="216"/>
      <c r="DD224" s="216"/>
      <c r="DE224" s="216"/>
      <c r="DF224" s="216"/>
      <c r="DG224" s="216"/>
      <c r="DH224" s="216"/>
      <c r="DI224" s="216"/>
      <c r="DJ224" s="216"/>
      <c r="DK224" s="216"/>
      <c r="DL224" s="216"/>
      <c r="DM224" s="216"/>
      <c r="DN224" s="216"/>
      <c r="DO224" s="216"/>
      <c r="DP224" s="216"/>
      <c r="DQ224" s="216"/>
      <c r="DR224" s="216"/>
      <c r="DS224" s="216"/>
      <c r="DT224" s="216"/>
      <c r="DU224" s="216"/>
      <c r="DV224" s="216"/>
      <c r="DW224" s="216"/>
      <c r="DX224" s="216"/>
      <c r="DY224" s="216"/>
      <c r="DZ224" s="216"/>
      <c r="EA224" s="216"/>
      <c r="EB224" s="216"/>
      <c r="EC224" s="216"/>
      <c r="ED224" s="216"/>
      <c r="EE224" s="216"/>
      <c r="EF224" s="216"/>
      <c r="EG224" s="216"/>
      <c r="EH224" s="216"/>
      <c r="EI224" s="216"/>
      <c r="EJ224" s="216"/>
      <c r="EK224" s="216"/>
      <c r="EL224" s="216"/>
      <c r="EM224" s="216"/>
      <c r="EN224" s="216"/>
      <c r="EO224" s="216"/>
      <c r="EP224" s="216"/>
      <c r="EQ224" s="216"/>
      <c r="ER224" s="216"/>
      <c r="ES224" s="216"/>
      <c r="ET224" s="216"/>
      <c r="EU224" s="216"/>
      <c r="EV224" s="216"/>
      <c r="EW224" s="216"/>
      <c r="EX224" s="216"/>
      <c r="EY224" s="216"/>
      <c r="EZ224" s="216"/>
      <c r="FA224" s="216"/>
      <c r="FB224" s="216"/>
      <c r="FC224" s="216"/>
      <c r="FD224" s="216"/>
      <c r="FE224" s="216"/>
      <c r="FF224" s="216"/>
      <c r="FG224" s="216"/>
      <c r="FH224" s="216"/>
      <c r="FI224" s="216"/>
      <c r="FJ224" s="216"/>
      <c r="FK224" s="216"/>
      <c r="FL224" s="216"/>
      <c r="FM224" s="216"/>
      <c r="FN224" s="216"/>
      <c r="FO224" s="216"/>
      <c r="FP224" s="216"/>
      <c r="FQ224" s="216"/>
      <c r="FR224" s="216"/>
      <c r="FS224" s="216"/>
      <c r="FT224" s="216"/>
      <c r="FU224" s="216"/>
      <c r="FV224" s="216"/>
      <c r="FW224" s="216"/>
      <c r="FX224" s="216"/>
      <c r="FY224" s="216"/>
      <c r="FZ224" s="216"/>
      <c r="GA224" s="216"/>
      <c r="GB224" s="216"/>
      <c r="GC224" s="216"/>
      <c r="GD224" s="216"/>
      <c r="GE224" s="216"/>
      <c r="GF224" s="216"/>
      <c r="GG224" s="216"/>
      <c r="GH224" s="216"/>
      <c r="GI224" s="216"/>
      <c r="GJ224" s="216"/>
      <c r="GK224" s="216"/>
      <c r="GL224" s="216"/>
      <c r="GM224" s="216"/>
      <c r="GN224" s="216"/>
      <c r="GO224" s="216"/>
      <c r="GP224" s="216"/>
      <c r="GQ224" s="216"/>
      <c r="GR224" s="216"/>
      <c r="GS224" s="216"/>
      <c r="GT224" s="216"/>
      <c r="GU224" s="216"/>
      <c r="GV224" s="216"/>
      <c r="GW224" s="216"/>
      <c r="GX224" s="216"/>
      <c r="GY224" s="216"/>
      <c r="GZ224" s="216"/>
      <c r="HA224" s="216"/>
      <c r="HB224" s="216"/>
      <c r="HC224" s="216"/>
      <c r="HD224" s="216"/>
      <c r="HE224" s="216"/>
      <c r="HF224" s="216"/>
      <c r="HG224" s="216"/>
      <c r="HH224" s="216"/>
      <c r="HI224" s="216"/>
      <c r="HJ224" s="216"/>
      <c r="HK224" s="216"/>
      <c r="HL224" s="216"/>
      <c r="HM224" s="216"/>
      <c r="HN224" s="216"/>
      <c r="HO224" s="216"/>
      <c r="HP224" s="216"/>
      <c r="HQ224" s="216"/>
      <c r="HR224" s="216"/>
      <c r="HS224" s="216"/>
      <c r="HT224" s="216"/>
      <c r="HU224" s="216"/>
      <c r="HV224" s="216"/>
      <c r="HW224" s="216"/>
      <c r="HX224" s="216"/>
      <c r="HY224" s="216"/>
      <c r="HZ224" s="216"/>
      <c r="IA224" s="216"/>
      <c r="IB224" s="216"/>
      <c r="IC224" s="216"/>
      <c r="ID224" s="216"/>
      <c r="IE224" s="216"/>
      <c r="IF224" s="216"/>
      <c r="IG224" s="216"/>
      <c r="IH224" s="216"/>
      <c r="II224" s="216"/>
      <c r="IJ224" s="216"/>
      <c r="IK224" s="216"/>
      <c r="IL224" s="216"/>
      <c r="IM224" s="216"/>
      <c r="IN224" s="216"/>
      <c r="IO224" s="216"/>
      <c r="IP224" s="216"/>
      <c r="IQ224" s="216"/>
    </row>
    <row r="225" spans="1:251" s="216" customFormat="1" x14ac:dyDescent="0.2">
      <c r="A225" s="174" t="s">
        <v>396</v>
      </c>
      <c r="B225" s="145" t="s">
        <v>223</v>
      </c>
      <c r="C225" s="219">
        <v>9873</v>
      </c>
      <c r="D225" s="205" t="s">
        <v>467</v>
      </c>
      <c r="E225" s="142" t="s">
        <v>30</v>
      </c>
      <c r="F225" s="206">
        <f>Rede!B13</f>
        <v>253</v>
      </c>
      <c r="G225" s="149">
        <v>28.25</v>
      </c>
      <c r="H225" s="150">
        <f>ROUND(G225*$K$9,2)</f>
        <v>35.450000000000003</v>
      </c>
      <c r="I225" s="192">
        <f>ROUND(F225*H225,2)</f>
        <v>8968.85</v>
      </c>
      <c r="J225" s="156"/>
      <c r="K225" s="193"/>
      <c r="L225" s="157"/>
      <c r="M225" s="154"/>
      <c r="N225" s="154"/>
      <c r="O225" s="154"/>
      <c r="P225" s="154"/>
      <c r="R225" s="149">
        <v>30.51</v>
      </c>
    </row>
    <row r="226" spans="1:251" s="216" customFormat="1" x14ac:dyDescent="0.2">
      <c r="A226" s="174" t="s">
        <v>214</v>
      </c>
      <c r="B226" s="145" t="s">
        <v>223</v>
      </c>
      <c r="C226" s="219">
        <v>9875</v>
      </c>
      <c r="D226" s="205" t="s">
        <v>306</v>
      </c>
      <c r="E226" s="142" t="s">
        <v>30</v>
      </c>
      <c r="F226" s="206">
        <f>Rede!B14</f>
        <v>1346</v>
      </c>
      <c r="G226" s="149">
        <v>17.170000000000002</v>
      </c>
      <c r="H226" s="150">
        <f>ROUND(G226*$K$9,2)</f>
        <v>21.55</v>
      </c>
      <c r="I226" s="192">
        <f>ROUND(F226*H226,2)</f>
        <v>29006.3</v>
      </c>
      <c r="J226" s="156"/>
      <c r="K226" s="193"/>
      <c r="L226" s="157"/>
      <c r="M226" s="154"/>
      <c r="N226" s="154"/>
      <c r="O226" s="154"/>
      <c r="P226" s="154"/>
      <c r="R226" s="149">
        <v>18.09</v>
      </c>
    </row>
    <row r="227" spans="1:251" s="216" customFormat="1" x14ac:dyDescent="0.2">
      <c r="A227" s="174"/>
      <c r="B227" s="142"/>
      <c r="C227" s="219"/>
      <c r="D227" s="205"/>
      <c r="E227" s="142"/>
      <c r="F227" s="206"/>
      <c r="G227" s="211"/>
      <c r="H227" s="156"/>
      <c r="I227" s="261"/>
      <c r="J227" s="156"/>
      <c r="K227" s="193"/>
      <c r="L227" s="157"/>
      <c r="M227" s="154"/>
      <c r="N227" s="154"/>
      <c r="O227" s="154"/>
      <c r="P227" s="154"/>
      <c r="Q227" s="154"/>
      <c r="R227" s="211"/>
      <c r="S227" s="154"/>
      <c r="T227" s="154"/>
      <c r="U227" s="154"/>
      <c r="V227" s="154"/>
      <c r="W227" s="154"/>
      <c r="X227" s="154"/>
      <c r="Y227" s="154"/>
      <c r="Z227" s="154"/>
      <c r="AA227" s="154"/>
      <c r="AB227" s="154"/>
      <c r="AC227" s="154"/>
      <c r="AD227" s="154"/>
      <c r="AE227" s="154"/>
      <c r="AF227" s="154"/>
      <c r="AG227" s="154"/>
      <c r="AH227" s="154"/>
      <c r="AI227" s="154"/>
      <c r="AJ227" s="154"/>
      <c r="AK227" s="154"/>
      <c r="AL227" s="154"/>
      <c r="AM227" s="154"/>
      <c r="AN227" s="154"/>
      <c r="AO227" s="154"/>
      <c r="AP227" s="154"/>
      <c r="AQ227" s="154"/>
      <c r="AR227" s="154"/>
      <c r="AS227" s="154"/>
      <c r="AT227" s="154"/>
      <c r="AU227" s="154"/>
      <c r="AV227" s="154"/>
      <c r="AW227" s="154"/>
      <c r="AX227" s="154"/>
      <c r="AY227" s="154"/>
      <c r="AZ227" s="154"/>
      <c r="BA227" s="154"/>
      <c r="BB227" s="154"/>
      <c r="BC227" s="154"/>
      <c r="BD227" s="154"/>
      <c r="BE227" s="154"/>
      <c r="BF227" s="154"/>
      <c r="BG227" s="154"/>
      <c r="BH227" s="154"/>
      <c r="BI227" s="154"/>
      <c r="BJ227" s="154"/>
      <c r="BK227" s="154"/>
      <c r="BL227" s="154"/>
      <c r="BM227" s="154"/>
      <c r="BN227" s="154"/>
      <c r="BO227" s="154"/>
      <c r="BP227" s="154"/>
      <c r="BQ227" s="154"/>
      <c r="BR227" s="154"/>
      <c r="BS227" s="154"/>
      <c r="BT227" s="154"/>
      <c r="BU227" s="154"/>
      <c r="BV227" s="154"/>
      <c r="BW227" s="154"/>
      <c r="BX227" s="154"/>
      <c r="BY227" s="154"/>
      <c r="BZ227" s="154"/>
      <c r="CA227" s="154"/>
      <c r="CB227" s="154"/>
      <c r="CC227" s="154"/>
      <c r="CD227" s="154"/>
      <c r="CE227" s="154"/>
      <c r="CF227" s="154"/>
      <c r="CG227" s="154"/>
      <c r="CH227" s="154"/>
      <c r="CI227" s="154"/>
      <c r="CJ227" s="154"/>
      <c r="CK227" s="154"/>
      <c r="CL227" s="154"/>
      <c r="CM227" s="154"/>
      <c r="CN227" s="154"/>
      <c r="CO227" s="154"/>
      <c r="CP227" s="154"/>
      <c r="CQ227" s="154"/>
      <c r="CR227" s="154"/>
      <c r="CS227" s="154"/>
      <c r="CT227" s="154"/>
      <c r="CU227" s="154"/>
      <c r="CV227" s="154"/>
      <c r="CW227" s="154"/>
      <c r="CX227" s="154"/>
      <c r="CY227" s="154"/>
      <c r="CZ227" s="154"/>
      <c r="DA227" s="154"/>
      <c r="DB227" s="154"/>
      <c r="DC227" s="154"/>
      <c r="DD227" s="154"/>
      <c r="DE227" s="154"/>
      <c r="DF227" s="154"/>
      <c r="DG227" s="154"/>
      <c r="DH227" s="154"/>
      <c r="DI227" s="154"/>
      <c r="DJ227" s="154"/>
      <c r="DK227" s="154"/>
      <c r="DL227" s="154"/>
      <c r="DM227" s="154"/>
      <c r="DN227" s="154"/>
      <c r="DO227" s="154"/>
      <c r="DP227" s="154"/>
      <c r="DQ227" s="154"/>
      <c r="DR227" s="154"/>
      <c r="DS227" s="154"/>
      <c r="DT227" s="154"/>
      <c r="DU227" s="154"/>
      <c r="DV227" s="154"/>
      <c r="DW227" s="154"/>
      <c r="DX227" s="154"/>
      <c r="DY227" s="154"/>
      <c r="DZ227" s="154"/>
      <c r="EA227" s="154"/>
      <c r="EB227" s="154"/>
      <c r="EC227" s="154"/>
      <c r="ED227" s="154"/>
      <c r="EE227" s="154"/>
      <c r="EF227" s="154"/>
      <c r="EG227" s="154"/>
      <c r="EH227" s="154"/>
      <c r="EI227" s="154"/>
      <c r="EJ227" s="154"/>
      <c r="EK227" s="154"/>
      <c r="EL227" s="154"/>
      <c r="EM227" s="154"/>
      <c r="EN227" s="154"/>
      <c r="EO227" s="154"/>
      <c r="EP227" s="154"/>
      <c r="EQ227" s="154"/>
      <c r="ER227" s="154"/>
      <c r="ES227" s="154"/>
      <c r="ET227" s="154"/>
      <c r="EU227" s="154"/>
      <c r="EV227" s="154"/>
      <c r="EW227" s="154"/>
      <c r="EX227" s="154"/>
      <c r="EY227" s="154"/>
      <c r="EZ227" s="154"/>
      <c r="FA227" s="154"/>
      <c r="FB227" s="154"/>
      <c r="FC227" s="154"/>
      <c r="FD227" s="154"/>
      <c r="FE227" s="154"/>
      <c r="FF227" s="154"/>
      <c r="FG227" s="154"/>
      <c r="FH227" s="154"/>
      <c r="FI227" s="154"/>
      <c r="FJ227" s="154"/>
      <c r="FK227" s="154"/>
      <c r="FL227" s="154"/>
      <c r="FM227" s="154"/>
      <c r="FN227" s="154"/>
      <c r="FO227" s="154"/>
      <c r="FP227" s="154"/>
      <c r="FQ227" s="154"/>
      <c r="FR227" s="154"/>
      <c r="FS227" s="154"/>
      <c r="FT227" s="154"/>
      <c r="FU227" s="154"/>
      <c r="FV227" s="154"/>
      <c r="FW227" s="154"/>
      <c r="FX227" s="154"/>
      <c r="FY227" s="154"/>
      <c r="FZ227" s="154"/>
      <c r="GA227" s="154"/>
      <c r="GB227" s="154"/>
      <c r="GC227" s="154"/>
      <c r="GD227" s="154"/>
      <c r="GE227" s="154"/>
      <c r="GF227" s="154"/>
      <c r="GG227" s="154"/>
      <c r="GH227" s="154"/>
      <c r="GI227" s="154"/>
      <c r="GJ227" s="154"/>
      <c r="GK227" s="154"/>
      <c r="GL227" s="154"/>
      <c r="GM227" s="154"/>
      <c r="GN227" s="154"/>
      <c r="GO227" s="154"/>
      <c r="GP227" s="154"/>
      <c r="GQ227" s="154"/>
      <c r="GR227" s="154"/>
      <c r="GS227" s="154"/>
      <c r="GT227" s="154"/>
      <c r="GU227" s="154"/>
      <c r="GV227" s="154"/>
      <c r="GW227" s="154"/>
      <c r="GX227" s="154"/>
      <c r="GY227" s="154"/>
      <c r="GZ227" s="154"/>
      <c r="HA227" s="154"/>
      <c r="HB227" s="154"/>
      <c r="HC227" s="154"/>
      <c r="HD227" s="154"/>
      <c r="HE227" s="154"/>
      <c r="HF227" s="154"/>
      <c r="HG227" s="154"/>
      <c r="HH227" s="154"/>
      <c r="HI227" s="154"/>
      <c r="HJ227" s="154"/>
      <c r="HK227" s="154"/>
      <c r="HL227" s="154"/>
      <c r="HM227" s="154"/>
      <c r="HN227" s="154"/>
      <c r="HO227" s="154"/>
      <c r="HP227" s="154"/>
      <c r="HQ227" s="154"/>
      <c r="HR227" s="154"/>
      <c r="HS227" s="154"/>
      <c r="HT227" s="154"/>
      <c r="HU227" s="154"/>
      <c r="HV227" s="154"/>
      <c r="HW227" s="154"/>
      <c r="HX227" s="154"/>
      <c r="HY227" s="154"/>
      <c r="HZ227" s="154"/>
      <c r="IA227" s="154"/>
      <c r="IB227" s="154"/>
      <c r="IC227" s="154"/>
      <c r="ID227" s="154"/>
      <c r="IE227" s="154"/>
      <c r="IF227" s="154"/>
      <c r="IG227" s="154"/>
      <c r="IH227" s="154"/>
      <c r="II227" s="154"/>
      <c r="IJ227" s="154"/>
      <c r="IK227" s="154"/>
      <c r="IL227" s="154"/>
      <c r="IM227" s="154"/>
      <c r="IN227" s="154"/>
      <c r="IO227" s="154"/>
      <c r="IP227" s="154"/>
      <c r="IQ227" s="154"/>
    </row>
    <row r="228" spans="1:251" s="216" customFormat="1" x14ac:dyDescent="0.2">
      <c r="A228" s="174" t="s">
        <v>250</v>
      </c>
      <c r="B228" s="145"/>
      <c r="C228" s="203"/>
      <c r="D228" s="212" t="s">
        <v>73</v>
      </c>
      <c r="E228" s="145"/>
      <c r="F228" s="213"/>
      <c r="G228" s="214"/>
      <c r="H228" s="209"/>
      <c r="I228" s="262">
        <f>SUM(I229:I265)</f>
        <v>5392.47</v>
      </c>
      <c r="J228" s="156"/>
      <c r="K228" s="207">
        <v>5993.62</v>
      </c>
      <c r="L228" s="157"/>
      <c r="M228" s="154"/>
      <c r="N228" s="154"/>
      <c r="O228" s="154"/>
      <c r="P228" s="154"/>
      <c r="Q228" s="154"/>
      <c r="R228" s="214"/>
      <c r="S228" s="154"/>
      <c r="T228" s="154"/>
      <c r="U228" s="154"/>
      <c r="V228" s="154"/>
      <c r="W228" s="154"/>
      <c r="X228" s="154"/>
      <c r="Y228" s="154"/>
      <c r="Z228" s="154"/>
      <c r="AA228" s="154"/>
      <c r="AB228" s="154"/>
      <c r="AC228" s="154"/>
      <c r="AD228" s="154"/>
      <c r="AE228" s="154"/>
      <c r="AF228" s="154"/>
      <c r="AG228" s="154"/>
      <c r="AH228" s="154"/>
      <c r="AI228" s="154"/>
      <c r="AJ228" s="154"/>
      <c r="AK228" s="154"/>
      <c r="AL228" s="154"/>
      <c r="AM228" s="154"/>
      <c r="AN228" s="154"/>
      <c r="AO228" s="154"/>
      <c r="AP228" s="154"/>
      <c r="AQ228" s="154"/>
      <c r="AR228" s="154"/>
      <c r="AS228" s="154"/>
      <c r="AT228" s="154"/>
      <c r="AU228" s="154"/>
      <c r="AV228" s="154"/>
      <c r="AW228" s="154"/>
      <c r="AX228" s="154"/>
      <c r="AY228" s="154"/>
      <c r="AZ228" s="154"/>
      <c r="BA228" s="154"/>
      <c r="BB228" s="154"/>
      <c r="BC228" s="154"/>
      <c r="BD228" s="154"/>
      <c r="BE228" s="154"/>
      <c r="BF228" s="154"/>
      <c r="BG228" s="154"/>
      <c r="BH228" s="154"/>
      <c r="BI228" s="154"/>
      <c r="BJ228" s="154"/>
      <c r="BK228" s="154"/>
      <c r="BL228" s="154"/>
      <c r="BM228" s="154"/>
      <c r="BN228" s="154"/>
      <c r="BO228" s="154"/>
      <c r="BP228" s="154"/>
      <c r="BQ228" s="154"/>
      <c r="BR228" s="154"/>
      <c r="BS228" s="154"/>
      <c r="BT228" s="154"/>
      <c r="BU228" s="154"/>
      <c r="BV228" s="154"/>
      <c r="BW228" s="154"/>
      <c r="BX228" s="154"/>
      <c r="BY228" s="154"/>
      <c r="BZ228" s="154"/>
      <c r="CA228" s="154"/>
      <c r="CB228" s="154"/>
      <c r="CC228" s="154"/>
      <c r="CD228" s="154"/>
      <c r="CE228" s="154"/>
      <c r="CF228" s="154"/>
      <c r="CG228" s="154"/>
      <c r="CH228" s="154"/>
      <c r="CI228" s="154"/>
      <c r="CJ228" s="154"/>
      <c r="CK228" s="154"/>
      <c r="CL228" s="154"/>
      <c r="CM228" s="154"/>
      <c r="CN228" s="154"/>
      <c r="CO228" s="154"/>
      <c r="CP228" s="154"/>
      <c r="CQ228" s="154"/>
      <c r="CR228" s="154"/>
      <c r="CS228" s="154"/>
      <c r="CT228" s="154"/>
      <c r="CU228" s="154"/>
      <c r="CV228" s="154"/>
      <c r="CW228" s="154"/>
      <c r="CX228" s="154"/>
      <c r="CY228" s="154"/>
      <c r="CZ228" s="154"/>
      <c r="DA228" s="154"/>
      <c r="DB228" s="154"/>
      <c r="DC228" s="154"/>
      <c r="DD228" s="154"/>
      <c r="DE228" s="154"/>
      <c r="DF228" s="154"/>
      <c r="DG228" s="154"/>
      <c r="DH228" s="154"/>
      <c r="DI228" s="154"/>
      <c r="DJ228" s="154"/>
      <c r="DK228" s="154"/>
      <c r="DL228" s="154"/>
      <c r="DM228" s="154"/>
      <c r="DN228" s="154"/>
      <c r="DO228" s="154"/>
      <c r="DP228" s="154"/>
      <c r="DQ228" s="154"/>
      <c r="DR228" s="154"/>
      <c r="DS228" s="154"/>
      <c r="DT228" s="154"/>
      <c r="DU228" s="154"/>
      <c r="DV228" s="154"/>
      <c r="DW228" s="154"/>
      <c r="DX228" s="154"/>
      <c r="DY228" s="154"/>
      <c r="DZ228" s="154"/>
      <c r="EA228" s="154"/>
      <c r="EB228" s="154"/>
      <c r="EC228" s="154"/>
      <c r="ED228" s="154"/>
      <c r="EE228" s="154"/>
      <c r="EF228" s="154"/>
      <c r="EG228" s="154"/>
      <c r="EH228" s="154"/>
      <c r="EI228" s="154"/>
      <c r="EJ228" s="154"/>
      <c r="EK228" s="154"/>
      <c r="EL228" s="154"/>
      <c r="EM228" s="154"/>
      <c r="EN228" s="154"/>
      <c r="EO228" s="154"/>
      <c r="EP228" s="154"/>
      <c r="EQ228" s="154"/>
      <c r="ER228" s="154"/>
      <c r="ES228" s="154"/>
      <c r="ET228" s="154"/>
      <c r="EU228" s="154"/>
      <c r="EV228" s="154"/>
      <c r="EW228" s="154"/>
      <c r="EX228" s="154"/>
      <c r="EY228" s="154"/>
      <c r="EZ228" s="154"/>
      <c r="FA228" s="154"/>
      <c r="FB228" s="154"/>
      <c r="FC228" s="154"/>
      <c r="FD228" s="154"/>
      <c r="FE228" s="154"/>
      <c r="FF228" s="154"/>
      <c r="FG228" s="154"/>
      <c r="FH228" s="154"/>
      <c r="FI228" s="154"/>
      <c r="FJ228" s="154"/>
      <c r="FK228" s="154"/>
      <c r="FL228" s="154"/>
      <c r="FM228" s="154"/>
      <c r="FN228" s="154"/>
      <c r="FO228" s="154"/>
      <c r="FP228" s="154"/>
      <c r="FQ228" s="154"/>
      <c r="FR228" s="154"/>
      <c r="FS228" s="154"/>
      <c r="FT228" s="154"/>
      <c r="FU228" s="154"/>
      <c r="FV228" s="154"/>
      <c r="FW228" s="154"/>
      <c r="FX228" s="154"/>
      <c r="FY228" s="154"/>
      <c r="FZ228" s="154"/>
      <c r="GA228" s="154"/>
      <c r="GB228" s="154"/>
      <c r="GC228" s="154"/>
      <c r="GD228" s="154"/>
      <c r="GE228" s="154"/>
      <c r="GF228" s="154"/>
      <c r="GG228" s="154"/>
      <c r="GH228" s="154"/>
      <c r="GI228" s="154"/>
      <c r="GJ228" s="154"/>
      <c r="GK228" s="154"/>
      <c r="GL228" s="154"/>
      <c r="GM228" s="154"/>
      <c r="GN228" s="154"/>
      <c r="GO228" s="154"/>
      <c r="GP228" s="154"/>
      <c r="GQ228" s="154"/>
      <c r="GR228" s="154"/>
      <c r="GS228" s="154"/>
      <c r="GT228" s="154"/>
      <c r="GU228" s="154"/>
      <c r="GV228" s="154"/>
      <c r="GW228" s="154"/>
      <c r="GX228" s="154"/>
      <c r="GY228" s="154"/>
      <c r="GZ228" s="154"/>
      <c r="HA228" s="154"/>
      <c r="HB228" s="154"/>
      <c r="HC228" s="154"/>
      <c r="HD228" s="154"/>
      <c r="HE228" s="154"/>
      <c r="HF228" s="154"/>
      <c r="HG228" s="154"/>
      <c r="HH228" s="154"/>
      <c r="HI228" s="154"/>
      <c r="HJ228" s="154"/>
      <c r="HK228" s="154"/>
      <c r="HL228" s="154"/>
      <c r="HM228" s="154"/>
      <c r="HN228" s="154"/>
      <c r="HO228" s="154"/>
      <c r="HP228" s="154"/>
      <c r="HQ228" s="154"/>
      <c r="HR228" s="154"/>
      <c r="HS228" s="154"/>
      <c r="HT228" s="154"/>
      <c r="HU228" s="154"/>
      <c r="HV228" s="154"/>
      <c r="HW228" s="154"/>
      <c r="HX228" s="154"/>
      <c r="HY228" s="154"/>
      <c r="HZ228" s="154"/>
      <c r="IA228" s="154"/>
      <c r="IB228" s="154"/>
      <c r="IC228" s="154"/>
      <c r="ID228" s="154"/>
      <c r="IE228" s="154"/>
      <c r="IF228" s="154"/>
      <c r="IG228" s="154"/>
      <c r="IH228" s="154"/>
      <c r="II228" s="154"/>
      <c r="IJ228" s="154"/>
      <c r="IK228" s="154"/>
      <c r="IL228" s="154"/>
      <c r="IM228" s="154"/>
      <c r="IN228" s="154"/>
      <c r="IO228" s="154"/>
      <c r="IP228" s="154"/>
      <c r="IQ228" s="154"/>
    </row>
    <row r="229" spans="1:251" x14ac:dyDescent="0.2">
      <c r="A229" s="174" t="s">
        <v>397</v>
      </c>
      <c r="B229" s="145"/>
      <c r="C229" s="203"/>
      <c r="D229" s="212" t="s">
        <v>53</v>
      </c>
      <c r="E229" s="142"/>
      <c r="F229" s="206"/>
      <c r="G229" s="149"/>
      <c r="H229" s="167"/>
      <c r="I229" s="261"/>
      <c r="J229" s="167"/>
      <c r="K229" s="193"/>
      <c r="Q229" s="216"/>
      <c r="R229" s="149"/>
      <c r="S229" s="216"/>
      <c r="T229" s="216"/>
      <c r="U229" s="216"/>
      <c r="V229" s="216"/>
      <c r="W229" s="216"/>
      <c r="X229" s="216"/>
      <c r="Y229" s="216"/>
      <c r="Z229" s="216"/>
      <c r="AA229" s="216"/>
      <c r="AB229" s="216"/>
      <c r="AC229" s="216"/>
      <c r="AD229" s="216"/>
      <c r="AE229" s="216"/>
      <c r="AF229" s="216"/>
      <c r="AG229" s="216"/>
      <c r="AH229" s="216"/>
      <c r="AI229" s="216"/>
      <c r="AJ229" s="216"/>
      <c r="AK229" s="216"/>
      <c r="AL229" s="216"/>
      <c r="AM229" s="216"/>
      <c r="AN229" s="216"/>
      <c r="AO229" s="216"/>
      <c r="AP229" s="216"/>
      <c r="AQ229" s="216"/>
      <c r="AR229" s="216"/>
      <c r="AS229" s="216"/>
      <c r="AT229" s="216"/>
      <c r="AU229" s="216"/>
      <c r="AV229" s="216"/>
      <c r="AW229" s="216"/>
      <c r="AX229" s="216"/>
      <c r="AY229" s="216"/>
      <c r="AZ229" s="216"/>
      <c r="BA229" s="216"/>
      <c r="BB229" s="216"/>
      <c r="BC229" s="216"/>
      <c r="BD229" s="216"/>
      <c r="BE229" s="216"/>
      <c r="BF229" s="216"/>
      <c r="BG229" s="216"/>
      <c r="BH229" s="216"/>
      <c r="BI229" s="216"/>
      <c r="BJ229" s="216"/>
      <c r="BK229" s="216"/>
      <c r="BL229" s="216"/>
      <c r="BM229" s="216"/>
      <c r="BN229" s="216"/>
      <c r="BO229" s="216"/>
      <c r="BP229" s="216"/>
      <c r="BQ229" s="216"/>
      <c r="BR229" s="216"/>
      <c r="BS229" s="216"/>
      <c r="BT229" s="216"/>
      <c r="BU229" s="216"/>
      <c r="BV229" s="216"/>
      <c r="BW229" s="216"/>
      <c r="BX229" s="216"/>
      <c r="BY229" s="216"/>
      <c r="BZ229" s="216"/>
      <c r="CA229" s="216"/>
      <c r="CB229" s="216"/>
      <c r="CC229" s="216"/>
      <c r="CD229" s="216"/>
      <c r="CE229" s="216"/>
      <c r="CF229" s="216"/>
      <c r="CG229" s="216"/>
      <c r="CH229" s="216"/>
      <c r="CI229" s="216"/>
      <c r="CJ229" s="216"/>
      <c r="CK229" s="216"/>
      <c r="CL229" s="216"/>
      <c r="CM229" s="216"/>
      <c r="CN229" s="216"/>
      <c r="CO229" s="216"/>
      <c r="CP229" s="216"/>
      <c r="CQ229" s="216"/>
      <c r="CR229" s="216"/>
      <c r="CS229" s="216"/>
      <c r="CT229" s="216"/>
      <c r="CU229" s="216"/>
      <c r="CV229" s="216"/>
      <c r="CW229" s="216"/>
      <c r="CX229" s="216"/>
      <c r="CY229" s="216"/>
      <c r="CZ229" s="216"/>
      <c r="DA229" s="216"/>
      <c r="DB229" s="216"/>
      <c r="DC229" s="216"/>
      <c r="DD229" s="216"/>
      <c r="DE229" s="216"/>
      <c r="DF229" s="216"/>
      <c r="DG229" s="216"/>
      <c r="DH229" s="216"/>
      <c r="DI229" s="216"/>
      <c r="DJ229" s="216"/>
      <c r="DK229" s="216"/>
      <c r="DL229" s="216"/>
      <c r="DM229" s="216"/>
      <c r="DN229" s="216"/>
      <c r="DO229" s="216"/>
      <c r="DP229" s="216"/>
      <c r="DQ229" s="216"/>
      <c r="DR229" s="216"/>
      <c r="DS229" s="216"/>
      <c r="DT229" s="216"/>
      <c r="DU229" s="216"/>
      <c r="DV229" s="216"/>
      <c r="DW229" s="216"/>
      <c r="DX229" s="216"/>
      <c r="DY229" s="216"/>
      <c r="DZ229" s="216"/>
      <c r="EA229" s="216"/>
      <c r="EB229" s="216"/>
      <c r="EC229" s="216"/>
      <c r="ED229" s="216"/>
      <c r="EE229" s="216"/>
      <c r="EF229" s="216"/>
      <c r="EG229" s="216"/>
      <c r="EH229" s="216"/>
      <c r="EI229" s="216"/>
      <c r="EJ229" s="216"/>
      <c r="EK229" s="216"/>
      <c r="EL229" s="216"/>
      <c r="EM229" s="216"/>
      <c r="EN229" s="216"/>
      <c r="EO229" s="216"/>
      <c r="EP229" s="216"/>
      <c r="EQ229" s="216"/>
      <c r="ER229" s="216"/>
      <c r="ES229" s="216"/>
      <c r="ET229" s="216"/>
      <c r="EU229" s="216"/>
      <c r="EV229" s="216"/>
      <c r="EW229" s="216"/>
      <c r="EX229" s="216"/>
      <c r="EY229" s="216"/>
      <c r="EZ229" s="216"/>
      <c r="FA229" s="216"/>
      <c r="FB229" s="216"/>
      <c r="FC229" s="216"/>
      <c r="FD229" s="216"/>
      <c r="FE229" s="216"/>
      <c r="FF229" s="216"/>
      <c r="FG229" s="216"/>
      <c r="FH229" s="216"/>
      <c r="FI229" s="216"/>
      <c r="FJ229" s="216"/>
      <c r="FK229" s="216"/>
      <c r="FL229" s="216"/>
      <c r="FM229" s="216"/>
      <c r="FN229" s="216"/>
      <c r="FO229" s="216"/>
      <c r="FP229" s="216"/>
      <c r="FQ229" s="216"/>
      <c r="FR229" s="216"/>
      <c r="FS229" s="216"/>
      <c r="FT229" s="216"/>
      <c r="FU229" s="216"/>
      <c r="FV229" s="216"/>
      <c r="FW229" s="216"/>
      <c r="FX229" s="216"/>
      <c r="FY229" s="216"/>
      <c r="FZ229" s="216"/>
      <c r="GA229" s="216"/>
      <c r="GB229" s="216"/>
      <c r="GC229" s="216"/>
      <c r="GD229" s="216"/>
      <c r="GE229" s="216"/>
      <c r="GF229" s="216"/>
      <c r="GG229" s="216"/>
      <c r="GH229" s="216"/>
      <c r="GI229" s="216"/>
      <c r="GJ229" s="216"/>
      <c r="GK229" s="216"/>
      <c r="GL229" s="216"/>
      <c r="GM229" s="216"/>
      <c r="GN229" s="216"/>
      <c r="GO229" s="216"/>
      <c r="GP229" s="216"/>
      <c r="GQ229" s="216"/>
      <c r="GR229" s="216"/>
      <c r="GS229" s="216"/>
      <c r="GT229" s="216"/>
      <c r="GU229" s="216"/>
      <c r="GV229" s="216"/>
      <c r="GW229" s="216"/>
      <c r="GX229" s="216"/>
      <c r="GY229" s="216"/>
      <c r="GZ229" s="216"/>
      <c r="HA229" s="216"/>
      <c r="HB229" s="216"/>
      <c r="HC229" s="216"/>
      <c r="HD229" s="216"/>
      <c r="HE229" s="216"/>
      <c r="HF229" s="216"/>
      <c r="HG229" s="216"/>
      <c r="HH229" s="216"/>
      <c r="HI229" s="216"/>
      <c r="HJ229" s="216"/>
      <c r="HK229" s="216"/>
      <c r="HL229" s="216"/>
      <c r="HM229" s="216"/>
      <c r="HN229" s="216"/>
      <c r="HO229" s="216"/>
      <c r="HP229" s="216"/>
      <c r="HQ229" s="216"/>
      <c r="HR229" s="216"/>
      <c r="HS229" s="216"/>
      <c r="HT229" s="216"/>
      <c r="HU229" s="216"/>
      <c r="HV229" s="216"/>
      <c r="HW229" s="216"/>
      <c r="HX229" s="216"/>
      <c r="HY229" s="216"/>
      <c r="HZ229" s="216"/>
      <c r="IA229" s="216"/>
      <c r="IB229" s="216"/>
      <c r="IC229" s="216"/>
      <c r="ID229" s="216"/>
      <c r="IE229" s="216"/>
      <c r="IF229" s="216"/>
      <c r="IG229" s="216"/>
      <c r="IH229" s="216"/>
      <c r="II229" s="216"/>
      <c r="IJ229" s="216"/>
      <c r="IK229" s="216"/>
      <c r="IL229" s="216"/>
      <c r="IM229" s="216"/>
      <c r="IN229" s="216"/>
      <c r="IO229" s="216"/>
      <c r="IP229" s="216"/>
      <c r="IQ229" s="216"/>
    </row>
    <row r="230" spans="1:251" s="216" customFormat="1" x14ac:dyDescent="0.2">
      <c r="A230" s="174" t="s">
        <v>398</v>
      </c>
      <c r="B230" s="145" t="s">
        <v>223</v>
      </c>
      <c r="C230" s="219">
        <v>1206</v>
      </c>
      <c r="D230" s="205" t="s">
        <v>71</v>
      </c>
      <c r="E230" s="142" t="s">
        <v>70</v>
      </c>
      <c r="F230" s="206">
        <f>10+7</f>
        <v>17</v>
      </c>
      <c r="G230" s="149">
        <v>8.6300000000000008</v>
      </c>
      <c r="H230" s="150">
        <f>ROUND(G230*$K$9,2)</f>
        <v>10.83</v>
      </c>
      <c r="I230" s="192">
        <f>ROUND(F230*H230,2)</f>
        <v>184.11</v>
      </c>
      <c r="J230" s="167"/>
      <c r="K230" s="193"/>
      <c r="L230" s="157"/>
      <c r="M230" s="154"/>
      <c r="N230" s="154"/>
      <c r="O230" s="154"/>
      <c r="P230" s="154"/>
      <c r="R230" s="149">
        <v>9.9700000000000006</v>
      </c>
    </row>
    <row r="231" spans="1:251" s="216" customFormat="1" x14ac:dyDescent="0.2">
      <c r="A231" s="174" t="s">
        <v>485</v>
      </c>
      <c r="B231" s="145" t="s">
        <v>223</v>
      </c>
      <c r="C231" s="219">
        <v>1183</v>
      </c>
      <c r="D231" s="205" t="s">
        <v>471</v>
      </c>
      <c r="E231" s="142" t="s">
        <v>70</v>
      </c>
      <c r="F231" s="206">
        <v>1</v>
      </c>
      <c r="G231" s="149">
        <v>22.47</v>
      </c>
      <c r="H231" s="150">
        <f>ROUND(G231*$K$9,2)</f>
        <v>28.2</v>
      </c>
      <c r="I231" s="192">
        <f>ROUND(F231*H231,2)</f>
        <v>28.2</v>
      </c>
      <c r="J231" s="167"/>
      <c r="K231" s="193"/>
      <c r="L231" s="157"/>
      <c r="M231" s="154"/>
      <c r="N231" s="154"/>
      <c r="O231" s="154"/>
      <c r="P231" s="154"/>
      <c r="R231" s="149">
        <v>25.96</v>
      </c>
    </row>
    <row r="232" spans="1:251" s="216" customFormat="1" x14ac:dyDescent="0.2">
      <c r="A232" s="174"/>
      <c r="B232" s="142"/>
      <c r="C232" s="219"/>
      <c r="D232" s="205"/>
      <c r="E232" s="142"/>
      <c r="F232" s="206"/>
      <c r="G232" s="149"/>
      <c r="H232" s="167"/>
      <c r="I232" s="261"/>
      <c r="J232" s="167"/>
      <c r="K232" s="193"/>
      <c r="L232" s="157"/>
      <c r="M232" s="154"/>
      <c r="N232" s="154"/>
      <c r="O232" s="154"/>
      <c r="P232" s="154"/>
      <c r="R232" s="149"/>
    </row>
    <row r="233" spans="1:251" s="216" customFormat="1" x14ac:dyDescent="0.2">
      <c r="A233" s="174" t="s">
        <v>399</v>
      </c>
      <c r="B233" s="145"/>
      <c r="C233" s="203"/>
      <c r="D233" s="212" t="s">
        <v>74</v>
      </c>
      <c r="E233" s="142"/>
      <c r="F233" s="206"/>
      <c r="G233" s="149"/>
      <c r="H233" s="167"/>
      <c r="I233" s="261"/>
      <c r="J233" s="167"/>
      <c r="K233" s="193"/>
      <c r="L233" s="157"/>
      <c r="M233" s="154"/>
      <c r="N233" s="154"/>
      <c r="O233" s="154"/>
      <c r="P233" s="154"/>
      <c r="R233" s="149"/>
    </row>
    <row r="234" spans="1:251" s="216" customFormat="1" x14ac:dyDescent="0.2">
      <c r="A234" s="174" t="s">
        <v>400</v>
      </c>
      <c r="B234" s="145" t="s">
        <v>223</v>
      </c>
      <c r="C234" s="219">
        <v>7146</v>
      </c>
      <c r="D234" s="205" t="s">
        <v>154</v>
      </c>
      <c r="E234" s="142" t="s">
        <v>70</v>
      </c>
      <c r="F234" s="206">
        <v>1</v>
      </c>
      <c r="G234" s="149">
        <v>186.52</v>
      </c>
      <c r="H234" s="150">
        <f>ROUND(G234*$K$9,2)</f>
        <v>234.08</v>
      </c>
      <c r="I234" s="192">
        <f>ROUND(F234*H234,2)</f>
        <v>234.08</v>
      </c>
      <c r="J234" s="167"/>
      <c r="K234" s="193"/>
      <c r="L234" s="157"/>
      <c r="M234" s="154"/>
      <c r="N234" s="154"/>
      <c r="O234" s="154"/>
      <c r="P234" s="154"/>
      <c r="R234" s="149">
        <v>212.03</v>
      </c>
    </row>
    <row r="235" spans="1:251" s="216" customFormat="1" x14ac:dyDescent="0.2">
      <c r="A235" s="174" t="s">
        <v>486</v>
      </c>
      <c r="B235" s="145" t="s">
        <v>223</v>
      </c>
      <c r="C235" s="219">
        <v>7145</v>
      </c>
      <c r="D235" s="205" t="s">
        <v>468</v>
      </c>
      <c r="E235" s="142" t="s">
        <v>70</v>
      </c>
      <c r="F235" s="206">
        <v>1</v>
      </c>
      <c r="G235" s="149">
        <v>86.87</v>
      </c>
      <c r="H235" s="150">
        <f>ROUND(G235*$K$9,2)</f>
        <v>109.02</v>
      </c>
      <c r="I235" s="192">
        <f>ROUND(F235*H235,2)</f>
        <v>109.02</v>
      </c>
      <c r="J235" s="167"/>
      <c r="K235" s="193"/>
      <c r="L235" s="157"/>
      <c r="M235" s="154"/>
      <c r="N235" s="154"/>
      <c r="O235" s="154"/>
      <c r="P235" s="154"/>
      <c r="R235" s="149">
        <v>125.02</v>
      </c>
    </row>
    <row r="236" spans="1:251" s="216" customFormat="1" x14ac:dyDescent="0.2">
      <c r="A236" s="174" t="s">
        <v>487</v>
      </c>
      <c r="B236" s="145" t="s">
        <v>223</v>
      </c>
      <c r="C236" s="219">
        <v>7143</v>
      </c>
      <c r="D236" s="205" t="s">
        <v>469</v>
      </c>
      <c r="E236" s="142" t="s">
        <v>70</v>
      </c>
      <c r="F236" s="206">
        <f>4+2</f>
        <v>6</v>
      </c>
      <c r="G236" s="149">
        <v>34.44</v>
      </c>
      <c r="H236" s="150">
        <f>ROUND(G236*$K$9,2)</f>
        <v>43.22</v>
      </c>
      <c r="I236" s="192">
        <f>ROUND(F236*H236,2)</f>
        <v>259.32</v>
      </c>
      <c r="J236" s="167"/>
      <c r="K236" s="193"/>
      <c r="L236" s="157"/>
      <c r="M236" s="154"/>
      <c r="N236" s="154"/>
      <c r="O236" s="154"/>
      <c r="P236" s="154"/>
      <c r="R236" s="149">
        <v>76.23</v>
      </c>
    </row>
    <row r="237" spans="1:251" s="216" customFormat="1" x14ac:dyDescent="0.2">
      <c r="A237" s="174" t="s">
        <v>488</v>
      </c>
      <c r="B237" s="145" t="s">
        <v>223</v>
      </c>
      <c r="C237" s="219">
        <v>7142</v>
      </c>
      <c r="D237" s="205" t="s">
        <v>470</v>
      </c>
      <c r="E237" s="142" t="s">
        <v>70</v>
      </c>
      <c r="F237" s="206">
        <f>4+3</f>
        <v>7</v>
      </c>
      <c r="G237" s="149">
        <v>10.73</v>
      </c>
      <c r="H237" s="150">
        <f>ROUND(G237*$K$9,2)</f>
        <v>13.47</v>
      </c>
      <c r="I237" s="192">
        <f>ROUND(F237*H237,2)</f>
        <v>94.29</v>
      </c>
      <c r="J237" s="167"/>
      <c r="K237" s="193"/>
      <c r="L237" s="157"/>
      <c r="M237" s="154"/>
      <c r="N237" s="154"/>
      <c r="O237" s="154"/>
      <c r="P237" s="154"/>
      <c r="R237" s="149">
        <v>38.11</v>
      </c>
    </row>
    <row r="238" spans="1:251" s="216" customFormat="1" x14ac:dyDescent="0.2">
      <c r="A238" s="174"/>
      <c r="B238" s="142"/>
      <c r="C238" s="219"/>
      <c r="D238" s="205"/>
      <c r="E238" s="142"/>
      <c r="F238" s="206"/>
      <c r="G238" s="149"/>
      <c r="H238" s="167"/>
      <c r="I238" s="261"/>
      <c r="J238" s="167"/>
      <c r="K238" s="193"/>
      <c r="L238" s="157"/>
      <c r="M238" s="154"/>
      <c r="N238" s="154"/>
      <c r="O238" s="154"/>
      <c r="P238" s="154"/>
      <c r="R238" s="149"/>
    </row>
    <row r="239" spans="1:251" s="216" customFormat="1" x14ac:dyDescent="0.2">
      <c r="A239" s="174" t="s">
        <v>401</v>
      </c>
      <c r="B239" s="145"/>
      <c r="C239" s="203"/>
      <c r="D239" s="212" t="s">
        <v>54</v>
      </c>
      <c r="E239" s="142"/>
      <c r="F239" s="206"/>
      <c r="G239" s="149"/>
      <c r="H239" s="167"/>
      <c r="I239" s="261"/>
      <c r="J239" s="167"/>
      <c r="K239" s="193"/>
      <c r="L239" s="157"/>
      <c r="M239" s="154"/>
      <c r="N239" s="154"/>
      <c r="O239" s="154"/>
      <c r="P239" s="154"/>
      <c r="R239" s="149"/>
    </row>
    <row r="240" spans="1:251" s="216" customFormat="1" x14ac:dyDescent="0.2">
      <c r="A240" s="174" t="s">
        <v>402</v>
      </c>
      <c r="B240" s="145" t="s">
        <v>223</v>
      </c>
      <c r="C240" s="219">
        <v>3825</v>
      </c>
      <c r="D240" s="205" t="s">
        <v>72</v>
      </c>
      <c r="E240" s="142" t="s">
        <v>70</v>
      </c>
      <c r="F240" s="206">
        <f>ROUND(F226/(6*4),0)</f>
        <v>56</v>
      </c>
      <c r="G240" s="149">
        <v>15.85</v>
      </c>
      <c r="H240" s="150">
        <f>ROUND(G240*$K$9,2)</f>
        <v>19.89</v>
      </c>
      <c r="I240" s="192">
        <f>ROUND(F240*H240,2)</f>
        <v>1113.8399999999999</v>
      </c>
      <c r="J240" s="156"/>
      <c r="K240" s="193"/>
      <c r="L240" s="157"/>
      <c r="M240" s="154"/>
      <c r="N240" s="154"/>
      <c r="O240" s="154"/>
      <c r="P240" s="154"/>
      <c r="Q240" s="154"/>
      <c r="R240" s="149">
        <v>18.3</v>
      </c>
      <c r="S240" s="154"/>
      <c r="T240" s="154"/>
      <c r="U240" s="154"/>
      <c r="V240" s="154"/>
      <c r="W240" s="154"/>
      <c r="X240" s="154"/>
      <c r="Y240" s="154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4"/>
      <c r="AY240" s="154"/>
      <c r="AZ240" s="154"/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4"/>
      <c r="BM240" s="154"/>
      <c r="BN240" s="154"/>
      <c r="BO240" s="154"/>
      <c r="BP240" s="154"/>
      <c r="BQ240" s="154"/>
      <c r="BR240" s="154"/>
      <c r="BS240" s="154"/>
      <c r="BT240" s="154"/>
      <c r="BU240" s="154"/>
      <c r="BV240" s="154"/>
      <c r="BW240" s="154"/>
      <c r="BX240" s="154"/>
      <c r="BY240" s="154"/>
      <c r="BZ240" s="154"/>
      <c r="CA240" s="154"/>
      <c r="CB240" s="154"/>
      <c r="CC240" s="154"/>
      <c r="CD240" s="154"/>
      <c r="CE240" s="154"/>
      <c r="CF240" s="154"/>
      <c r="CG240" s="154"/>
      <c r="CH240" s="154"/>
      <c r="CI240" s="154"/>
      <c r="CJ240" s="154"/>
      <c r="CK240" s="154"/>
      <c r="CL240" s="154"/>
      <c r="CM240" s="154"/>
      <c r="CN240" s="154"/>
      <c r="CO240" s="154"/>
      <c r="CP240" s="154"/>
      <c r="CQ240" s="154"/>
      <c r="CR240" s="154"/>
      <c r="CS240" s="154"/>
      <c r="CT240" s="154"/>
      <c r="CU240" s="154"/>
      <c r="CV240" s="154"/>
      <c r="CW240" s="154"/>
      <c r="CX240" s="154"/>
      <c r="CY240" s="154"/>
      <c r="CZ240" s="154"/>
      <c r="DA240" s="154"/>
      <c r="DB240" s="154"/>
      <c r="DC240" s="154"/>
      <c r="DD240" s="154"/>
      <c r="DE240" s="154"/>
      <c r="DF240" s="154"/>
      <c r="DG240" s="154"/>
      <c r="DH240" s="154"/>
      <c r="DI240" s="154"/>
      <c r="DJ240" s="154"/>
      <c r="DK240" s="154"/>
      <c r="DL240" s="154"/>
      <c r="DM240" s="154"/>
      <c r="DN240" s="154"/>
      <c r="DO240" s="154"/>
      <c r="DP240" s="154"/>
      <c r="DQ240" s="154"/>
      <c r="DR240" s="154"/>
      <c r="DS240" s="154"/>
      <c r="DT240" s="154"/>
      <c r="DU240" s="154"/>
      <c r="DV240" s="154"/>
      <c r="DW240" s="154"/>
      <c r="DX240" s="154"/>
      <c r="DY240" s="154"/>
      <c r="DZ240" s="154"/>
      <c r="EA240" s="154"/>
      <c r="EB240" s="154"/>
      <c r="EC240" s="154"/>
      <c r="ED240" s="154"/>
      <c r="EE240" s="154"/>
      <c r="EF240" s="154"/>
      <c r="EG240" s="154"/>
      <c r="EH240" s="154"/>
      <c r="EI240" s="154"/>
      <c r="EJ240" s="154"/>
      <c r="EK240" s="154"/>
      <c r="EL240" s="154"/>
      <c r="EM240" s="154"/>
      <c r="EN240" s="154"/>
      <c r="EO240" s="154"/>
      <c r="EP240" s="154"/>
      <c r="EQ240" s="154"/>
      <c r="ER240" s="154"/>
      <c r="ES240" s="154"/>
      <c r="ET240" s="154"/>
      <c r="EU240" s="154"/>
      <c r="EV240" s="154"/>
      <c r="EW240" s="154"/>
      <c r="EX240" s="154"/>
      <c r="EY240" s="154"/>
      <c r="EZ240" s="154"/>
      <c r="FA240" s="154"/>
      <c r="FB240" s="154"/>
      <c r="FC240" s="154"/>
      <c r="FD240" s="154"/>
      <c r="FE240" s="154"/>
      <c r="FF240" s="154"/>
      <c r="FG240" s="154"/>
      <c r="FH240" s="154"/>
      <c r="FI240" s="154"/>
      <c r="FJ240" s="154"/>
      <c r="FK240" s="154"/>
      <c r="FL240" s="154"/>
      <c r="FM240" s="154"/>
      <c r="FN240" s="154"/>
      <c r="FO240" s="154"/>
      <c r="FP240" s="154"/>
      <c r="FQ240" s="154"/>
      <c r="FR240" s="154"/>
      <c r="FS240" s="154"/>
      <c r="FT240" s="154"/>
      <c r="FU240" s="154"/>
      <c r="FV240" s="154"/>
      <c r="FW240" s="154"/>
      <c r="FX240" s="154"/>
      <c r="FY240" s="154"/>
      <c r="FZ240" s="154"/>
      <c r="GA240" s="154"/>
      <c r="GB240" s="154"/>
      <c r="GC240" s="154"/>
      <c r="GD240" s="154"/>
      <c r="GE240" s="154"/>
      <c r="GF240" s="154"/>
      <c r="GG240" s="154"/>
      <c r="GH240" s="154"/>
      <c r="GI240" s="154"/>
      <c r="GJ240" s="154"/>
      <c r="GK240" s="154"/>
      <c r="GL240" s="154"/>
      <c r="GM240" s="154"/>
      <c r="GN240" s="154"/>
      <c r="GO240" s="154"/>
      <c r="GP240" s="154"/>
      <c r="GQ240" s="154"/>
      <c r="GR240" s="154"/>
      <c r="GS240" s="154"/>
      <c r="GT240" s="154"/>
      <c r="GU240" s="154"/>
      <c r="GV240" s="154"/>
      <c r="GW240" s="154"/>
      <c r="GX240" s="154"/>
      <c r="GY240" s="154"/>
      <c r="GZ240" s="154"/>
      <c r="HA240" s="154"/>
      <c r="HB240" s="154"/>
      <c r="HC240" s="154"/>
      <c r="HD240" s="154"/>
      <c r="HE240" s="154"/>
      <c r="HF240" s="154"/>
      <c r="HG240" s="154"/>
      <c r="HH240" s="154"/>
      <c r="HI240" s="154"/>
      <c r="HJ240" s="154"/>
      <c r="HK240" s="154"/>
      <c r="HL240" s="154"/>
      <c r="HM240" s="154"/>
      <c r="HN240" s="154"/>
      <c r="HO240" s="154"/>
      <c r="HP240" s="154"/>
      <c r="HQ240" s="154"/>
      <c r="HR240" s="154"/>
      <c r="HS240" s="154"/>
      <c r="HT240" s="154"/>
      <c r="HU240" s="154"/>
      <c r="HV240" s="154"/>
      <c r="HW240" s="154"/>
      <c r="HX240" s="154"/>
      <c r="HY240" s="154"/>
      <c r="HZ240" s="154"/>
      <c r="IA240" s="154"/>
      <c r="IB240" s="154"/>
      <c r="IC240" s="154"/>
      <c r="ID240" s="154"/>
      <c r="IE240" s="154"/>
      <c r="IF240" s="154"/>
      <c r="IG240" s="154"/>
      <c r="IH240" s="154"/>
      <c r="II240" s="154"/>
      <c r="IJ240" s="154"/>
      <c r="IK240" s="154"/>
      <c r="IL240" s="154"/>
      <c r="IM240" s="154"/>
      <c r="IN240" s="154"/>
      <c r="IO240" s="154"/>
      <c r="IP240" s="154"/>
      <c r="IQ240" s="154"/>
    </row>
    <row r="241" spans="1:251" s="216" customFormat="1" x14ac:dyDescent="0.2">
      <c r="A241" s="174" t="s">
        <v>475</v>
      </c>
      <c r="B241" s="145" t="s">
        <v>223</v>
      </c>
      <c r="C241" s="219">
        <v>3825</v>
      </c>
      <c r="D241" s="205" t="s">
        <v>472</v>
      </c>
      <c r="E241" s="142" t="s">
        <v>70</v>
      </c>
      <c r="F241" s="206">
        <f>ROUND(F225/(6*4),0)</f>
        <v>11</v>
      </c>
      <c r="G241" s="149">
        <v>15.85</v>
      </c>
      <c r="H241" s="150">
        <f>ROUND(G241*$K$9,2)</f>
        <v>19.89</v>
      </c>
      <c r="I241" s="192">
        <f>ROUND(F241*H241,2)</f>
        <v>218.79</v>
      </c>
      <c r="J241" s="156"/>
      <c r="K241" s="193"/>
      <c r="L241" s="157"/>
      <c r="M241" s="154"/>
      <c r="N241" s="154"/>
      <c r="O241" s="154"/>
      <c r="P241" s="154"/>
      <c r="Q241" s="154"/>
      <c r="R241" s="149">
        <v>39.99</v>
      </c>
      <c r="S241" s="154"/>
      <c r="T241" s="154"/>
      <c r="U241" s="154"/>
      <c r="V241" s="154"/>
      <c r="W241" s="154"/>
      <c r="X241" s="154"/>
      <c r="Y241" s="154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4"/>
      <c r="AK241" s="154"/>
      <c r="AL241" s="154"/>
      <c r="AM241" s="154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4"/>
      <c r="AY241" s="154"/>
      <c r="AZ241" s="154"/>
      <c r="BA241" s="154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4"/>
      <c r="BM241" s="154"/>
      <c r="BN241" s="154"/>
      <c r="BO241" s="154"/>
      <c r="BP241" s="154"/>
      <c r="BQ241" s="154"/>
      <c r="BR241" s="154"/>
      <c r="BS241" s="154"/>
      <c r="BT241" s="154"/>
      <c r="BU241" s="154"/>
      <c r="BV241" s="154"/>
      <c r="BW241" s="154"/>
      <c r="BX241" s="154"/>
      <c r="BY241" s="154"/>
      <c r="BZ241" s="154"/>
      <c r="CA241" s="154"/>
      <c r="CB241" s="154"/>
      <c r="CC241" s="154"/>
      <c r="CD241" s="154"/>
      <c r="CE241" s="154"/>
      <c r="CF241" s="154"/>
      <c r="CG241" s="154"/>
      <c r="CH241" s="154"/>
      <c r="CI241" s="154"/>
      <c r="CJ241" s="154"/>
      <c r="CK241" s="154"/>
      <c r="CL241" s="154"/>
      <c r="CM241" s="154"/>
      <c r="CN241" s="154"/>
      <c r="CO241" s="154"/>
      <c r="CP241" s="154"/>
      <c r="CQ241" s="154"/>
      <c r="CR241" s="154"/>
      <c r="CS241" s="154"/>
      <c r="CT241" s="154"/>
      <c r="CU241" s="154"/>
      <c r="CV241" s="154"/>
      <c r="CW241" s="154"/>
      <c r="CX241" s="154"/>
      <c r="CY241" s="154"/>
      <c r="CZ241" s="154"/>
      <c r="DA241" s="154"/>
      <c r="DB241" s="154"/>
      <c r="DC241" s="154"/>
      <c r="DD241" s="154"/>
      <c r="DE241" s="154"/>
      <c r="DF241" s="154"/>
      <c r="DG241" s="154"/>
      <c r="DH241" s="154"/>
      <c r="DI241" s="154"/>
      <c r="DJ241" s="154"/>
      <c r="DK241" s="154"/>
      <c r="DL241" s="154"/>
      <c r="DM241" s="154"/>
      <c r="DN241" s="154"/>
      <c r="DO241" s="154"/>
      <c r="DP241" s="154"/>
      <c r="DQ241" s="154"/>
      <c r="DR241" s="154"/>
      <c r="DS241" s="154"/>
      <c r="DT241" s="154"/>
      <c r="DU241" s="154"/>
      <c r="DV241" s="154"/>
      <c r="DW241" s="154"/>
      <c r="DX241" s="154"/>
      <c r="DY241" s="154"/>
      <c r="DZ241" s="154"/>
      <c r="EA241" s="154"/>
      <c r="EB241" s="154"/>
      <c r="EC241" s="154"/>
      <c r="ED241" s="154"/>
      <c r="EE241" s="154"/>
      <c r="EF241" s="154"/>
      <c r="EG241" s="154"/>
      <c r="EH241" s="154"/>
      <c r="EI241" s="154"/>
      <c r="EJ241" s="154"/>
      <c r="EK241" s="154"/>
      <c r="EL241" s="154"/>
      <c r="EM241" s="154"/>
      <c r="EN241" s="154"/>
      <c r="EO241" s="154"/>
      <c r="EP241" s="154"/>
      <c r="EQ241" s="154"/>
      <c r="ER241" s="154"/>
      <c r="ES241" s="154"/>
      <c r="ET241" s="154"/>
      <c r="EU241" s="154"/>
      <c r="EV241" s="154"/>
      <c r="EW241" s="154"/>
      <c r="EX241" s="154"/>
      <c r="EY241" s="154"/>
      <c r="EZ241" s="154"/>
      <c r="FA241" s="154"/>
      <c r="FB241" s="154"/>
      <c r="FC241" s="154"/>
      <c r="FD241" s="154"/>
      <c r="FE241" s="154"/>
      <c r="FF241" s="154"/>
      <c r="FG241" s="154"/>
      <c r="FH241" s="154"/>
      <c r="FI241" s="154"/>
      <c r="FJ241" s="154"/>
      <c r="FK241" s="154"/>
      <c r="FL241" s="154"/>
      <c r="FM241" s="154"/>
      <c r="FN241" s="154"/>
      <c r="FO241" s="154"/>
      <c r="FP241" s="154"/>
      <c r="FQ241" s="154"/>
      <c r="FR241" s="154"/>
      <c r="FS241" s="154"/>
      <c r="FT241" s="154"/>
      <c r="FU241" s="154"/>
      <c r="FV241" s="154"/>
      <c r="FW241" s="154"/>
      <c r="FX241" s="154"/>
      <c r="FY241" s="154"/>
      <c r="FZ241" s="154"/>
      <c r="GA241" s="154"/>
      <c r="GB241" s="154"/>
      <c r="GC241" s="154"/>
      <c r="GD241" s="154"/>
      <c r="GE241" s="154"/>
      <c r="GF241" s="154"/>
      <c r="GG241" s="154"/>
      <c r="GH241" s="154"/>
      <c r="GI241" s="154"/>
      <c r="GJ241" s="154"/>
      <c r="GK241" s="154"/>
      <c r="GL241" s="154"/>
      <c r="GM241" s="154"/>
      <c r="GN241" s="154"/>
      <c r="GO241" s="154"/>
      <c r="GP241" s="154"/>
      <c r="GQ241" s="154"/>
      <c r="GR241" s="154"/>
      <c r="GS241" s="154"/>
      <c r="GT241" s="154"/>
      <c r="GU241" s="154"/>
      <c r="GV241" s="154"/>
      <c r="GW241" s="154"/>
      <c r="GX241" s="154"/>
      <c r="GY241" s="154"/>
      <c r="GZ241" s="154"/>
      <c r="HA241" s="154"/>
      <c r="HB241" s="154"/>
      <c r="HC241" s="154"/>
      <c r="HD241" s="154"/>
      <c r="HE241" s="154"/>
      <c r="HF241" s="154"/>
      <c r="HG241" s="154"/>
      <c r="HH241" s="154"/>
      <c r="HI241" s="154"/>
      <c r="HJ241" s="154"/>
      <c r="HK241" s="154"/>
      <c r="HL241" s="154"/>
      <c r="HM241" s="154"/>
      <c r="HN241" s="154"/>
      <c r="HO241" s="154"/>
      <c r="HP241" s="154"/>
      <c r="HQ241" s="154"/>
      <c r="HR241" s="154"/>
      <c r="HS241" s="154"/>
      <c r="HT241" s="154"/>
      <c r="HU241" s="154"/>
      <c r="HV241" s="154"/>
      <c r="HW241" s="154"/>
      <c r="HX241" s="154"/>
      <c r="HY241" s="154"/>
      <c r="HZ241" s="154"/>
      <c r="IA241" s="154"/>
      <c r="IB241" s="154"/>
      <c r="IC241" s="154"/>
      <c r="ID241" s="154"/>
      <c r="IE241" s="154"/>
      <c r="IF241" s="154"/>
      <c r="IG241" s="154"/>
      <c r="IH241" s="154"/>
      <c r="II241" s="154"/>
      <c r="IJ241" s="154"/>
      <c r="IK241" s="154"/>
      <c r="IL241" s="154"/>
      <c r="IM241" s="154"/>
      <c r="IN241" s="154"/>
      <c r="IO241" s="154"/>
      <c r="IP241" s="154"/>
      <c r="IQ241" s="154"/>
    </row>
    <row r="242" spans="1:251" s="216" customFormat="1" x14ac:dyDescent="0.2">
      <c r="A242" s="174" t="s">
        <v>476</v>
      </c>
      <c r="B242" s="145" t="s">
        <v>223</v>
      </c>
      <c r="C242" s="219">
        <v>3827</v>
      </c>
      <c r="D242" s="205" t="s">
        <v>473</v>
      </c>
      <c r="E242" s="142" t="s">
        <v>70</v>
      </c>
      <c r="F242" s="206">
        <f>ROUND(F224/(6*4),0)</f>
        <v>1</v>
      </c>
      <c r="G242" s="149">
        <v>34.619999999999997</v>
      </c>
      <c r="H242" s="150">
        <f>ROUND(G242*$K$9,2)</f>
        <v>43.45</v>
      </c>
      <c r="I242" s="192">
        <f>ROUND(F242*H242,2)</f>
        <v>43.45</v>
      </c>
      <c r="J242" s="156"/>
      <c r="K242" s="193"/>
      <c r="L242" s="157"/>
      <c r="M242" s="154"/>
      <c r="N242" s="154"/>
      <c r="O242" s="154"/>
      <c r="P242" s="154"/>
      <c r="Q242" s="154"/>
      <c r="R242" s="149">
        <v>39.99</v>
      </c>
      <c r="S242" s="154"/>
      <c r="T242" s="154"/>
      <c r="U242" s="154"/>
      <c r="V242" s="154"/>
      <c r="W242" s="154"/>
      <c r="X242" s="154"/>
      <c r="Y242" s="154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4"/>
      <c r="AY242" s="154"/>
      <c r="AZ242" s="154"/>
      <c r="BA242" s="154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4"/>
      <c r="BM242" s="154"/>
      <c r="BN242" s="154"/>
      <c r="BO242" s="154"/>
      <c r="BP242" s="154"/>
      <c r="BQ242" s="154"/>
      <c r="BR242" s="154"/>
      <c r="BS242" s="154"/>
      <c r="BT242" s="154"/>
      <c r="BU242" s="154"/>
      <c r="BV242" s="154"/>
      <c r="BW242" s="154"/>
      <c r="BX242" s="154"/>
      <c r="BY242" s="154"/>
      <c r="BZ242" s="154"/>
      <c r="CA242" s="154"/>
      <c r="CB242" s="154"/>
      <c r="CC242" s="154"/>
      <c r="CD242" s="154"/>
      <c r="CE242" s="154"/>
      <c r="CF242" s="154"/>
      <c r="CG242" s="154"/>
      <c r="CH242" s="154"/>
      <c r="CI242" s="154"/>
      <c r="CJ242" s="154"/>
      <c r="CK242" s="154"/>
      <c r="CL242" s="154"/>
      <c r="CM242" s="154"/>
      <c r="CN242" s="154"/>
      <c r="CO242" s="154"/>
      <c r="CP242" s="154"/>
      <c r="CQ242" s="154"/>
      <c r="CR242" s="154"/>
      <c r="CS242" s="154"/>
      <c r="CT242" s="154"/>
      <c r="CU242" s="154"/>
      <c r="CV242" s="154"/>
      <c r="CW242" s="154"/>
      <c r="CX242" s="154"/>
      <c r="CY242" s="154"/>
      <c r="CZ242" s="154"/>
      <c r="DA242" s="154"/>
      <c r="DB242" s="154"/>
      <c r="DC242" s="154"/>
      <c r="DD242" s="154"/>
      <c r="DE242" s="154"/>
      <c r="DF242" s="154"/>
      <c r="DG242" s="154"/>
      <c r="DH242" s="154"/>
      <c r="DI242" s="154"/>
      <c r="DJ242" s="154"/>
      <c r="DK242" s="154"/>
      <c r="DL242" s="154"/>
      <c r="DM242" s="154"/>
      <c r="DN242" s="154"/>
      <c r="DO242" s="154"/>
      <c r="DP242" s="154"/>
      <c r="DQ242" s="154"/>
      <c r="DR242" s="154"/>
      <c r="DS242" s="154"/>
      <c r="DT242" s="154"/>
      <c r="DU242" s="154"/>
      <c r="DV242" s="154"/>
      <c r="DW242" s="154"/>
      <c r="DX242" s="154"/>
      <c r="DY242" s="154"/>
      <c r="DZ242" s="154"/>
      <c r="EA242" s="154"/>
      <c r="EB242" s="154"/>
      <c r="EC242" s="154"/>
      <c r="ED242" s="154"/>
      <c r="EE242" s="154"/>
      <c r="EF242" s="154"/>
      <c r="EG242" s="154"/>
      <c r="EH242" s="154"/>
      <c r="EI242" s="154"/>
      <c r="EJ242" s="154"/>
      <c r="EK242" s="154"/>
      <c r="EL242" s="154"/>
      <c r="EM242" s="154"/>
      <c r="EN242" s="154"/>
      <c r="EO242" s="154"/>
      <c r="EP242" s="154"/>
      <c r="EQ242" s="154"/>
      <c r="ER242" s="154"/>
      <c r="ES242" s="154"/>
      <c r="ET242" s="154"/>
      <c r="EU242" s="154"/>
      <c r="EV242" s="154"/>
      <c r="EW242" s="154"/>
      <c r="EX242" s="154"/>
      <c r="EY242" s="154"/>
      <c r="EZ242" s="154"/>
      <c r="FA242" s="154"/>
      <c r="FB242" s="154"/>
      <c r="FC242" s="154"/>
      <c r="FD242" s="154"/>
      <c r="FE242" s="154"/>
      <c r="FF242" s="154"/>
      <c r="FG242" s="154"/>
      <c r="FH242" s="154"/>
      <c r="FI242" s="154"/>
      <c r="FJ242" s="154"/>
      <c r="FK242" s="154"/>
      <c r="FL242" s="154"/>
      <c r="FM242" s="154"/>
      <c r="FN242" s="154"/>
      <c r="FO242" s="154"/>
      <c r="FP242" s="154"/>
      <c r="FQ242" s="154"/>
      <c r="FR242" s="154"/>
      <c r="FS242" s="154"/>
      <c r="FT242" s="154"/>
      <c r="FU242" s="154"/>
      <c r="FV242" s="154"/>
      <c r="FW242" s="154"/>
      <c r="FX242" s="154"/>
      <c r="FY242" s="154"/>
      <c r="FZ242" s="154"/>
      <c r="GA242" s="154"/>
      <c r="GB242" s="154"/>
      <c r="GC242" s="154"/>
      <c r="GD242" s="154"/>
      <c r="GE242" s="154"/>
      <c r="GF242" s="154"/>
      <c r="GG242" s="154"/>
      <c r="GH242" s="154"/>
      <c r="GI242" s="154"/>
      <c r="GJ242" s="154"/>
      <c r="GK242" s="154"/>
      <c r="GL242" s="154"/>
      <c r="GM242" s="154"/>
      <c r="GN242" s="154"/>
      <c r="GO242" s="154"/>
      <c r="GP242" s="154"/>
      <c r="GQ242" s="154"/>
      <c r="GR242" s="154"/>
      <c r="GS242" s="154"/>
      <c r="GT242" s="154"/>
      <c r="GU242" s="154"/>
      <c r="GV242" s="154"/>
      <c r="GW242" s="154"/>
      <c r="GX242" s="154"/>
      <c r="GY242" s="154"/>
      <c r="GZ242" s="154"/>
      <c r="HA242" s="154"/>
      <c r="HB242" s="154"/>
      <c r="HC242" s="154"/>
      <c r="HD242" s="154"/>
      <c r="HE242" s="154"/>
      <c r="HF242" s="154"/>
      <c r="HG242" s="154"/>
      <c r="HH242" s="154"/>
      <c r="HI242" s="154"/>
      <c r="HJ242" s="154"/>
      <c r="HK242" s="154"/>
      <c r="HL242" s="154"/>
      <c r="HM242" s="154"/>
      <c r="HN242" s="154"/>
      <c r="HO242" s="154"/>
      <c r="HP242" s="154"/>
      <c r="HQ242" s="154"/>
      <c r="HR242" s="154"/>
      <c r="HS242" s="154"/>
      <c r="HT242" s="154"/>
      <c r="HU242" s="154"/>
      <c r="HV242" s="154"/>
      <c r="HW242" s="154"/>
      <c r="HX242" s="154"/>
      <c r="HY242" s="154"/>
      <c r="HZ242" s="154"/>
      <c r="IA242" s="154"/>
      <c r="IB242" s="154"/>
      <c r="IC242" s="154"/>
      <c r="ID242" s="154"/>
      <c r="IE242" s="154"/>
      <c r="IF242" s="154"/>
      <c r="IG242" s="154"/>
      <c r="IH242" s="154"/>
      <c r="II242" s="154"/>
      <c r="IJ242" s="154"/>
      <c r="IK242" s="154"/>
      <c r="IL242" s="154"/>
      <c r="IM242" s="154"/>
      <c r="IN242" s="154"/>
      <c r="IO242" s="154"/>
      <c r="IP242" s="154"/>
      <c r="IQ242" s="154"/>
    </row>
    <row r="243" spans="1:251" s="216" customFormat="1" x14ac:dyDescent="0.2">
      <c r="A243" s="174" t="s">
        <v>477</v>
      </c>
      <c r="B243" s="145" t="s">
        <v>223</v>
      </c>
      <c r="C243" s="219">
        <v>3826</v>
      </c>
      <c r="D243" s="205" t="s">
        <v>474</v>
      </c>
      <c r="E243" s="142" t="s">
        <v>70</v>
      </c>
      <c r="F243" s="206">
        <f>ROUND(F223/(6*2),0)</f>
        <v>1</v>
      </c>
      <c r="G243" s="149">
        <v>55.1</v>
      </c>
      <c r="H243" s="150">
        <f>ROUND(G243*$K$9,2)</f>
        <v>69.150000000000006</v>
      </c>
      <c r="I243" s="192">
        <f>ROUND(F243*H243,2)</f>
        <v>69.150000000000006</v>
      </c>
      <c r="J243" s="156"/>
      <c r="K243" s="193"/>
      <c r="L243" s="157"/>
      <c r="M243" s="154"/>
      <c r="N243" s="154"/>
      <c r="O243" s="154"/>
      <c r="P243" s="154"/>
      <c r="Q243" s="154"/>
      <c r="R243" s="149">
        <v>63.25</v>
      </c>
      <c r="S243" s="154"/>
      <c r="T243" s="154"/>
      <c r="U243" s="154"/>
      <c r="V243" s="154"/>
      <c r="W243" s="154"/>
      <c r="X243" s="154"/>
      <c r="Y243" s="154"/>
      <c r="Z243" s="154"/>
      <c r="AA243" s="154"/>
      <c r="AB243" s="154"/>
      <c r="AC243" s="154"/>
      <c r="AD243" s="154"/>
      <c r="AE243" s="154"/>
      <c r="AF243" s="154"/>
      <c r="AG243" s="154"/>
      <c r="AH243" s="154"/>
      <c r="AI243" s="154"/>
      <c r="AJ243" s="154"/>
      <c r="AK243" s="154"/>
      <c r="AL243" s="154"/>
      <c r="AM243" s="154"/>
      <c r="AN243" s="154"/>
      <c r="AO243" s="154"/>
      <c r="AP243" s="154"/>
      <c r="AQ243" s="154"/>
      <c r="AR243" s="154"/>
      <c r="AS243" s="154"/>
      <c r="AT243" s="154"/>
      <c r="AU243" s="154"/>
      <c r="AV243" s="154"/>
      <c r="AW243" s="154"/>
      <c r="AX243" s="154"/>
      <c r="AY243" s="154"/>
      <c r="AZ243" s="154"/>
      <c r="BA243" s="154"/>
      <c r="BB243" s="154"/>
      <c r="BC243" s="154"/>
      <c r="BD243" s="154"/>
      <c r="BE243" s="154"/>
      <c r="BF243" s="154"/>
      <c r="BG243" s="154"/>
      <c r="BH243" s="154"/>
      <c r="BI243" s="154"/>
      <c r="BJ243" s="154"/>
      <c r="BK243" s="154"/>
      <c r="BL243" s="154"/>
      <c r="BM243" s="154"/>
      <c r="BN243" s="154"/>
      <c r="BO243" s="154"/>
      <c r="BP243" s="154"/>
      <c r="BQ243" s="154"/>
      <c r="BR243" s="154"/>
      <c r="BS243" s="154"/>
      <c r="BT243" s="154"/>
      <c r="BU243" s="154"/>
      <c r="BV243" s="154"/>
      <c r="BW243" s="154"/>
      <c r="BX243" s="154"/>
      <c r="BY243" s="154"/>
      <c r="BZ243" s="154"/>
      <c r="CA243" s="154"/>
      <c r="CB243" s="154"/>
      <c r="CC243" s="154"/>
      <c r="CD243" s="154"/>
      <c r="CE243" s="154"/>
      <c r="CF243" s="154"/>
      <c r="CG243" s="154"/>
      <c r="CH243" s="154"/>
      <c r="CI243" s="154"/>
      <c r="CJ243" s="154"/>
      <c r="CK243" s="154"/>
      <c r="CL243" s="154"/>
      <c r="CM243" s="154"/>
      <c r="CN243" s="154"/>
      <c r="CO243" s="154"/>
      <c r="CP243" s="154"/>
      <c r="CQ243" s="154"/>
      <c r="CR243" s="154"/>
      <c r="CS243" s="154"/>
      <c r="CT243" s="154"/>
      <c r="CU243" s="154"/>
      <c r="CV243" s="154"/>
      <c r="CW243" s="154"/>
      <c r="CX243" s="154"/>
      <c r="CY243" s="154"/>
      <c r="CZ243" s="154"/>
      <c r="DA243" s="154"/>
      <c r="DB243" s="154"/>
      <c r="DC243" s="154"/>
      <c r="DD243" s="154"/>
      <c r="DE243" s="154"/>
      <c r="DF243" s="154"/>
      <c r="DG243" s="154"/>
      <c r="DH243" s="154"/>
      <c r="DI243" s="154"/>
      <c r="DJ243" s="154"/>
      <c r="DK243" s="154"/>
      <c r="DL243" s="154"/>
      <c r="DM243" s="154"/>
      <c r="DN243" s="154"/>
      <c r="DO243" s="154"/>
      <c r="DP243" s="154"/>
      <c r="DQ243" s="154"/>
      <c r="DR243" s="154"/>
      <c r="DS243" s="154"/>
      <c r="DT243" s="154"/>
      <c r="DU243" s="154"/>
      <c r="DV243" s="154"/>
      <c r="DW243" s="154"/>
      <c r="DX243" s="154"/>
      <c r="DY243" s="154"/>
      <c r="DZ243" s="154"/>
      <c r="EA243" s="154"/>
      <c r="EB243" s="154"/>
      <c r="EC243" s="154"/>
      <c r="ED243" s="154"/>
      <c r="EE243" s="154"/>
      <c r="EF243" s="154"/>
      <c r="EG243" s="154"/>
      <c r="EH243" s="154"/>
      <c r="EI243" s="154"/>
      <c r="EJ243" s="154"/>
      <c r="EK243" s="154"/>
      <c r="EL243" s="154"/>
      <c r="EM243" s="154"/>
      <c r="EN243" s="154"/>
      <c r="EO243" s="154"/>
      <c r="EP243" s="154"/>
      <c r="EQ243" s="154"/>
      <c r="ER243" s="154"/>
      <c r="ES243" s="154"/>
      <c r="ET243" s="154"/>
      <c r="EU243" s="154"/>
      <c r="EV243" s="154"/>
      <c r="EW243" s="154"/>
      <c r="EX243" s="154"/>
      <c r="EY243" s="154"/>
      <c r="EZ243" s="154"/>
      <c r="FA243" s="154"/>
      <c r="FB243" s="154"/>
      <c r="FC243" s="154"/>
      <c r="FD243" s="154"/>
      <c r="FE243" s="154"/>
      <c r="FF243" s="154"/>
      <c r="FG243" s="154"/>
      <c r="FH243" s="154"/>
      <c r="FI243" s="154"/>
      <c r="FJ243" s="154"/>
      <c r="FK243" s="154"/>
      <c r="FL243" s="154"/>
      <c r="FM243" s="154"/>
      <c r="FN243" s="154"/>
      <c r="FO243" s="154"/>
      <c r="FP243" s="154"/>
      <c r="FQ243" s="154"/>
      <c r="FR243" s="154"/>
      <c r="FS243" s="154"/>
      <c r="FT243" s="154"/>
      <c r="FU243" s="154"/>
      <c r="FV243" s="154"/>
      <c r="FW243" s="154"/>
      <c r="FX243" s="154"/>
      <c r="FY243" s="154"/>
      <c r="FZ243" s="154"/>
      <c r="GA243" s="154"/>
      <c r="GB243" s="154"/>
      <c r="GC243" s="154"/>
      <c r="GD243" s="154"/>
      <c r="GE243" s="154"/>
      <c r="GF243" s="154"/>
      <c r="GG243" s="154"/>
      <c r="GH243" s="154"/>
      <c r="GI243" s="154"/>
      <c r="GJ243" s="154"/>
      <c r="GK243" s="154"/>
      <c r="GL243" s="154"/>
      <c r="GM243" s="154"/>
      <c r="GN243" s="154"/>
      <c r="GO243" s="154"/>
      <c r="GP243" s="154"/>
      <c r="GQ243" s="154"/>
      <c r="GR243" s="154"/>
      <c r="GS243" s="154"/>
      <c r="GT243" s="154"/>
      <c r="GU243" s="154"/>
      <c r="GV243" s="154"/>
      <c r="GW243" s="154"/>
      <c r="GX243" s="154"/>
      <c r="GY243" s="154"/>
      <c r="GZ243" s="154"/>
      <c r="HA243" s="154"/>
      <c r="HB243" s="154"/>
      <c r="HC243" s="154"/>
      <c r="HD243" s="154"/>
      <c r="HE243" s="154"/>
      <c r="HF243" s="154"/>
      <c r="HG243" s="154"/>
      <c r="HH243" s="154"/>
      <c r="HI243" s="154"/>
      <c r="HJ243" s="154"/>
      <c r="HK243" s="154"/>
      <c r="HL243" s="154"/>
      <c r="HM243" s="154"/>
      <c r="HN243" s="154"/>
      <c r="HO243" s="154"/>
      <c r="HP243" s="154"/>
      <c r="HQ243" s="154"/>
      <c r="HR243" s="154"/>
      <c r="HS243" s="154"/>
      <c r="HT243" s="154"/>
      <c r="HU243" s="154"/>
      <c r="HV243" s="154"/>
      <c r="HW243" s="154"/>
      <c r="HX243" s="154"/>
      <c r="HY243" s="154"/>
      <c r="HZ243" s="154"/>
      <c r="IA243" s="154"/>
      <c r="IB243" s="154"/>
      <c r="IC243" s="154"/>
      <c r="ID243" s="154"/>
      <c r="IE243" s="154"/>
      <c r="IF243" s="154"/>
      <c r="IG243" s="154"/>
      <c r="IH243" s="154"/>
      <c r="II243" s="154"/>
      <c r="IJ243" s="154"/>
      <c r="IK243" s="154"/>
      <c r="IL243" s="154"/>
      <c r="IM243" s="154"/>
      <c r="IN243" s="154"/>
      <c r="IO243" s="154"/>
      <c r="IP243" s="154"/>
      <c r="IQ243" s="154"/>
    </row>
    <row r="244" spans="1:251" s="216" customFormat="1" x14ac:dyDescent="0.2">
      <c r="A244" s="174"/>
      <c r="B244" s="142"/>
      <c r="C244" s="219"/>
      <c r="D244" s="205"/>
      <c r="E244" s="142"/>
      <c r="F244" s="206"/>
      <c r="G244" s="149"/>
      <c r="H244" s="167"/>
      <c r="I244" s="261"/>
      <c r="J244" s="167"/>
      <c r="K244" s="193"/>
      <c r="L244" s="157"/>
      <c r="M244" s="154"/>
      <c r="N244" s="154"/>
      <c r="O244" s="154"/>
      <c r="P244" s="154"/>
      <c r="Q244" s="194"/>
      <c r="R244" s="149"/>
      <c r="S244" s="194"/>
      <c r="T244" s="194"/>
      <c r="U244" s="194"/>
      <c r="V244" s="194"/>
      <c r="W244" s="194"/>
      <c r="X244" s="194"/>
      <c r="Y244" s="194"/>
      <c r="Z244" s="194"/>
      <c r="AA244" s="194"/>
      <c r="AB244" s="194"/>
      <c r="AC244" s="194"/>
      <c r="AD244" s="194"/>
      <c r="AE244" s="194"/>
      <c r="AF244" s="194"/>
      <c r="AG244" s="194"/>
      <c r="AH244" s="194"/>
      <c r="AI244" s="194"/>
      <c r="AJ244" s="194"/>
      <c r="AK244" s="194"/>
      <c r="AL244" s="194"/>
      <c r="AM244" s="194"/>
      <c r="AN244" s="194"/>
      <c r="AO244" s="194"/>
      <c r="AP244" s="194"/>
      <c r="AQ244" s="194"/>
      <c r="AR244" s="194"/>
      <c r="AS244" s="194"/>
      <c r="AT244" s="194"/>
      <c r="AU244" s="194"/>
      <c r="AV244" s="194"/>
      <c r="AW244" s="194"/>
      <c r="AX244" s="194"/>
      <c r="AY244" s="194"/>
      <c r="AZ244" s="194"/>
      <c r="BA244" s="194"/>
      <c r="BB244" s="194"/>
      <c r="BC244" s="194"/>
      <c r="BD244" s="194"/>
      <c r="BE244" s="194"/>
      <c r="BF244" s="194"/>
      <c r="BG244" s="194"/>
      <c r="BH244" s="194"/>
      <c r="BI244" s="194"/>
      <c r="BJ244" s="194"/>
      <c r="BK244" s="194"/>
      <c r="BL244" s="194"/>
      <c r="BM244" s="194"/>
      <c r="BN244" s="194"/>
      <c r="BO244" s="194"/>
      <c r="BP244" s="194"/>
      <c r="BQ244" s="194"/>
      <c r="BR244" s="194"/>
      <c r="BS244" s="194"/>
      <c r="BT244" s="194"/>
      <c r="BU244" s="194"/>
      <c r="BV244" s="194"/>
      <c r="BW244" s="194"/>
      <c r="BX244" s="194"/>
      <c r="BY244" s="194"/>
      <c r="BZ244" s="194"/>
      <c r="CA244" s="194"/>
      <c r="CB244" s="194"/>
      <c r="CC244" s="194"/>
      <c r="CD244" s="194"/>
      <c r="CE244" s="194"/>
      <c r="CF244" s="194"/>
      <c r="CG244" s="194"/>
      <c r="CH244" s="194"/>
      <c r="CI244" s="194"/>
      <c r="CJ244" s="194"/>
      <c r="CK244" s="194"/>
      <c r="CL244" s="194"/>
      <c r="CM244" s="194"/>
      <c r="CN244" s="194"/>
      <c r="CO244" s="194"/>
      <c r="CP244" s="194"/>
      <c r="CQ244" s="194"/>
      <c r="CR244" s="194"/>
      <c r="CS244" s="194"/>
      <c r="CT244" s="194"/>
      <c r="CU244" s="194"/>
      <c r="CV244" s="194"/>
      <c r="CW244" s="194"/>
      <c r="CX244" s="194"/>
      <c r="CY244" s="194"/>
      <c r="CZ244" s="194"/>
      <c r="DA244" s="194"/>
      <c r="DB244" s="194"/>
      <c r="DC244" s="194"/>
      <c r="DD244" s="194"/>
      <c r="DE244" s="194"/>
      <c r="DF244" s="194"/>
      <c r="DG244" s="194"/>
      <c r="DH244" s="194"/>
      <c r="DI244" s="194"/>
      <c r="DJ244" s="194"/>
      <c r="DK244" s="194"/>
      <c r="DL244" s="194"/>
      <c r="DM244" s="194"/>
      <c r="DN244" s="194"/>
      <c r="DO244" s="194"/>
      <c r="DP244" s="194"/>
      <c r="DQ244" s="194"/>
      <c r="DR244" s="194"/>
      <c r="DS244" s="194"/>
      <c r="DT244" s="194"/>
      <c r="DU244" s="194"/>
      <c r="DV244" s="194"/>
      <c r="DW244" s="194"/>
      <c r="DX244" s="194"/>
      <c r="DY244" s="194"/>
      <c r="DZ244" s="194"/>
      <c r="EA244" s="194"/>
      <c r="EB244" s="194"/>
      <c r="EC244" s="194"/>
      <c r="ED244" s="194"/>
      <c r="EE244" s="194"/>
      <c r="EF244" s="194"/>
      <c r="EG244" s="194"/>
      <c r="EH244" s="194"/>
      <c r="EI244" s="194"/>
      <c r="EJ244" s="194"/>
      <c r="EK244" s="194"/>
      <c r="EL244" s="194"/>
      <c r="EM244" s="194"/>
      <c r="EN244" s="194"/>
      <c r="EO244" s="194"/>
      <c r="EP244" s="194"/>
      <c r="EQ244" s="194"/>
      <c r="ER244" s="194"/>
      <c r="ES244" s="194"/>
      <c r="ET244" s="194"/>
      <c r="EU244" s="194"/>
      <c r="EV244" s="194"/>
      <c r="EW244" s="194"/>
      <c r="EX244" s="194"/>
      <c r="EY244" s="194"/>
      <c r="EZ244" s="194"/>
      <c r="FA244" s="194"/>
      <c r="FB244" s="194"/>
      <c r="FC244" s="194"/>
      <c r="FD244" s="194"/>
      <c r="FE244" s="194"/>
      <c r="FF244" s="194"/>
      <c r="FG244" s="194"/>
      <c r="FH244" s="194"/>
      <c r="FI244" s="194"/>
      <c r="FJ244" s="194"/>
      <c r="FK244" s="194"/>
      <c r="FL244" s="194"/>
      <c r="FM244" s="194"/>
      <c r="FN244" s="194"/>
      <c r="FO244" s="194"/>
      <c r="FP244" s="194"/>
      <c r="FQ244" s="194"/>
      <c r="FR244" s="194"/>
      <c r="FS244" s="194"/>
      <c r="FT244" s="194"/>
      <c r="FU244" s="194"/>
      <c r="FV244" s="194"/>
      <c r="FW244" s="194"/>
      <c r="FX244" s="194"/>
      <c r="FY244" s="194"/>
      <c r="FZ244" s="194"/>
      <c r="GA244" s="194"/>
      <c r="GB244" s="194"/>
      <c r="GC244" s="194"/>
      <c r="GD244" s="194"/>
      <c r="GE244" s="194"/>
      <c r="GF244" s="194"/>
      <c r="GG244" s="194"/>
      <c r="GH244" s="194"/>
      <c r="GI244" s="194"/>
      <c r="GJ244" s="194"/>
      <c r="GK244" s="194"/>
      <c r="GL244" s="194"/>
      <c r="GM244" s="194"/>
      <c r="GN244" s="194"/>
      <c r="GO244" s="194"/>
      <c r="GP244" s="194"/>
      <c r="GQ244" s="194"/>
      <c r="GR244" s="194"/>
      <c r="GS244" s="194"/>
      <c r="GT244" s="194"/>
      <c r="GU244" s="194"/>
      <c r="GV244" s="194"/>
      <c r="GW244" s="194"/>
      <c r="GX244" s="194"/>
      <c r="GY244" s="194"/>
      <c r="GZ244" s="194"/>
      <c r="HA244" s="194"/>
      <c r="HB244" s="194"/>
      <c r="HC244" s="194"/>
      <c r="HD244" s="194"/>
      <c r="HE244" s="194"/>
      <c r="HF244" s="194"/>
      <c r="HG244" s="194"/>
      <c r="HH244" s="194"/>
      <c r="HI244" s="194"/>
      <c r="HJ244" s="194"/>
      <c r="HK244" s="194"/>
      <c r="HL244" s="194"/>
      <c r="HM244" s="194"/>
      <c r="HN244" s="194"/>
      <c r="HO244" s="194"/>
      <c r="HP244" s="194"/>
      <c r="HQ244" s="194"/>
      <c r="HR244" s="194"/>
      <c r="HS244" s="194"/>
      <c r="HT244" s="194"/>
      <c r="HU244" s="194"/>
      <c r="HV244" s="194"/>
      <c r="HW244" s="194"/>
      <c r="HX244" s="194"/>
      <c r="HY244" s="194"/>
      <c r="HZ244" s="194"/>
      <c r="IA244" s="194"/>
      <c r="IB244" s="194"/>
      <c r="IC244" s="194"/>
      <c r="ID244" s="194"/>
      <c r="IE244" s="194"/>
      <c r="IF244" s="194"/>
      <c r="IG244" s="194"/>
      <c r="IH244" s="194"/>
      <c r="II244" s="194"/>
      <c r="IJ244" s="194"/>
      <c r="IK244" s="194"/>
      <c r="IL244" s="194"/>
      <c r="IM244" s="194"/>
      <c r="IN244" s="194"/>
      <c r="IO244" s="194"/>
      <c r="IP244" s="194"/>
      <c r="IQ244" s="194"/>
    </row>
    <row r="245" spans="1:251" s="216" customFormat="1" ht="14.25" customHeight="1" x14ac:dyDescent="0.2">
      <c r="A245" s="174" t="s">
        <v>403</v>
      </c>
      <c r="B245" s="145"/>
      <c r="C245" s="203"/>
      <c r="D245" s="212" t="s">
        <v>482</v>
      </c>
      <c r="E245" s="142"/>
      <c r="F245" s="206"/>
      <c r="G245" s="149"/>
      <c r="H245" s="167"/>
      <c r="I245" s="261"/>
      <c r="J245" s="167"/>
      <c r="K245" s="193"/>
      <c r="L245" s="157"/>
      <c r="M245" s="154"/>
      <c r="N245" s="154"/>
      <c r="O245" s="154"/>
      <c r="P245" s="154"/>
      <c r="Q245" s="194"/>
      <c r="R245" s="149"/>
      <c r="S245" s="194"/>
      <c r="T245" s="194"/>
      <c r="U245" s="194"/>
      <c r="V245" s="194"/>
      <c r="W245" s="194"/>
      <c r="X245" s="194"/>
      <c r="Y245" s="194"/>
      <c r="Z245" s="194"/>
      <c r="AA245" s="194"/>
      <c r="AB245" s="194"/>
      <c r="AC245" s="194"/>
      <c r="AD245" s="194"/>
      <c r="AE245" s="194"/>
      <c r="AF245" s="194"/>
      <c r="AG245" s="194"/>
      <c r="AH245" s="194"/>
      <c r="AI245" s="194"/>
      <c r="AJ245" s="194"/>
      <c r="AK245" s="194"/>
      <c r="AL245" s="194"/>
      <c r="AM245" s="194"/>
      <c r="AN245" s="194"/>
      <c r="AO245" s="194"/>
      <c r="AP245" s="194"/>
      <c r="AQ245" s="194"/>
      <c r="AR245" s="194"/>
      <c r="AS245" s="194"/>
      <c r="AT245" s="194"/>
      <c r="AU245" s="194"/>
      <c r="AV245" s="194"/>
      <c r="AW245" s="194"/>
      <c r="AX245" s="194"/>
      <c r="AY245" s="194"/>
      <c r="AZ245" s="194"/>
      <c r="BA245" s="194"/>
      <c r="BB245" s="194"/>
      <c r="BC245" s="194"/>
      <c r="BD245" s="194"/>
      <c r="BE245" s="194"/>
      <c r="BF245" s="194"/>
      <c r="BG245" s="194"/>
      <c r="BH245" s="194"/>
      <c r="BI245" s="194"/>
      <c r="BJ245" s="194"/>
      <c r="BK245" s="194"/>
      <c r="BL245" s="194"/>
      <c r="BM245" s="194"/>
      <c r="BN245" s="194"/>
      <c r="BO245" s="194"/>
      <c r="BP245" s="194"/>
      <c r="BQ245" s="194"/>
      <c r="BR245" s="194"/>
      <c r="BS245" s="194"/>
      <c r="BT245" s="194"/>
      <c r="BU245" s="194"/>
      <c r="BV245" s="194"/>
      <c r="BW245" s="194"/>
      <c r="BX245" s="194"/>
      <c r="BY245" s="194"/>
      <c r="BZ245" s="194"/>
      <c r="CA245" s="194"/>
      <c r="CB245" s="194"/>
      <c r="CC245" s="194"/>
      <c r="CD245" s="194"/>
      <c r="CE245" s="194"/>
      <c r="CF245" s="194"/>
      <c r="CG245" s="194"/>
      <c r="CH245" s="194"/>
      <c r="CI245" s="194"/>
      <c r="CJ245" s="194"/>
      <c r="CK245" s="194"/>
      <c r="CL245" s="194"/>
      <c r="CM245" s="194"/>
      <c r="CN245" s="194"/>
      <c r="CO245" s="194"/>
      <c r="CP245" s="194"/>
      <c r="CQ245" s="194"/>
      <c r="CR245" s="194"/>
      <c r="CS245" s="194"/>
      <c r="CT245" s="194"/>
      <c r="CU245" s="194"/>
      <c r="CV245" s="194"/>
      <c r="CW245" s="194"/>
      <c r="CX245" s="194"/>
      <c r="CY245" s="194"/>
      <c r="CZ245" s="194"/>
      <c r="DA245" s="194"/>
      <c r="DB245" s="194"/>
      <c r="DC245" s="194"/>
      <c r="DD245" s="194"/>
      <c r="DE245" s="194"/>
      <c r="DF245" s="194"/>
      <c r="DG245" s="194"/>
      <c r="DH245" s="194"/>
      <c r="DI245" s="194"/>
      <c r="DJ245" s="194"/>
      <c r="DK245" s="194"/>
      <c r="DL245" s="194"/>
      <c r="DM245" s="194"/>
      <c r="DN245" s="194"/>
      <c r="DO245" s="194"/>
      <c r="DP245" s="194"/>
      <c r="DQ245" s="194"/>
      <c r="DR245" s="194"/>
      <c r="DS245" s="194"/>
      <c r="DT245" s="194"/>
      <c r="DU245" s="194"/>
      <c r="DV245" s="194"/>
      <c r="DW245" s="194"/>
      <c r="DX245" s="194"/>
      <c r="DY245" s="194"/>
      <c r="DZ245" s="194"/>
      <c r="EA245" s="194"/>
      <c r="EB245" s="194"/>
      <c r="EC245" s="194"/>
      <c r="ED245" s="194"/>
      <c r="EE245" s="194"/>
      <c r="EF245" s="194"/>
      <c r="EG245" s="194"/>
      <c r="EH245" s="194"/>
      <c r="EI245" s="194"/>
      <c r="EJ245" s="194"/>
      <c r="EK245" s="194"/>
      <c r="EL245" s="194"/>
      <c r="EM245" s="194"/>
      <c r="EN245" s="194"/>
      <c r="EO245" s="194"/>
      <c r="EP245" s="194"/>
      <c r="EQ245" s="194"/>
      <c r="ER245" s="194"/>
      <c r="ES245" s="194"/>
      <c r="ET245" s="194"/>
      <c r="EU245" s="194"/>
      <c r="EV245" s="194"/>
      <c r="EW245" s="194"/>
      <c r="EX245" s="194"/>
      <c r="EY245" s="194"/>
      <c r="EZ245" s="194"/>
      <c r="FA245" s="194"/>
      <c r="FB245" s="194"/>
      <c r="FC245" s="194"/>
      <c r="FD245" s="194"/>
      <c r="FE245" s="194"/>
      <c r="FF245" s="194"/>
      <c r="FG245" s="194"/>
      <c r="FH245" s="194"/>
      <c r="FI245" s="194"/>
      <c r="FJ245" s="194"/>
      <c r="FK245" s="194"/>
      <c r="FL245" s="194"/>
      <c r="FM245" s="194"/>
      <c r="FN245" s="194"/>
      <c r="FO245" s="194"/>
      <c r="FP245" s="194"/>
      <c r="FQ245" s="194"/>
      <c r="FR245" s="194"/>
      <c r="FS245" s="194"/>
      <c r="FT245" s="194"/>
      <c r="FU245" s="194"/>
      <c r="FV245" s="194"/>
      <c r="FW245" s="194"/>
      <c r="FX245" s="194"/>
      <c r="FY245" s="194"/>
      <c r="FZ245" s="194"/>
      <c r="GA245" s="194"/>
      <c r="GB245" s="194"/>
      <c r="GC245" s="194"/>
      <c r="GD245" s="194"/>
      <c r="GE245" s="194"/>
      <c r="GF245" s="194"/>
      <c r="GG245" s="194"/>
      <c r="GH245" s="194"/>
      <c r="GI245" s="194"/>
      <c r="GJ245" s="194"/>
      <c r="GK245" s="194"/>
      <c r="GL245" s="194"/>
      <c r="GM245" s="194"/>
      <c r="GN245" s="194"/>
      <c r="GO245" s="194"/>
      <c r="GP245" s="194"/>
      <c r="GQ245" s="194"/>
      <c r="GR245" s="194"/>
      <c r="GS245" s="194"/>
      <c r="GT245" s="194"/>
      <c r="GU245" s="194"/>
      <c r="GV245" s="194"/>
      <c r="GW245" s="194"/>
      <c r="GX245" s="194"/>
      <c r="GY245" s="194"/>
      <c r="GZ245" s="194"/>
      <c r="HA245" s="194"/>
      <c r="HB245" s="194"/>
      <c r="HC245" s="194"/>
      <c r="HD245" s="194"/>
      <c r="HE245" s="194"/>
      <c r="HF245" s="194"/>
      <c r="HG245" s="194"/>
      <c r="HH245" s="194"/>
      <c r="HI245" s="194"/>
      <c r="HJ245" s="194"/>
      <c r="HK245" s="194"/>
      <c r="HL245" s="194"/>
      <c r="HM245" s="194"/>
      <c r="HN245" s="194"/>
      <c r="HO245" s="194"/>
      <c r="HP245" s="194"/>
      <c r="HQ245" s="194"/>
      <c r="HR245" s="194"/>
      <c r="HS245" s="194"/>
      <c r="HT245" s="194"/>
      <c r="HU245" s="194"/>
      <c r="HV245" s="194"/>
      <c r="HW245" s="194"/>
      <c r="HX245" s="194"/>
      <c r="HY245" s="194"/>
      <c r="HZ245" s="194"/>
      <c r="IA245" s="194"/>
      <c r="IB245" s="194"/>
      <c r="IC245" s="194"/>
      <c r="ID245" s="194"/>
      <c r="IE245" s="194"/>
      <c r="IF245" s="194"/>
      <c r="IG245" s="194"/>
      <c r="IH245" s="194"/>
      <c r="II245" s="194"/>
      <c r="IJ245" s="194"/>
      <c r="IK245" s="194"/>
      <c r="IL245" s="194"/>
      <c r="IM245" s="194"/>
      <c r="IN245" s="194"/>
      <c r="IO245" s="194"/>
      <c r="IP245" s="194"/>
      <c r="IQ245" s="194"/>
    </row>
    <row r="246" spans="1:251" s="216" customFormat="1" x14ac:dyDescent="0.2">
      <c r="A246" s="174" t="s">
        <v>404</v>
      </c>
      <c r="B246" s="145" t="s">
        <v>223</v>
      </c>
      <c r="C246" s="219">
        <v>1831</v>
      </c>
      <c r="D246" s="205" t="s">
        <v>478</v>
      </c>
      <c r="E246" s="142" t="s">
        <v>70</v>
      </c>
      <c r="F246" s="206">
        <v>5</v>
      </c>
      <c r="G246" s="149">
        <v>31.35</v>
      </c>
      <c r="H246" s="150">
        <f>ROUND(G246*$K$9,2)</f>
        <v>39.340000000000003</v>
      </c>
      <c r="I246" s="192">
        <f>ROUND(F246*H246,2)</f>
        <v>196.7</v>
      </c>
      <c r="J246" s="156"/>
      <c r="K246" s="193"/>
      <c r="L246" s="157"/>
      <c r="M246" s="154"/>
      <c r="N246" s="154"/>
      <c r="O246" s="154"/>
      <c r="P246" s="154"/>
      <c r="Q246" s="154"/>
      <c r="R246" s="149">
        <v>37.18</v>
      </c>
      <c r="S246" s="154"/>
      <c r="T246" s="154"/>
      <c r="U246" s="154"/>
      <c r="V246" s="154"/>
      <c r="W246" s="154"/>
      <c r="X246" s="154"/>
      <c r="Y246" s="154"/>
      <c r="Z246" s="154"/>
      <c r="AA246" s="154"/>
      <c r="AB246" s="154"/>
      <c r="AC246" s="154"/>
      <c r="AD246" s="154"/>
      <c r="AE246" s="154"/>
      <c r="AF246" s="154"/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154"/>
      <c r="AQ246" s="154"/>
      <c r="AR246" s="154"/>
      <c r="AS246" s="154"/>
      <c r="AT246" s="154"/>
      <c r="AU246" s="154"/>
      <c r="AV246" s="154"/>
      <c r="AW246" s="154"/>
      <c r="AX246" s="154"/>
      <c r="AY246" s="154"/>
      <c r="AZ246" s="154"/>
      <c r="BA246" s="154"/>
      <c r="BB246" s="154"/>
      <c r="BC246" s="154"/>
      <c r="BD246" s="154"/>
      <c r="BE246" s="154"/>
      <c r="BF246" s="154"/>
      <c r="BG246" s="154"/>
      <c r="BH246" s="154"/>
      <c r="BI246" s="154"/>
      <c r="BJ246" s="154"/>
      <c r="BK246" s="154"/>
      <c r="BL246" s="154"/>
      <c r="BM246" s="154"/>
      <c r="BN246" s="154"/>
      <c r="BO246" s="154"/>
      <c r="BP246" s="154"/>
      <c r="BQ246" s="154"/>
      <c r="BR246" s="154"/>
      <c r="BS246" s="154"/>
      <c r="BT246" s="154"/>
      <c r="BU246" s="154"/>
      <c r="BV246" s="154"/>
      <c r="BW246" s="154"/>
      <c r="BX246" s="154"/>
      <c r="BY246" s="154"/>
      <c r="BZ246" s="154"/>
      <c r="CA246" s="154"/>
      <c r="CB246" s="154"/>
      <c r="CC246" s="154"/>
      <c r="CD246" s="154"/>
      <c r="CE246" s="154"/>
      <c r="CF246" s="154"/>
      <c r="CG246" s="154"/>
      <c r="CH246" s="154"/>
      <c r="CI246" s="154"/>
      <c r="CJ246" s="154"/>
      <c r="CK246" s="154"/>
      <c r="CL246" s="154"/>
      <c r="CM246" s="154"/>
      <c r="CN246" s="154"/>
      <c r="CO246" s="154"/>
      <c r="CP246" s="154"/>
      <c r="CQ246" s="154"/>
      <c r="CR246" s="154"/>
      <c r="CS246" s="154"/>
      <c r="CT246" s="154"/>
      <c r="CU246" s="154"/>
      <c r="CV246" s="154"/>
      <c r="CW246" s="154"/>
      <c r="CX246" s="154"/>
      <c r="CY246" s="154"/>
      <c r="CZ246" s="154"/>
      <c r="DA246" s="154"/>
      <c r="DB246" s="154"/>
      <c r="DC246" s="154"/>
      <c r="DD246" s="154"/>
      <c r="DE246" s="154"/>
      <c r="DF246" s="154"/>
      <c r="DG246" s="154"/>
      <c r="DH246" s="154"/>
      <c r="DI246" s="154"/>
      <c r="DJ246" s="154"/>
      <c r="DK246" s="154"/>
      <c r="DL246" s="154"/>
      <c r="DM246" s="154"/>
      <c r="DN246" s="154"/>
      <c r="DO246" s="154"/>
      <c r="DP246" s="154"/>
      <c r="DQ246" s="154"/>
      <c r="DR246" s="154"/>
      <c r="DS246" s="154"/>
      <c r="DT246" s="154"/>
      <c r="DU246" s="154"/>
      <c r="DV246" s="154"/>
      <c r="DW246" s="154"/>
      <c r="DX246" s="154"/>
      <c r="DY246" s="154"/>
      <c r="DZ246" s="154"/>
      <c r="EA246" s="154"/>
      <c r="EB246" s="154"/>
      <c r="EC246" s="154"/>
      <c r="ED246" s="154"/>
      <c r="EE246" s="154"/>
      <c r="EF246" s="154"/>
      <c r="EG246" s="154"/>
      <c r="EH246" s="154"/>
      <c r="EI246" s="154"/>
      <c r="EJ246" s="154"/>
      <c r="EK246" s="154"/>
      <c r="EL246" s="154"/>
      <c r="EM246" s="154"/>
      <c r="EN246" s="154"/>
      <c r="EO246" s="154"/>
      <c r="EP246" s="154"/>
      <c r="EQ246" s="154"/>
      <c r="ER246" s="154"/>
      <c r="ES246" s="154"/>
      <c r="ET246" s="154"/>
      <c r="EU246" s="154"/>
      <c r="EV246" s="154"/>
      <c r="EW246" s="154"/>
      <c r="EX246" s="154"/>
      <c r="EY246" s="154"/>
      <c r="EZ246" s="154"/>
      <c r="FA246" s="154"/>
      <c r="FB246" s="154"/>
      <c r="FC246" s="154"/>
      <c r="FD246" s="154"/>
      <c r="FE246" s="154"/>
      <c r="FF246" s="154"/>
      <c r="FG246" s="154"/>
      <c r="FH246" s="154"/>
      <c r="FI246" s="154"/>
      <c r="FJ246" s="154"/>
      <c r="FK246" s="154"/>
      <c r="FL246" s="154"/>
      <c r="FM246" s="154"/>
      <c r="FN246" s="154"/>
      <c r="FO246" s="154"/>
      <c r="FP246" s="154"/>
      <c r="FQ246" s="154"/>
      <c r="FR246" s="154"/>
      <c r="FS246" s="154"/>
      <c r="FT246" s="154"/>
      <c r="FU246" s="154"/>
      <c r="FV246" s="154"/>
      <c r="FW246" s="154"/>
      <c r="FX246" s="154"/>
      <c r="FY246" s="154"/>
      <c r="FZ246" s="154"/>
      <c r="GA246" s="154"/>
      <c r="GB246" s="154"/>
      <c r="GC246" s="154"/>
      <c r="GD246" s="154"/>
      <c r="GE246" s="154"/>
      <c r="GF246" s="154"/>
      <c r="GG246" s="154"/>
      <c r="GH246" s="154"/>
      <c r="GI246" s="154"/>
      <c r="GJ246" s="154"/>
      <c r="GK246" s="154"/>
      <c r="GL246" s="154"/>
      <c r="GM246" s="154"/>
      <c r="GN246" s="154"/>
      <c r="GO246" s="154"/>
      <c r="GP246" s="154"/>
      <c r="GQ246" s="154"/>
      <c r="GR246" s="154"/>
      <c r="GS246" s="154"/>
      <c r="GT246" s="154"/>
      <c r="GU246" s="154"/>
      <c r="GV246" s="154"/>
      <c r="GW246" s="154"/>
      <c r="GX246" s="154"/>
      <c r="GY246" s="154"/>
      <c r="GZ246" s="154"/>
      <c r="HA246" s="154"/>
      <c r="HB246" s="154"/>
      <c r="HC246" s="154"/>
      <c r="HD246" s="154"/>
      <c r="HE246" s="154"/>
      <c r="HF246" s="154"/>
      <c r="HG246" s="154"/>
      <c r="HH246" s="154"/>
      <c r="HI246" s="154"/>
      <c r="HJ246" s="154"/>
      <c r="HK246" s="154"/>
      <c r="HL246" s="154"/>
      <c r="HM246" s="154"/>
      <c r="HN246" s="154"/>
      <c r="HO246" s="154"/>
      <c r="HP246" s="154"/>
      <c r="HQ246" s="154"/>
      <c r="HR246" s="154"/>
      <c r="HS246" s="154"/>
      <c r="HT246" s="154"/>
      <c r="HU246" s="154"/>
      <c r="HV246" s="154"/>
      <c r="HW246" s="154"/>
      <c r="HX246" s="154"/>
      <c r="HY246" s="154"/>
      <c r="HZ246" s="154"/>
      <c r="IA246" s="154"/>
      <c r="IB246" s="154"/>
      <c r="IC246" s="154"/>
      <c r="ID246" s="154"/>
      <c r="IE246" s="154"/>
      <c r="IF246" s="154"/>
      <c r="IG246" s="154"/>
      <c r="IH246" s="154"/>
      <c r="II246" s="154"/>
      <c r="IJ246" s="154"/>
      <c r="IK246" s="154"/>
      <c r="IL246" s="154"/>
      <c r="IM246" s="154"/>
      <c r="IN246" s="154"/>
      <c r="IO246" s="154"/>
      <c r="IP246" s="154"/>
      <c r="IQ246" s="154"/>
    </row>
    <row r="247" spans="1:251" s="216" customFormat="1" ht="14.25" customHeight="1" x14ac:dyDescent="0.2">
      <c r="A247" s="174" t="s">
        <v>489</v>
      </c>
      <c r="B247" s="145" t="s">
        <v>223</v>
      </c>
      <c r="C247" s="219">
        <v>1824</v>
      </c>
      <c r="D247" s="205" t="s">
        <v>479</v>
      </c>
      <c r="E247" s="142"/>
      <c r="F247" s="206">
        <v>1</v>
      </c>
      <c r="G247" s="149">
        <v>92.77</v>
      </c>
      <c r="H247" s="150">
        <f>ROUND(G247*$K$9,2)</f>
        <v>116.43</v>
      </c>
      <c r="I247" s="192">
        <f>ROUND(F247*H247,2)</f>
        <v>116.43</v>
      </c>
      <c r="J247" s="156"/>
      <c r="K247" s="193"/>
      <c r="L247" s="157"/>
      <c r="M247" s="154"/>
      <c r="N247" s="154"/>
      <c r="O247" s="154"/>
      <c r="P247" s="154"/>
      <c r="Q247" s="154"/>
      <c r="R247" s="149">
        <v>118.92</v>
      </c>
      <c r="S247" s="154"/>
      <c r="T247" s="154"/>
      <c r="U247" s="154"/>
      <c r="V247" s="154"/>
      <c r="W247" s="154"/>
      <c r="X247" s="154"/>
      <c r="Y247" s="154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4"/>
      <c r="AV247" s="154"/>
      <c r="AW247" s="154"/>
      <c r="AX247" s="154"/>
      <c r="AY247" s="154"/>
      <c r="AZ247" s="154"/>
      <c r="BA247" s="154"/>
      <c r="BB247" s="154"/>
      <c r="BC247" s="154"/>
      <c r="BD247" s="154"/>
      <c r="BE247" s="154"/>
      <c r="BF247" s="154"/>
      <c r="BG247" s="154"/>
      <c r="BH247" s="154"/>
      <c r="BI247" s="154"/>
      <c r="BJ247" s="154"/>
      <c r="BK247" s="154"/>
      <c r="BL247" s="154"/>
      <c r="BM247" s="154"/>
      <c r="BN247" s="154"/>
      <c r="BO247" s="154"/>
      <c r="BP247" s="154"/>
      <c r="BQ247" s="154"/>
      <c r="BR247" s="154"/>
      <c r="BS247" s="154"/>
      <c r="BT247" s="154"/>
      <c r="BU247" s="154"/>
      <c r="BV247" s="154"/>
      <c r="BW247" s="154"/>
      <c r="BX247" s="154"/>
      <c r="BY247" s="154"/>
      <c r="BZ247" s="154"/>
      <c r="CA247" s="154"/>
      <c r="CB247" s="154"/>
      <c r="CC247" s="154"/>
      <c r="CD247" s="154"/>
      <c r="CE247" s="154"/>
      <c r="CF247" s="154"/>
      <c r="CG247" s="154"/>
      <c r="CH247" s="154"/>
      <c r="CI247" s="154"/>
      <c r="CJ247" s="154"/>
      <c r="CK247" s="154"/>
      <c r="CL247" s="154"/>
      <c r="CM247" s="154"/>
      <c r="CN247" s="154"/>
      <c r="CO247" s="154"/>
      <c r="CP247" s="154"/>
      <c r="CQ247" s="154"/>
      <c r="CR247" s="154"/>
      <c r="CS247" s="154"/>
      <c r="CT247" s="154"/>
      <c r="CU247" s="154"/>
      <c r="CV247" s="154"/>
      <c r="CW247" s="154"/>
      <c r="CX247" s="154"/>
      <c r="CY247" s="154"/>
      <c r="CZ247" s="154"/>
      <c r="DA247" s="154"/>
      <c r="DB247" s="154"/>
      <c r="DC247" s="154"/>
      <c r="DD247" s="154"/>
      <c r="DE247" s="154"/>
      <c r="DF247" s="154"/>
      <c r="DG247" s="154"/>
      <c r="DH247" s="154"/>
      <c r="DI247" s="154"/>
      <c r="DJ247" s="154"/>
      <c r="DK247" s="154"/>
      <c r="DL247" s="154"/>
      <c r="DM247" s="154"/>
      <c r="DN247" s="154"/>
      <c r="DO247" s="154"/>
      <c r="DP247" s="154"/>
      <c r="DQ247" s="154"/>
      <c r="DR247" s="154"/>
      <c r="DS247" s="154"/>
      <c r="DT247" s="154"/>
      <c r="DU247" s="154"/>
      <c r="DV247" s="154"/>
      <c r="DW247" s="154"/>
      <c r="DX247" s="154"/>
      <c r="DY247" s="154"/>
      <c r="DZ247" s="154"/>
      <c r="EA247" s="154"/>
      <c r="EB247" s="154"/>
      <c r="EC247" s="154"/>
      <c r="ED247" s="154"/>
      <c r="EE247" s="154"/>
      <c r="EF247" s="154"/>
      <c r="EG247" s="154"/>
      <c r="EH247" s="154"/>
      <c r="EI247" s="154"/>
      <c r="EJ247" s="154"/>
      <c r="EK247" s="154"/>
      <c r="EL247" s="154"/>
      <c r="EM247" s="154"/>
      <c r="EN247" s="154"/>
      <c r="EO247" s="154"/>
      <c r="EP247" s="154"/>
      <c r="EQ247" s="154"/>
      <c r="ER247" s="154"/>
      <c r="ES247" s="154"/>
      <c r="ET247" s="154"/>
      <c r="EU247" s="154"/>
      <c r="EV247" s="154"/>
      <c r="EW247" s="154"/>
      <c r="EX247" s="154"/>
      <c r="EY247" s="154"/>
      <c r="EZ247" s="154"/>
      <c r="FA247" s="154"/>
      <c r="FB247" s="154"/>
      <c r="FC247" s="154"/>
      <c r="FD247" s="154"/>
      <c r="FE247" s="154"/>
      <c r="FF247" s="154"/>
      <c r="FG247" s="154"/>
      <c r="FH247" s="154"/>
      <c r="FI247" s="154"/>
      <c r="FJ247" s="154"/>
      <c r="FK247" s="154"/>
      <c r="FL247" s="154"/>
      <c r="FM247" s="154"/>
      <c r="FN247" s="154"/>
      <c r="FO247" s="154"/>
      <c r="FP247" s="154"/>
      <c r="FQ247" s="154"/>
      <c r="FR247" s="154"/>
      <c r="FS247" s="154"/>
      <c r="FT247" s="154"/>
      <c r="FU247" s="154"/>
      <c r="FV247" s="154"/>
      <c r="FW247" s="154"/>
      <c r="FX247" s="154"/>
      <c r="FY247" s="154"/>
      <c r="FZ247" s="154"/>
      <c r="GA247" s="154"/>
      <c r="GB247" s="154"/>
      <c r="GC247" s="154"/>
      <c r="GD247" s="154"/>
      <c r="GE247" s="154"/>
      <c r="GF247" s="154"/>
      <c r="GG247" s="154"/>
      <c r="GH247" s="154"/>
      <c r="GI247" s="154"/>
      <c r="GJ247" s="154"/>
      <c r="GK247" s="154"/>
      <c r="GL247" s="154"/>
      <c r="GM247" s="154"/>
      <c r="GN247" s="154"/>
      <c r="GO247" s="154"/>
      <c r="GP247" s="154"/>
      <c r="GQ247" s="154"/>
      <c r="GR247" s="154"/>
      <c r="GS247" s="154"/>
      <c r="GT247" s="154"/>
      <c r="GU247" s="154"/>
      <c r="GV247" s="154"/>
      <c r="GW247" s="154"/>
      <c r="GX247" s="154"/>
      <c r="GY247" s="154"/>
      <c r="GZ247" s="154"/>
      <c r="HA247" s="154"/>
      <c r="HB247" s="154"/>
      <c r="HC247" s="154"/>
      <c r="HD247" s="154"/>
      <c r="HE247" s="154"/>
      <c r="HF247" s="154"/>
      <c r="HG247" s="154"/>
      <c r="HH247" s="154"/>
      <c r="HI247" s="154"/>
      <c r="HJ247" s="154"/>
      <c r="HK247" s="154"/>
      <c r="HL247" s="154"/>
      <c r="HM247" s="154"/>
      <c r="HN247" s="154"/>
      <c r="HO247" s="154"/>
      <c r="HP247" s="154"/>
      <c r="HQ247" s="154"/>
      <c r="HR247" s="154"/>
      <c r="HS247" s="154"/>
      <c r="HT247" s="154"/>
      <c r="HU247" s="154"/>
      <c r="HV247" s="154"/>
      <c r="HW247" s="154"/>
      <c r="HX247" s="154"/>
      <c r="HY247" s="154"/>
      <c r="HZ247" s="154"/>
      <c r="IA247" s="154"/>
      <c r="IB247" s="154"/>
      <c r="IC247" s="154"/>
      <c r="ID247" s="154"/>
      <c r="IE247" s="154"/>
      <c r="IF247" s="154"/>
      <c r="IG247" s="154"/>
      <c r="IH247" s="154"/>
      <c r="II247" s="154"/>
      <c r="IJ247" s="154"/>
      <c r="IK247" s="154"/>
      <c r="IL247" s="154"/>
      <c r="IM247" s="154"/>
      <c r="IN247" s="154"/>
      <c r="IO247" s="154"/>
      <c r="IP247" s="154"/>
      <c r="IQ247" s="154"/>
    </row>
    <row r="248" spans="1:251" s="216" customFormat="1" ht="14.25" customHeight="1" x14ac:dyDescent="0.2">
      <c r="A248" s="174"/>
      <c r="B248" s="142"/>
      <c r="C248" s="219"/>
      <c r="D248" s="205"/>
      <c r="E248" s="142"/>
      <c r="F248" s="206"/>
      <c r="G248" s="149"/>
      <c r="H248" s="167"/>
      <c r="I248" s="261"/>
      <c r="J248" s="156"/>
      <c r="K248" s="193"/>
      <c r="L248" s="157"/>
      <c r="M248" s="154"/>
      <c r="N248" s="154"/>
      <c r="O248" s="154"/>
      <c r="P248" s="154"/>
      <c r="Q248" s="154"/>
      <c r="R248" s="149"/>
      <c r="S248" s="154"/>
      <c r="T248" s="154"/>
      <c r="U248" s="154"/>
      <c r="V248" s="154"/>
      <c r="W248" s="154"/>
      <c r="X248" s="154"/>
      <c r="Y248" s="154"/>
      <c r="Z248" s="154"/>
      <c r="AA248" s="154"/>
      <c r="AB248" s="154"/>
      <c r="AC248" s="154"/>
      <c r="AD248" s="154"/>
      <c r="AE248" s="154"/>
      <c r="AF248" s="154"/>
      <c r="AG248" s="154"/>
      <c r="AH248" s="154"/>
      <c r="AI248" s="154"/>
      <c r="AJ248" s="154"/>
      <c r="AK248" s="154"/>
      <c r="AL248" s="154"/>
      <c r="AM248" s="154"/>
      <c r="AN248" s="154"/>
      <c r="AO248" s="154"/>
      <c r="AP248" s="154"/>
      <c r="AQ248" s="154"/>
      <c r="AR248" s="154"/>
      <c r="AS248" s="154"/>
      <c r="AT248" s="154"/>
      <c r="AU248" s="154"/>
      <c r="AV248" s="154"/>
      <c r="AW248" s="154"/>
      <c r="AX248" s="154"/>
      <c r="AY248" s="154"/>
      <c r="AZ248" s="154"/>
      <c r="BA248" s="154"/>
      <c r="BB248" s="154"/>
      <c r="BC248" s="154"/>
      <c r="BD248" s="154"/>
      <c r="BE248" s="154"/>
      <c r="BF248" s="154"/>
      <c r="BG248" s="154"/>
      <c r="BH248" s="154"/>
      <c r="BI248" s="154"/>
      <c r="BJ248" s="154"/>
      <c r="BK248" s="154"/>
      <c r="BL248" s="154"/>
      <c r="BM248" s="154"/>
      <c r="BN248" s="154"/>
      <c r="BO248" s="154"/>
      <c r="BP248" s="154"/>
      <c r="BQ248" s="154"/>
      <c r="BR248" s="154"/>
      <c r="BS248" s="154"/>
      <c r="BT248" s="154"/>
      <c r="BU248" s="154"/>
      <c r="BV248" s="154"/>
      <c r="BW248" s="154"/>
      <c r="BX248" s="154"/>
      <c r="BY248" s="154"/>
      <c r="BZ248" s="154"/>
      <c r="CA248" s="154"/>
      <c r="CB248" s="154"/>
      <c r="CC248" s="154"/>
      <c r="CD248" s="154"/>
      <c r="CE248" s="154"/>
      <c r="CF248" s="154"/>
      <c r="CG248" s="154"/>
      <c r="CH248" s="154"/>
      <c r="CI248" s="154"/>
      <c r="CJ248" s="154"/>
      <c r="CK248" s="154"/>
      <c r="CL248" s="154"/>
      <c r="CM248" s="154"/>
      <c r="CN248" s="154"/>
      <c r="CO248" s="154"/>
      <c r="CP248" s="154"/>
      <c r="CQ248" s="154"/>
      <c r="CR248" s="154"/>
      <c r="CS248" s="154"/>
      <c r="CT248" s="154"/>
      <c r="CU248" s="154"/>
      <c r="CV248" s="154"/>
      <c r="CW248" s="154"/>
      <c r="CX248" s="154"/>
      <c r="CY248" s="154"/>
      <c r="CZ248" s="154"/>
      <c r="DA248" s="154"/>
      <c r="DB248" s="154"/>
      <c r="DC248" s="154"/>
      <c r="DD248" s="154"/>
      <c r="DE248" s="154"/>
      <c r="DF248" s="154"/>
      <c r="DG248" s="154"/>
      <c r="DH248" s="154"/>
      <c r="DI248" s="154"/>
      <c r="DJ248" s="154"/>
      <c r="DK248" s="154"/>
      <c r="DL248" s="154"/>
      <c r="DM248" s="154"/>
      <c r="DN248" s="154"/>
      <c r="DO248" s="154"/>
      <c r="DP248" s="154"/>
      <c r="DQ248" s="154"/>
      <c r="DR248" s="154"/>
      <c r="DS248" s="154"/>
      <c r="DT248" s="154"/>
      <c r="DU248" s="154"/>
      <c r="DV248" s="154"/>
      <c r="DW248" s="154"/>
      <c r="DX248" s="154"/>
      <c r="DY248" s="154"/>
      <c r="DZ248" s="154"/>
      <c r="EA248" s="154"/>
      <c r="EB248" s="154"/>
      <c r="EC248" s="154"/>
      <c r="ED248" s="154"/>
      <c r="EE248" s="154"/>
      <c r="EF248" s="154"/>
      <c r="EG248" s="154"/>
      <c r="EH248" s="154"/>
      <c r="EI248" s="154"/>
      <c r="EJ248" s="154"/>
      <c r="EK248" s="154"/>
      <c r="EL248" s="154"/>
      <c r="EM248" s="154"/>
      <c r="EN248" s="154"/>
      <c r="EO248" s="154"/>
      <c r="EP248" s="154"/>
      <c r="EQ248" s="154"/>
      <c r="ER248" s="154"/>
      <c r="ES248" s="154"/>
      <c r="ET248" s="154"/>
      <c r="EU248" s="154"/>
      <c r="EV248" s="154"/>
      <c r="EW248" s="154"/>
      <c r="EX248" s="154"/>
      <c r="EY248" s="154"/>
      <c r="EZ248" s="154"/>
      <c r="FA248" s="154"/>
      <c r="FB248" s="154"/>
      <c r="FC248" s="154"/>
      <c r="FD248" s="154"/>
      <c r="FE248" s="154"/>
      <c r="FF248" s="154"/>
      <c r="FG248" s="154"/>
      <c r="FH248" s="154"/>
      <c r="FI248" s="154"/>
      <c r="FJ248" s="154"/>
      <c r="FK248" s="154"/>
      <c r="FL248" s="154"/>
      <c r="FM248" s="154"/>
      <c r="FN248" s="154"/>
      <c r="FO248" s="154"/>
      <c r="FP248" s="154"/>
      <c r="FQ248" s="154"/>
      <c r="FR248" s="154"/>
      <c r="FS248" s="154"/>
      <c r="FT248" s="154"/>
      <c r="FU248" s="154"/>
      <c r="FV248" s="154"/>
      <c r="FW248" s="154"/>
      <c r="FX248" s="154"/>
      <c r="FY248" s="154"/>
      <c r="FZ248" s="154"/>
      <c r="GA248" s="154"/>
      <c r="GB248" s="154"/>
      <c r="GC248" s="154"/>
      <c r="GD248" s="154"/>
      <c r="GE248" s="154"/>
      <c r="GF248" s="154"/>
      <c r="GG248" s="154"/>
      <c r="GH248" s="154"/>
      <c r="GI248" s="154"/>
      <c r="GJ248" s="154"/>
      <c r="GK248" s="154"/>
      <c r="GL248" s="154"/>
      <c r="GM248" s="154"/>
      <c r="GN248" s="154"/>
      <c r="GO248" s="154"/>
      <c r="GP248" s="154"/>
      <c r="GQ248" s="154"/>
      <c r="GR248" s="154"/>
      <c r="GS248" s="154"/>
      <c r="GT248" s="154"/>
      <c r="GU248" s="154"/>
      <c r="GV248" s="154"/>
      <c r="GW248" s="154"/>
      <c r="GX248" s="154"/>
      <c r="GY248" s="154"/>
      <c r="GZ248" s="154"/>
      <c r="HA248" s="154"/>
      <c r="HB248" s="154"/>
      <c r="HC248" s="154"/>
      <c r="HD248" s="154"/>
      <c r="HE248" s="154"/>
      <c r="HF248" s="154"/>
      <c r="HG248" s="154"/>
      <c r="HH248" s="154"/>
      <c r="HI248" s="154"/>
      <c r="HJ248" s="154"/>
      <c r="HK248" s="154"/>
      <c r="HL248" s="154"/>
      <c r="HM248" s="154"/>
      <c r="HN248" s="154"/>
      <c r="HO248" s="154"/>
      <c r="HP248" s="154"/>
      <c r="HQ248" s="154"/>
      <c r="HR248" s="154"/>
      <c r="HS248" s="154"/>
      <c r="HT248" s="154"/>
      <c r="HU248" s="154"/>
      <c r="HV248" s="154"/>
      <c r="HW248" s="154"/>
      <c r="HX248" s="154"/>
      <c r="HY248" s="154"/>
      <c r="HZ248" s="154"/>
      <c r="IA248" s="154"/>
      <c r="IB248" s="154"/>
      <c r="IC248" s="154"/>
      <c r="ID248" s="154"/>
      <c r="IE248" s="154"/>
      <c r="IF248" s="154"/>
      <c r="IG248" s="154"/>
      <c r="IH248" s="154"/>
      <c r="II248" s="154"/>
      <c r="IJ248" s="154"/>
      <c r="IK248" s="154"/>
      <c r="IL248" s="154"/>
      <c r="IM248" s="154"/>
      <c r="IN248" s="154"/>
      <c r="IO248" s="154"/>
      <c r="IP248" s="154"/>
      <c r="IQ248" s="154"/>
    </row>
    <row r="249" spans="1:251" s="216" customFormat="1" x14ac:dyDescent="0.2">
      <c r="A249" s="174" t="s">
        <v>405</v>
      </c>
      <c r="B249" s="145"/>
      <c r="C249" s="203"/>
      <c r="D249" s="212" t="s">
        <v>75</v>
      </c>
      <c r="E249" s="142"/>
      <c r="F249" s="206"/>
      <c r="G249" s="149"/>
      <c r="H249" s="167"/>
      <c r="I249" s="261"/>
      <c r="J249" s="156"/>
      <c r="K249" s="193"/>
      <c r="L249" s="157"/>
      <c r="M249" s="154"/>
      <c r="N249" s="154"/>
      <c r="O249" s="154"/>
      <c r="P249" s="154"/>
      <c r="Q249" s="154"/>
      <c r="R249" s="149"/>
      <c r="S249" s="154"/>
      <c r="T249" s="154"/>
      <c r="U249" s="154"/>
      <c r="V249" s="154"/>
      <c r="W249" s="154"/>
      <c r="X249" s="154"/>
      <c r="Y249" s="154"/>
      <c r="Z249" s="154"/>
      <c r="AA249" s="154"/>
      <c r="AB249" s="154"/>
      <c r="AC249" s="154"/>
      <c r="AD249" s="154"/>
      <c r="AE249" s="154"/>
      <c r="AF249" s="154"/>
      <c r="AG249" s="154"/>
      <c r="AH249" s="154"/>
      <c r="AI249" s="154"/>
      <c r="AJ249" s="154"/>
      <c r="AK249" s="154"/>
      <c r="AL249" s="154"/>
      <c r="AM249" s="154"/>
      <c r="AN249" s="154"/>
      <c r="AO249" s="154"/>
      <c r="AP249" s="154"/>
      <c r="AQ249" s="154"/>
      <c r="AR249" s="154"/>
      <c r="AS249" s="154"/>
      <c r="AT249" s="154"/>
      <c r="AU249" s="154"/>
      <c r="AV249" s="154"/>
      <c r="AW249" s="154"/>
      <c r="AX249" s="154"/>
      <c r="AY249" s="154"/>
      <c r="AZ249" s="154"/>
      <c r="BA249" s="154"/>
      <c r="BB249" s="154"/>
      <c r="BC249" s="154"/>
      <c r="BD249" s="154"/>
      <c r="BE249" s="154"/>
      <c r="BF249" s="154"/>
      <c r="BG249" s="154"/>
      <c r="BH249" s="154"/>
      <c r="BI249" s="154"/>
      <c r="BJ249" s="154"/>
      <c r="BK249" s="154"/>
      <c r="BL249" s="154"/>
      <c r="BM249" s="154"/>
      <c r="BN249" s="154"/>
      <c r="BO249" s="154"/>
      <c r="BP249" s="154"/>
      <c r="BQ249" s="154"/>
      <c r="BR249" s="154"/>
      <c r="BS249" s="154"/>
      <c r="BT249" s="154"/>
      <c r="BU249" s="154"/>
      <c r="BV249" s="154"/>
      <c r="BW249" s="154"/>
      <c r="BX249" s="154"/>
      <c r="BY249" s="154"/>
      <c r="BZ249" s="154"/>
      <c r="CA249" s="154"/>
      <c r="CB249" s="154"/>
      <c r="CC249" s="154"/>
      <c r="CD249" s="154"/>
      <c r="CE249" s="154"/>
      <c r="CF249" s="154"/>
      <c r="CG249" s="154"/>
      <c r="CH249" s="154"/>
      <c r="CI249" s="154"/>
      <c r="CJ249" s="154"/>
      <c r="CK249" s="154"/>
      <c r="CL249" s="154"/>
      <c r="CM249" s="154"/>
      <c r="CN249" s="154"/>
      <c r="CO249" s="154"/>
      <c r="CP249" s="154"/>
      <c r="CQ249" s="154"/>
      <c r="CR249" s="154"/>
      <c r="CS249" s="154"/>
      <c r="CT249" s="154"/>
      <c r="CU249" s="154"/>
      <c r="CV249" s="154"/>
      <c r="CW249" s="154"/>
      <c r="CX249" s="154"/>
      <c r="CY249" s="154"/>
      <c r="CZ249" s="154"/>
      <c r="DA249" s="154"/>
      <c r="DB249" s="154"/>
      <c r="DC249" s="154"/>
      <c r="DD249" s="154"/>
      <c r="DE249" s="154"/>
      <c r="DF249" s="154"/>
      <c r="DG249" s="154"/>
      <c r="DH249" s="154"/>
      <c r="DI249" s="154"/>
      <c r="DJ249" s="154"/>
      <c r="DK249" s="154"/>
      <c r="DL249" s="154"/>
      <c r="DM249" s="154"/>
      <c r="DN249" s="154"/>
      <c r="DO249" s="154"/>
      <c r="DP249" s="154"/>
      <c r="DQ249" s="154"/>
      <c r="DR249" s="154"/>
      <c r="DS249" s="154"/>
      <c r="DT249" s="154"/>
      <c r="DU249" s="154"/>
      <c r="DV249" s="154"/>
      <c r="DW249" s="154"/>
      <c r="DX249" s="154"/>
      <c r="DY249" s="154"/>
      <c r="DZ249" s="154"/>
      <c r="EA249" s="154"/>
      <c r="EB249" s="154"/>
      <c r="EC249" s="154"/>
      <c r="ED249" s="154"/>
      <c r="EE249" s="154"/>
      <c r="EF249" s="154"/>
      <c r="EG249" s="154"/>
      <c r="EH249" s="154"/>
      <c r="EI249" s="154"/>
      <c r="EJ249" s="154"/>
      <c r="EK249" s="154"/>
      <c r="EL249" s="154"/>
      <c r="EM249" s="154"/>
      <c r="EN249" s="154"/>
      <c r="EO249" s="154"/>
      <c r="EP249" s="154"/>
      <c r="EQ249" s="154"/>
      <c r="ER249" s="154"/>
      <c r="ES249" s="154"/>
      <c r="ET249" s="154"/>
      <c r="EU249" s="154"/>
      <c r="EV249" s="154"/>
      <c r="EW249" s="154"/>
      <c r="EX249" s="154"/>
      <c r="EY249" s="154"/>
      <c r="EZ249" s="154"/>
      <c r="FA249" s="154"/>
      <c r="FB249" s="154"/>
      <c r="FC249" s="154"/>
      <c r="FD249" s="154"/>
      <c r="FE249" s="154"/>
      <c r="FF249" s="154"/>
      <c r="FG249" s="154"/>
      <c r="FH249" s="154"/>
      <c r="FI249" s="154"/>
      <c r="FJ249" s="154"/>
      <c r="FK249" s="154"/>
      <c r="FL249" s="154"/>
      <c r="FM249" s="154"/>
      <c r="FN249" s="154"/>
      <c r="FO249" s="154"/>
      <c r="FP249" s="154"/>
      <c r="FQ249" s="154"/>
      <c r="FR249" s="154"/>
      <c r="FS249" s="154"/>
      <c r="FT249" s="154"/>
      <c r="FU249" s="154"/>
      <c r="FV249" s="154"/>
      <c r="FW249" s="154"/>
      <c r="FX249" s="154"/>
      <c r="FY249" s="154"/>
      <c r="FZ249" s="154"/>
      <c r="GA249" s="154"/>
      <c r="GB249" s="154"/>
      <c r="GC249" s="154"/>
      <c r="GD249" s="154"/>
      <c r="GE249" s="154"/>
      <c r="GF249" s="154"/>
      <c r="GG249" s="154"/>
      <c r="GH249" s="154"/>
      <c r="GI249" s="154"/>
      <c r="GJ249" s="154"/>
      <c r="GK249" s="154"/>
      <c r="GL249" s="154"/>
      <c r="GM249" s="154"/>
      <c r="GN249" s="154"/>
      <c r="GO249" s="154"/>
      <c r="GP249" s="154"/>
      <c r="GQ249" s="154"/>
      <c r="GR249" s="154"/>
      <c r="GS249" s="154"/>
      <c r="GT249" s="154"/>
      <c r="GU249" s="154"/>
      <c r="GV249" s="154"/>
      <c r="GW249" s="154"/>
      <c r="GX249" s="154"/>
      <c r="GY249" s="154"/>
      <c r="GZ249" s="154"/>
      <c r="HA249" s="154"/>
      <c r="HB249" s="154"/>
      <c r="HC249" s="154"/>
      <c r="HD249" s="154"/>
      <c r="HE249" s="154"/>
      <c r="HF249" s="154"/>
      <c r="HG249" s="154"/>
      <c r="HH249" s="154"/>
      <c r="HI249" s="154"/>
      <c r="HJ249" s="154"/>
      <c r="HK249" s="154"/>
      <c r="HL249" s="154"/>
      <c r="HM249" s="154"/>
      <c r="HN249" s="154"/>
      <c r="HO249" s="154"/>
      <c r="HP249" s="154"/>
      <c r="HQ249" s="154"/>
      <c r="HR249" s="154"/>
      <c r="HS249" s="154"/>
      <c r="HT249" s="154"/>
      <c r="HU249" s="154"/>
      <c r="HV249" s="154"/>
      <c r="HW249" s="154"/>
      <c r="HX249" s="154"/>
      <c r="HY249" s="154"/>
      <c r="HZ249" s="154"/>
      <c r="IA249" s="154"/>
      <c r="IB249" s="154"/>
      <c r="IC249" s="154"/>
      <c r="ID249" s="154"/>
      <c r="IE249" s="154"/>
      <c r="IF249" s="154"/>
      <c r="IG249" s="154"/>
      <c r="IH249" s="154"/>
      <c r="II249" s="154"/>
      <c r="IJ249" s="154"/>
      <c r="IK249" s="154"/>
      <c r="IL249" s="154"/>
      <c r="IM249" s="154"/>
      <c r="IN249" s="154"/>
      <c r="IO249" s="154"/>
      <c r="IP249" s="154"/>
      <c r="IQ249" s="154"/>
    </row>
    <row r="250" spans="1:251" s="216" customFormat="1" x14ac:dyDescent="0.2">
      <c r="A250" s="174" t="s">
        <v>406</v>
      </c>
      <c r="B250" s="145" t="s">
        <v>223</v>
      </c>
      <c r="C250" s="219">
        <v>11323</v>
      </c>
      <c r="D250" s="205" t="s">
        <v>580</v>
      </c>
      <c r="E250" s="142" t="s">
        <v>70</v>
      </c>
      <c r="F250" s="206">
        <v>1</v>
      </c>
      <c r="G250" s="149">
        <v>35.76</v>
      </c>
      <c r="H250" s="150">
        <f>ROUND(G250*$K$9,2)</f>
        <v>44.88</v>
      </c>
      <c r="I250" s="192">
        <f>ROUND(F250*H250,2)</f>
        <v>44.88</v>
      </c>
      <c r="J250" s="167"/>
      <c r="K250" s="193"/>
      <c r="L250" s="157"/>
      <c r="M250" s="154"/>
      <c r="N250" s="154"/>
      <c r="O250" s="154"/>
      <c r="P250" s="154"/>
      <c r="R250" s="149">
        <v>41.3</v>
      </c>
    </row>
    <row r="251" spans="1:251" s="216" customFormat="1" x14ac:dyDescent="0.2">
      <c r="A251" s="174" t="s">
        <v>490</v>
      </c>
      <c r="B251" s="145" t="s">
        <v>223</v>
      </c>
      <c r="C251" s="219">
        <v>11321</v>
      </c>
      <c r="D251" s="205" t="s">
        <v>576</v>
      </c>
      <c r="E251" s="142" t="s">
        <v>70</v>
      </c>
      <c r="F251" s="206">
        <v>1</v>
      </c>
      <c r="G251" s="149">
        <v>31.09</v>
      </c>
      <c r="H251" s="150">
        <f>ROUND(G251*$K$9,2)</f>
        <v>39.020000000000003</v>
      </c>
      <c r="I251" s="192">
        <f>ROUND(F251*H251,2)</f>
        <v>39.020000000000003</v>
      </c>
      <c r="J251" s="167"/>
      <c r="K251" s="193"/>
      <c r="L251" s="157"/>
      <c r="M251" s="154"/>
      <c r="N251" s="154"/>
      <c r="O251" s="154"/>
      <c r="P251" s="154"/>
      <c r="R251" s="149">
        <v>35.909999999999997</v>
      </c>
    </row>
    <row r="252" spans="1:251" s="216" customFormat="1" x14ac:dyDescent="0.2">
      <c r="A252" s="174" t="s">
        <v>491</v>
      </c>
      <c r="B252" s="145" t="s">
        <v>223</v>
      </c>
      <c r="C252" s="219">
        <v>20327</v>
      </c>
      <c r="D252" s="205" t="s">
        <v>577</v>
      </c>
      <c r="E252" s="142" t="s">
        <v>70</v>
      </c>
      <c r="F252" s="206">
        <v>1</v>
      </c>
      <c r="G252" s="149">
        <v>20.29</v>
      </c>
      <c r="H252" s="150">
        <f>ROUND(G252*$K$9,2)</f>
        <v>25.46</v>
      </c>
      <c r="I252" s="192">
        <f>ROUND(F252*H252,2)</f>
        <v>25.46</v>
      </c>
      <c r="J252" s="167"/>
      <c r="K252" s="193"/>
      <c r="L252" s="157"/>
      <c r="M252" s="154"/>
      <c r="N252" s="154"/>
      <c r="O252" s="154"/>
      <c r="P252" s="154"/>
      <c r="R252" s="149">
        <v>78.77</v>
      </c>
    </row>
    <row r="253" spans="1:251" s="216" customFormat="1" x14ac:dyDescent="0.2">
      <c r="A253" s="174" t="s">
        <v>492</v>
      </c>
      <c r="B253" s="145" t="s">
        <v>223</v>
      </c>
      <c r="C253" s="219">
        <v>20327</v>
      </c>
      <c r="D253" s="205" t="s">
        <v>578</v>
      </c>
      <c r="E253" s="142" t="s">
        <v>70</v>
      </c>
      <c r="F253" s="206">
        <v>1</v>
      </c>
      <c r="G253" s="149">
        <v>20.29</v>
      </c>
      <c r="H253" s="150">
        <f>ROUND(G253*$K$9,2)</f>
        <v>25.46</v>
      </c>
      <c r="I253" s="192">
        <f>ROUND(F253*H253,2)</f>
        <v>25.46</v>
      </c>
      <c r="J253" s="167"/>
      <c r="K253" s="193"/>
      <c r="L253" s="157"/>
      <c r="M253" s="154"/>
      <c r="N253" s="154"/>
      <c r="O253" s="154"/>
      <c r="P253" s="154"/>
      <c r="R253" s="149">
        <v>78.77</v>
      </c>
    </row>
    <row r="254" spans="1:251" s="216" customFormat="1" x14ac:dyDescent="0.2">
      <c r="A254" s="174" t="s">
        <v>493</v>
      </c>
      <c r="B254" s="145" t="s">
        <v>223</v>
      </c>
      <c r="C254" s="219">
        <v>20327</v>
      </c>
      <c r="D254" s="205" t="s">
        <v>579</v>
      </c>
      <c r="E254" s="142" t="s">
        <v>70</v>
      </c>
      <c r="F254" s="206">
        <f>5+3</f>
        <v>8</v>
      </c>
      <c r="G254" s="149">
        <v>20.29</v>
      </c>
      <c r="H254" s="150">
        <f>ROUND(G254*$K$9,2)</f>
        <v>25.46</v>
      </c>
      <c r="I254" s="192">
        <f>ROUND(F254*H254,2)</f>
        <v>203.68</v>
      </c>
      <c r="J254" s="167"/>
      <c r="K254" s="193"/>
      <c r="L254" s="157"/>
      <c r="M254" s="154"/>
      <c r="N254" s="154"/>
      <c r="O254" s="154"/>
      <c r="P254" s="154"/>
      <c r="R254" s="149">
        <v>23.44</v>
      </c>
    </row>
    <row r="255" spans="1:251" x14ac:dyDescent="0.2">
      <c r="A255" s="174"/>
      <c r="B255" s="142"/>
      <c r="C255" s="219"/>
      <c r="D255" s="205"/>
      <c r="E255" s="142"/>
      <c r="F255" s="206"/>
      <c r="G255" s="149"/>
      <c r="H255" s="167"/>
      <c r="I255" s="261"/>
      <c r="J255" s="167"/>
      <c r="K255" s="193"/>
      <c r="Q255" s="216"/>
      <c r="R255" s="149"/>
      <c r="S255" s="216"/>
      <c r="T255" s="216"/>
      <c r="U255" s="216"/>
      <c r="V255" s="216"/>
      <c r="W255" s="216"/>
      <c r="X255" s="216"/>
      <c r="Y255" s="216"/>
      <c r="Z255" s="216"/>
      <c r="AA255" s="216"/>
      <c r="AB255" s="216"/>
      <c r="AC255" s="216"/>
      <c r="AD255" s="216"/>
      <c r="AE255" s="216"/>
      <c r="AF255" s="216"/>
      <c r="AG255" s="216"/>
      <c r="AH255" s="216"/>
      <c r="AI255" s="216"/>
      <c r="AJ255" s="216"/>
      <c r="AK255" s="216"/>
      <c r="AL255" s="216"/>
      <c r="AM255" s="216"/>
      <c r="AN255" s="216"/>
      <c r="AO255" s="216"/>
      <c r="AP255" s="216"/>
      <c r="AQ255" s="216"/>
      <c r="AR255" s="216"/>
      <c r="AS255" s="216"/>
      <c r="AT255" s="216"/>
      <c r="AU255" s="216"/>
      <c r="AV255" s="216"/>
      <c r="AW255" s="216"/>
      <c r="AX255" s="216"/>
      <c r="AY255" s="216"/>
      <c r="AZ255" s="216"/>
      <c r="BA255" s="216"/>
      <c r="BB255" s="216"/>
      <c r="BC255" s="216"/>
      <c r="BD255" s="216"/>
      <c r="BE255" s="216"/>
      <c r="BF255" s="216"/>
      <c r="BG255" s="216"/>
      <c r="BH255" s="216"/>
      <c r="BI255" s="216"/>
      <c r="BJ255" s="216"/>
      <c r="BK255" s="216"/>
      <c r="BL255" s="216"/>
      <c r="BM255" s="216"/>
      <c r="BN255" s="216"/>
      <c r="BO255" s="216"/>
      <c r="BP255" s="216"/>
      <c r="BQ255" s="216"/>
      <c r="BR255" s="216"/>
      <c r="BS255" s="216"/>
      <c r="BT255" s="216"/>
      <c r="BU255" s="216"/>
      <c r="BV255" s="216"/>
      <c r="BW255" s="216"/>
      <c r="BX255" s="216"/>
      <c r="BY255" s="216"/>
      <c r="BZ255" s="216"/>
      <c r="CA255" s="216"/>
      <c r="CB255" s="216"/>
      <c r="CC255" s="216"/>
      <c r="CD255" s="216"/>
      <c r="CE255" s="216"/>
      <c r="CF255" s="216"/>
      <c r="CG255" s="216"/>
      <c r="CH255" s="216"/>
      <c r="CI255" s="216"/>
      <c r="CJ255" s="216"/>
      <c r="CK255" s="216"/>
      <c r="CL255" s="216"/>
      <c r="CM255" s="216"/>
      <c r="CN255" s="216"/>
      <c r="CO255" s="216"/>
      <c r="CP255" s="216"/>
      <c r="CQ255" s="216"/>
      <c r="CR255" s="216"/>
      <c r="CS255" s="216"/>
      <c r="CT255" s="216"/>
      <c r="CU255" s="216"/>
      <c r="CV255" s="216"/>
      <c r="CW255" s="216"/>
      <c r="CX255" s="216"/>
      <c r="CY255" s="216"/>
      <c r="CZ255" s="216"/>
      <c r="DA255" s="216"/>
      <c r="DB255" s="216"/>
      <c r="DC255" s="216"/>
      <c r="DD255" s="216"/>
      <c r="DE255" s="216"/>
      <c r="DF255" s="216"/>
      <c r="DG255" s="216"/>
      <c r="DH255" s="216"/>
      <c r="DI255" s="216"/>
      <c r="DJ255" s="216"/>
      <c r="DK255" s="216"/>
      <c r="DL255" s="216"/>
      <c r="DM255" s="216"/>
      <c r="DN255" s="216"/>
      <c r="DO255" s="216"/>
      <c r="DP255" s="216"/>
      <c r="DQ255" s="216"/>
      <c r="DR255" s="216"/>
      <c r="DS255" s="216"/>
      <c r="DT255" s="216"/>
      <c r="DU255" s="216"/>
      <c r="DV255" s="216"/>
      <c r="DW255" s="216"/>
      <c r="DX255" s="216"/>
      <c r="DY255" s="216"/>
      <c r="DZ255" s="216"/>
      <c r="EA255" s="216"/>
      <c r="EB255" s="216"/>
      <c r="EC255" s="216"/>
      <c r="ED255" s="216"/>
      <c r="EE255" s="216"/>
      <c r="EF255" s="216"/>
      <c r="EG255" s="216"/>
      <c r="EH255" s="216"/>
      <c r="EI255" s="216"/>
      <c r="EJ255" s="216"/>
      <c r="EK255" s="216"/>
      <c r="EL255" s="216"/>
      <c r="EM255" s="216"/>
      <c r="EN255" s="216"/>
      <c r="EO255" s="216"/>
      <c r="EP255" s="216"/>
      <c r="EQ255" s="216"/>
      <c r="ER255" s="216"/>
      <c r="ES255" s="216"/>
      <c r="ET255" s="216"/>
      <c r="EU255" s="216"/>
      <c r="EV255" s="216"/>
      <c r="EW255" s="216"/>
      <c r="EX255" s="216"/>
      <c r="EY255" s="216"/>
      <c r="EZ255" s="216"/>
      <c r="FA255" s="216"/>
      <c r="FB255" s="216"/>
      <c r="FC255" s="216"/>
      <c r="FD255" s="216"/>
      <c r="FE255" s="216"/>
      <c r="FF255" s="216"/>
      <c r="FG255" s="216"/>
      <c r="FH255" s="216"/>
      <c r="FI255" s="216"/>
      <c r="FJ255" s="216"/>
      <c r="FK255" s="216"/>
      <c r="FL255" s="216"/>
      <c r="FM255" s="216"/>
      <c r="FN255" s="216"/>
      <c r="FO255" s="216"/>
      <c r="FP255" s="216"/>
      <c r="FQ255" s="216"/>
      <c r="FR255" s="216"/>
      <c r="FS255" s="216"/>
      <c r="FT255" s="216"/>
      <c r="FU255" s="216"/>
      <c r="FV255" s="216"/>
      <c r="FW255" s="216"/>
      <c r="FX255" s="216"/>
      <c r="FY255" s="216"/>
      <c r="FZ255" s="216"/>
      <c r="GA255" s="216"/>
      <c r="GB255" s="216"/>
      <c r="GC255" s="216"/>
      <c r="GD255" s="216"/>
      <c r="GE255" s="216"/>
      <c r="GF255" s="216"/>
      <c r="GG255" s="216"/>
      <c r="GH255" s="216"/>
      <c r="GI255" s="216"/>
      <c r="GJ255" s="216"/>
      <c r="GK255" s="216"/>
      <c r="GL255" s="216"/>
      <c r="GM255" s="216"/>
      <c r="GN255" s="216"/>
      <c r="GO255" s="216"/>
      <c r="GP255" s="216"/>
      <c r="GQ255" s="216"/>
      <c r="GR255" s="216"/>
      <c r="GS255" s="216"/>
      <c r="GT255" s="216"/>
      <c r="GU255" s="216"/>
      <c r="GV255" s="216"/>
      <c r="GW255" s="216"/>
      <c r="GX255" s="216"/>
      <c r="GY255" s="216"/>
      <c r="GZ255" s="216"/>
      <c r="HA255" s="216"/>
      <c r="HB255" s="216"/>
      <c r="HC255" s="216"/>
      <c r="HD255" s="216"/>
      <c r="HE255" s="216"/>
      <c r="HF255" s="216"/>
      <c r="HG255" s="216"/>
      <c r="HH255" s="216"/>
      <c r="HI255" s="216"/>
      <c r="HJ255" s="216"/>
      <c r="HK255" s="216"/>
      <c r="HL255" s="216"/>
      <c r="HM255" s="216"/>
      <c r="HN255" s="216"/>
      <c r="HO255" s="216"/>
      <c r="HP255" s="216"/>
      <c r="HQ255" s="216"/>
      <c r="HR255" s="216"/>
      <c r="HS255" s="216"/>
      <c r="HT255" s="216"/>
      <c r="HU255" s="216"/>
      <c r="HV255" s="216"/>
      <c r="HW255" s="216"/>
      <c r="HX255" s="216"/>
      <c r="HY255" s="216"/>
      <c r="HZ255" s="216"/>
      <c r="IA255" s="216"/>
      <c r="IB255" s="216"/>
      <c r="IC255" s="216"/>
      <c r="ID255" s="216"/>
      <c r="IE255" s="216"/>
      <c r="IF255" s="216"/>
      <c r="IG255" s="216"/>
      <c r="IH255" s="216"/>
      <c r="II255" s="216"/>
      <c r="IJ255" s="216"/>
      <c r="IK255" s="216"/>
      <c r="IL255" s="216"/>
      <c r="IM255" s="216"/>
      <c r="IN255" s="216"/>
      <c r="IO255" s="216"/>
      <c r="IP255" s="216"/>
      <c r="IQ255" s="216"/>
    </row>
    <row r="256" spans="1:251" s="194" customFormat="1" x14ac:dyDescent="0.2">
      <c r="A256" s="174" t="s">
        <v>407</v>
      </c>
      <c r="B256" s="145"/>
      <c r="C256" s="203"/>
      <c r="D256" s="212" t="s">
        <v>76</v>
      </c>
      <c r="E256" s="142"/>
      <c r="F256" s="206"/>
      <c r="G256" s="149"/>
      <c r="H256" s="167"/>
      <c r="I256" s="261"/>
      <c r="J256" s="167"/>
      <c r="K256" s="193"/>
      <c r="L256" s="157"/>
      <c r="M256" s="154"/>
      <c r="N256" s="154"/>
      <c r="O256" s="154"/>
      <c r="P256" s="154"/>
      <c r="Q256" s="216"/>
      <c r="R256" s="149"/>
      <c r="S256" s="216"/>
      <c r="T256" s="216"/>
      <c r="U256" s="216"/>
      <c r="V256" s="216"/>
      <c r="W256" s="216"/>
      <c r="X256" s="216"/>
      <c r="Y256" s="216"/>
      <c r="Z256" s="216"/>
      <c r="AA256" s="216"/>
      <c r="AB256" s="216"/>
      <c r="AC256" s="216"/>
      <c r="AD256" s="216"/>
      <c r="AE256" s="216"/>
      <c r="AF256" s="216"/>
      <c r="AG256" s="216"/>
      <c r="AH256" s="216"/>
      <c r="AI256" s="216"/>
      <c r="AJ256" s="216"/>
      <c r="AK256" s="216"/>
      <c r="AL256" s="216"/>
      <c r="AM256" s="216"/>
      <c r="AN256" s="216"/>
      <c r="AO256" s="216"/>
      <c r="AP256" s="216"/>
      <c r="AQ256" s="216"/>
      <c r="AR256" s="216"/>
      <c r="AS256" s="216"/>
      <c r="AT256" s="216"/>
      <c r="AU256" s="216"/>
      <c r="AV256" s="216"/>
      <c r="AW256" s="216"/>
      <c r="AX256" s="216"/>
      <c r="AY256" s="216"/>
      <c r="AZ256" s="216"/>
      <c r="BA256" s="216"/>
      <c r="BB256" s="216"/>
      <c r="BC256" s="216"/>
      <c r="BD256" s="216"/>
      <c r="BE256" s="216"/>
      <c r="BF256" s="216"/>
      <c r="BG256" s="216"/>
      <c r="BH256" s="216"/>
      <c r="BI256" s="216"/>
      <c r="BJ256" s="216"/>
      <c r="BK256" s="216"/>
      <c r="BL256" s="216"/>
      <c r="BM256" s="216"/>
      <c r="BN256" s="216"/>
      <c r="BO256" s="216"/>
      <c r="BP256" s="216"/>
      <c r="BQ256" s="216"/>
      <c r="BR256" s="216"/>
      <c r="BS256" s="216"/>
      <c r="BT256" s="216"/>
      <c r="BU256" s="216"/>
      <c r="BV256" s="216"/>
      <c r="BW256" s="216"/>
      <c r="BX256" s="216"/>
      <c r="BY256" s="216"/>
      <c r="BZ256" s="216"/>
      <c r="CA256" s="216"/>
      <c r="CB256" s="216"/>
      <c r="CC256" s="216"/>
      <c r="CD256" s="216"/>
      <c r="CE256" s="216"/>
      <c r="CF256" s="216"/>
      <c r="CG256" s="216"/>
      <c r="CH256" s="216"/>
      <c r="CI256" s="216"/>
      <c r="CJ256" s="216"/>
      <c r="CK256" s="216"/>
      <c r="CL256" s="216"/>
      <c r="CM256" s="216"/>
      <c r="CN256" s="216"/>
      <c r="CO256" s="216"/>
      <c r="CP256" s="216"/>
      <c r="CQ256" s="216"/>
      <c r="CR256" s="216"/>
      <c r="CS256" s="216"/>
      <c r="CT256" s="216"/>
      <c r="CU256" s="216"/>
      <c r="CV256" s="216"/>
      <c r="CW256" s="216"/>
      <c r="CX256" s="216"/>
      <c r="CY256" s="216"/>
      <c r="CZ256" s="216"/>
      <c r="DA256" s="216"/>
      <c r="DB256" s="216"/>
      <c r="DC256" s="216"/>
      <c r="DD256" s="216"/>
      <c r="DE256" s="216"/>
      <c r="DF256" s="216"/>
      <c r="DG256" s="216"/>
      <c r="DH256" s="216"/>
      <c r="DI256" s="216"/>
      <c r="DJ256" s="216"/>
      <c r="DK256" s="216"/>
      <c r="DL256" s="216"/>
      <c r="DM256" s="216"/>
      <c r="DN256" s="216"/>
      <c r="DO256" s="216"/>
      <c r="DP256" s="216"/>
      <c r="DQ256" s="216"/>
      <c r="DR256" s="216"/>
      <c r="DS256" s="216"/>
      <c r="DT256" s="216"/>
      <c r="DU256" s="216"/>
      <c r="DV256" s="216"/>
      <c r="DW256" s="216"/>
      <c r="DX256" s="216"/>
      <c r="DY256" s="216"/>
      <c r="DZ256" s="216"/>
      <c r="EA256" s="216"/>
      <c r="EB256" s="216"/>
      <c r="EC256" s="216"/>
      <c r="ED256" s="216"/>
      <c r="EE256" s="216"/>
      <c r="EF256" s="216"/>
      <c r="EG256" s="216"/>
      <c r="EH256" s="216"/>
      <c r="EI256" s="216"/>
      <c r="EJ256" s="216"/>
      <c r="EK256" s="216"/>
      <c r="EL256" s="216"/>
      <c r="EM256" s="216"/>
      <c r="EN256" s="216"/>
      <c r="EO256" s="216"/>
      <c r="EP256" s="216"/>
      <c r="EQ256" s="216"/>
      <c r="ER256" s="216"/>
      <c r="ES256" s="216"/>
      <c r="ET256" s="216"/>
      <c r="EU256" s="216"/>
      <c r="EV256" s="216"/>
      <c r="EW256" s="216"/>
      <c r="EX256" s="216"/>
      <c r="EY256" s="216"/>
      <c r="EZ256" s="216"/>
      <c r="FA256" s="216"/>
      <c r="FB256" s="216"/>
      <c r="FC256" s="216"/>
      <c r="FD256" s="216"/>
      <c r="FE256" s="216"/>
      <c r="FF256" s="216"/>
      <c r="FG256" s="216"/>
      <c r="FH256" s="216"/>
      <c r="FI256" s="216"/>
      <c r="FJ256" s="216"/>
      <c r="FK256" s="216"/>
      <c r="FL256" s="216"/>
      <c r="FM256" s="216"/>
      <c r="FN256" s="216"/>
      <c r="FO256" s="216"/>
      <c r="FP256" s="216"/>
      <c r="FQ256" s="216"/>
      <c r="FR256" s="216"/>
      <c r="FS256" s="216"/>
      <c r="FT256" s="216"/>
      <c r="FU256" s="216"/>
      <c r="FV256" s="216"/>
      <c r="FW256" s="216"/>
      <c r="FX256" s="216"/>
      <c r="FY256" s="216"/>
      <c r="FZ256" s="216"/>
      <c r="GA256" s="216"/>
      <c r="GB256" s="216"/>
      <c r="GC256" s="216"/>
      <c r="GD256" s="216"/>
      <c r="GE256" s="216"/>
      <c r="GF256" s="216"/>
      <c r="GG256" s="216"/>
      <c r="GH256" s="216"/>
      <c r="GI256" s="216"/>
      <c r="GJ256" s="216"/>
      <c r="GK256" s="216"/>
      <c r="GL256" s="216"/>
      <c r="GM256" s="216"/>
      <c r="GN256" s="216"/>
      <c r="GO256" s="216"/>
      <c r="GP256" s="216"/>
      <c r="GQ256" s="216"/>
      <c r="GR256" s="216"/>
      <c r="GS256" s="216"/>
      <c r="GT256" s="216"/>
      <c r="GU256" s="216"/>
      <c r="GV256" s="216"/>
      <c r="GW256" s="216"/>
      <c r="GX256" s="216"/>
      <c r="GY256" s="216"/>
      <c r="GZ256" s="216"/>
      <c r="HA256" s="216"/>
      <c r="HB256" s="216"/>
      <c r="HC256" s="216"/>
      <c r="HD256" s="216"/>
      <c r="HE256" s="216"/>
      <c r="HF256" s="216"/>
      <c r="HG256" s="216"/>
      <c r="HH256" s="216"/>
      <c r="HI256" s="216"/>
      <c r="HJ256" s="216"/>
      <c r="HK256" s="216"/>
      <c r="HL256" s="216"/>
      <c r="HM256" s="216"/>
      <c r="HN256" s="216"/>
      <c r="HO256" s="216"/>
      <c r="HP256" s="216"/>
      <c r="HQ256" s="216"/>
      <c r="HR256" s="216"/>
      <c r="HS256" s="216"/>
      <c r="HT256" s="216"/>
      <c r="HU256" s="216"/>
      <c r="HV256" s="216"/>
      <c r="HW256" s="216"/>
      <c r="HX256" s="216"/>
      <c r="HY256" s="216"/>
      <c r="HZ256" s="216"/>
      <c r="IA256" s="216"/>
      <c r="IB256" s="216"/>
      <c r="IC256" s="216"/>
      <c r="ID256" s="216"/>
      <c r="IE256" s="216"/>
      <c r="IF256" s="216"/>
      <c r="IG256" s="216"/>
      <c r="IH256" s="216"/>
      <c r="II256" s="216"/>
      <c r="IJ256" s="216"/>
      <c r="IK256" s="216"/>
      <c r="IL256" s="216"/>
      <c r="IM256" s="216"/>
      <c r="IN256" s="216"/>
      <c r="IO256" s="216"/>
      <c r="IP256" s="216"/>
      <c r="IQ256" s="216"/>
    </row>
    <row r="257" spans="1:251" s="194" customFormat="1" x14ac:dyDescent="0.2">
      <c r="A257" s="174" t="s">
        <v>408</v>
      </c>
      <c r="B257" s="145" t="s">
        <v>223</v>
      </c>
      <c r="C257" s="219">
        <v>6028</v>
      </c>
      <c r="D257" s="205" t="s">
        <v>156</v>
      </c>
      <c r="E257" s="142" t="s">
        <v>70</v>
      </c>
      <c r="F257" s="206">
        <v>1</v>
      </c>
      <c r="G257" s="149">
        <v>96.14</v>
      </c>
      <c r="H257" s="150">
        <f>ROUND(G257*$K$9,2)</f>
        <v>120.66</v>
      </c>
      <c r="I257" s="192">
        <f>ROUND(F257*H257,2)</f>
        <v>120.66</v>
      </c>
      <c r="J257" s="167"/>
      <c r="K257" s="193"/>
      <c r="L257" s="157"/>
      <c r="M257" s="154"/>
      <c r="N257" s="154"/>
      <c r="O257" s="154"/>
      <c r="P257" s="154"/>
      <c r="Q257" s="216"/>
      <c r="R257" s="149">
        <v>126.89</v>
      </c>
      <c r="S257" s="216"/>
      <c r="T257" s="216"/>
      <c r="U257" s="216"/>
      <c r="V257" s="216"/>
      <c r="W257" s="216"/>
      <c r="X257" s="216"/>
      <c r="Y257" s="216"/>
      <c r="Z257" s="216"/>
      <c r="AA257" s="216"/>
      <c r="AB257" s="216"/>
      <c r="AC257" s="216"/>
      <c r="AD257" s="216"/>
      <c r="AE257" s="216"/>
      <c r="AF257" s="216"/>
      <c r="AG257" s="216"/>
      <c r="AH257" s="216"/>
      <c r="AI257" s="216"/>
      <c r="AJ257" s="216"/>
      <c r="AK257" s="216"/>
      <c r="AL257" s="216"/>
      <c r="AM257" s="216"/>
      <c r="AN257" s="216"/>
      <c r="AO257" s="216"/>
      <c r="AP257" s="216"/>
      <c r="AQ257" s="216"/>
      <c r="AR257" s="216"/>
      <c r="AS257" s="216"/>
      <c r="AT257" s="216"/>
      <c r="AU257" s="216"/>
      <c r="AV257" s="216"/>
      <c r="AW257" s="216"/>
      <c r="AX257" s="216"/>
      <c r="AY257" s="216"/>
      <c r="AZ257" s="216"/>
      <c r="BA257" s="216"/>
      <c r="BB257" s="216"/>
      <c r="BC257" s="216"/>
      <c r="BD257" s="216"/>
      <c r="BE257" s="216"/>
      <c r="BF257" s="216"/>
      <c r="BG257" s="216"/>
      <c r="BH257" s="216"/>
      <c r="BI257" s="216"/>
      <c r="BJ257" s="216"/>
      <c r="BK257" s="216"/>
      <c r="BL257" s="216"/>
      <c r="BM257" s="216"/>
      <c r="BN257" s="216"/>
      <c r="BO257" s="216"/>
      <c r="BP257" s="216"/>
      <c r="BQ257" s="216"/>
      <c r="BR257" s="216"/>
      <c r="BS257" s="216"/>
      <c r="BT257" s="216"/>
      <c r="BU257" s="216"/>
      <c r="BV257" s="216"/>
      <c r="BW257" s="216"/>
      <c r="BX257" s="216"/>
      <c r="BY257" s="216"/>
      <c r="BZ257" s="216"/>
      <c r="CA257" s="216"/>
      <c r="CB257" s="216"/>
      <c r="CC257" s="216"/>
      <c r="CD257" s="216"/>
      <c r="CE257" s="216"/>
      <c r="CF257" s="216"/>
      <c r="CG257" s="216"/>
      <c r="CH257" s="216"/>
      <c r="CI257" s="216"/>
      <c r="CJ257" s="216"/>
      <c r="CK257" s="216"/>
      <c r="CL257" s="216"/>
      <c r="CM257" s="216"/>
      <c r="CN257" s="216"/>
      <c r="CO257" s="216"/>
      <c r="CP257" s="216"/>
      <c r="CQ257" s="216"/>
      <c r="CR257" s="216"/>
      <c r="CS257" s="216"/>
      <c r="CT257" s="216"/>
      <c r="CU257" s="216"/>
      <c r="CV257" s="216"/>
      <c r="CW257" s="216"/>
      <c r="CX257" s="216"/>
      <c r="CY257" s="216"/>
      <c r="CZ257" s="216"/>
      <c r="DA257" s="216"/>
      <c r="DB257" s="216"/>
      <c r="DC257" s="216"/>
      <c r="DD257" s="216"/>
      <c r="DE257" s="216"/>
      <c r="DF257" s="216"/>
      <c r="DG257" s="216"/>
      <c r="DH257" s="216"/>
      <c r="DI257" s="216"/>
      <c r="DJ257" s="216"/>
      <c r="DK257" s="216"/>
      <c r="DL257" s="216"/>
      <c r="DM257" s="216"/>
      <c r="DN257" s="216"/>
      <c r="DO257" s="216"/>
      <c r="DP257" s="216"/>
      <c r="DQ257" s="216"/>
      <c r="DR257" s="216"/>
      <c r="DS257" s="216"/>
      <c r="DT257" s="216"/>
      <c r="DU257" s="216"/>
      <c r="DV257" s="216"/>
      <c r="DW257" s="216"/>
      <c r="DX257" s="216"/>
      <c r="DY257" s="216"/>
      <c r="DZ257" s="216"/>
      <c r="EA257" s="216"/>
      <c r="EB257" s="216"/>
      <c r="EC257" s="216"/>
      <c r="ED257" s="216"/>
      <c r="EE257" s="216"/>
      <c r="EF257" s="216"/>
      <c r="EG257" s="216"/>
      <c r="EH257" s="216"/>
      <c r="EI257" s="216"/>
      <c r="EJ257" s="216"/>
      <c r="EK257" s="216"/>
      <c r="EL257" s="216"/>
      <c r="EM257" s="216"/>
      <c r="EN257" s="216"/>
      <c r="EO257" s="216"/>
      <c r="EP257" s="216"/>
      <c r="EQ257" s="216"/>
      <c r="ER257" s="216"/>
      <c r="ES257" s="216"/>
      <c r="ET257" s="216"/>
      <c r="EU257" s="216"/>
      <c r="EV257" s="216"/>
      <c r="EW257" s="216"/>
      <c r="EX257" s="216"/>
      <c r="EY257" s="216"/>
      <c r="EZ257" s="216"/>
      <c r="FA257" s="216"/>
      <c r="FB257" s="216"/>
      <c r="FC257" s="216"/>
      <c r="FD257" s="216"/>
      <c r="FE257" s="216"/>
      <c r="FF257" s="216"/>
      <c r="FG257" s="216"/>
      <c r="FH257" s="216"/>
      <c r="FI257" s="216"/>
      <c r="FJ257" s="216"/>
      <c r="FK257" s="216"/>
      <c r="FL257" s="216"/>
      <c r="FM257" s="216"/>
      <c r="FN257" s="216"/>
      <c r="FO257" s="216"/>
      <c r="FP257" s="216"/>
      <c r="FQ257" s="216"/>
      <c r="FR257" s="216"/>
      <c r="FS257" s="216"/>
      <c r="FT257" s="216"/>
      <c r="FU257" s="216"/>
      <c r="FV257" s="216"/>
      <c r="FW257" s="216"/>
      <c r="FX257" s="216"/>
      <c r="FY257" s="216"/>
      <c r="FZ257" s="216"/>
      <c r="GA257" s="216"/>
      <c r="GB257" s="216"/>
      <c r="GC257" s="216"/>
      <c r="GD257" s="216"/>
      <c r="GE257" s="216"/>
      <c r="GF257" s="216"/>
      <c r="GG257" s="216"/>
      <c r="GH257" s="216"/>
      <c r="GI257" s="216"/>
      <c r="GJ257" s="216"/>
      <c r="GK257" s="216"/>
      <c r="GL257" s="216"/>
      <c r="GM257" s="216"/>
      <c r="GN257" s="216"/>
      <c r="GO257" s="216"/>
      <c r="GP257" s="216"/>
      <c r="GQ257" s="216"/>
      <c r="GR257" s="216"/>
      <c r="GS257" s="216"/>
      <c r="GT257" s="216"/>
      <c r="GU257" s="216"/>
      <c r="GV257" s="216"/>
      <c r="GW257" s="216"/>
      <c r="GX257" s="216"/>
      <c r="GY257" s="216"/>
      <c r="GZ257" s="216"/>
      <c r="HA257" s="216"/>
      <c r="HB257" s="216"/>
      <c r="HC257" s="216"/>
      <c r="HD257" s="216"/>
      <c r="HE257" s="216"/>
      <c r="HF257" s="216"/>
      <c r="HG257" s="216"/>
      <c r="HH257" s="216"/>
      <c r="HI257" s="216"/>
      <c r="HJ257" s="216"/>
      <c r="HK257" s="216"/>
      <c r="HL257" s="216"/>
      <c r="HM257" s="216"/>
      <c r="HN257" s="216"/>
      <c r="HO257" s="216"/>
      <c r="HP257" s="216"/>
      <c r="HQ257" s="216"/>
      <c r="HR257" s="216"/>
      <c r="HS257" s="216"/>
      <c r="HT257" s="216"/>
      <c r="HU257" s="216"/>
      <c r="HV257" s="216"/>
      <c r="HW257" s="216"/>
      <c r="HX257" s="216"/>
      <c r="HY257" s="216"/>
      <c r="HZ257" s="216"/>
      <c r="IA257" s="216"/>
      <c r="IB257" s="216"/>
      <c r="IC257" s="216"/>
      <c r="ID257" s="216"/>
      <c r="IE257" s="216"/>
      <c r="IF257" s="216"/>
      <c r="IG257" s="216"/>
      <c r="IH257" s="216"/>
      <c r="II257" s="216"/>
      <c r="IJ257" s="216"/>
      <c r="IK257" s="216"/>
      <c r="IL257" s="216"/>
      <c r="IM257" s="216"/>
      <c r="IN257" s="216"/>
      <c r="IO257" s="216"/>
      <c r="IP257" s="216"/>
      <c r="IQ257" s="216"/>
    </row>
    <row r="258" spans="1:251" s="216" customFormat="1" hidden="1" x14ac:dyDescent="0.2">
      <c r="A258" s="174" t="s">
        <v>494</v>
      </c>
      <c r="B258" s="145" t="s">
        <v>223</v>
      </c>
      <c r="C258" s="219" t="s">
        <v>265</v>
      </c>
      <c r="D258" s="205" t="s">
        <v>156</v>
      </c>
      <c r="E258" s="142" t="s">
        <v>70</v>
      </c>
      <c r="F258" s="206">
        <v>0</v>
      </c>
      <c r="G258" s="149">
        <f t="shared" ref="G258" si="46">ROUND(R258*$R$14,2)</f>
        <v>1267.95</v>
      </c>
      <c r="H258" s="150">
        <f>ROUND(G258*$K$9,2)</f>
        <v>1591.28</v>
      </c>
      <c r="I258" s="192">
        <f>ROUND(F258*H258,2)</f>
        <v>0</v>
      </c>
      <c r="J258" s="167"/>
      <c r="K258" s="193"/>
      <c r="L258" s="224"/>
      <c r="M258" s="154"/>
      <c r="N258" s="154"/>
      <c r="O258" s="154"/>
      <c r="P258" s="154"/>
      <c r="R258" s="149">
        <v>1132.0999999999999</v>
      </c>
    </row>
    <row r="259" spans="1:251" s="216" customFormat="1" x14ac:dyDescent="0.2">
      <c r="A259" s="174" t="s">
        <v>495</v>
      </c>
      <c r="B259" s="145" t="s">
        <v>223</v>
      </c>
      <c r="C259" s="219">
        <v>6011</v>
      </c>
      <c r="D259" s="205" t="s">
        <v>480</v>
      </c>
      <c r="E259" s="142" t="s">
        <v>70</v>
      </c>
      <c r="F259" s="206">
        <v>1</v>
      </c>
      <c r="G259" s="149">
        <v>199.38</v>
      </c>
      <c r="H259" s="150">
        <f>ROUND(G259*$K$9,2)</f>
        <v>250.22</v>
      </c>
      <c r="I259" s="192">
        <f>ROUND(F259*H259,2)</f>
        <v>250.22</v>
      </c>
      <c r="J259" s="167"/>
      <c r="K259" s="193"/>
      <c r="L259" s="224"/>
      <c r="M259" s="154"/>
      <c r="N259" s="154"/>
      <c r="O259" s="154"/>
      <c r="P259" s="154"/>
      <c r="R259" s="149">
        <v>256.95</v>
      </c>
    </row>
    <row r="260" spans="1:251" s="216" customFormat="1" x14ac:dyDescent="0.2">
      <c r="A260" s="174" t="s">
        <v>496</v>
      </c>
      <c r="B260" s="145" t="s">
        <v>223</v>
      </c>
      <c r="C260" s="219">
        <v>6012</v>
      </c>
      <c r="D260" s="205" t="s">
        <v>481</v>
      </c>
      <c r="E260" s="142" t="s">
        <v>70</v>
      </c>
      <c r="F260" s="206">
        <f>3+1</f>
        <v>4</v>
      </c>
      <c r="G260" s="149">
        <v>241.39</v>
      </c>
      <c r="H260" s="150">
        <f>ROUND(G260*$K$9,2)</f>
        <v>302.94</v>
      </c>
      <c r="I260" s="192">
        <f>ROUND(F260*H260,2)</f>
        <v>1211.76</v>
      </c>
      <c r="J260" s="167"/>
      <c r="K260" s="193"/>
      <c r="L260" s="224"/>
      <c r="M260" s="154"/>
      <c r="N260" s="154"/>
      <c r="O260" s="154"/>
      <c r="P260" s="154"/>
      <c r="R260" s="149">
        <v>311.08</v>
      </c>
    </row>
    <row r="261" spans="1:251" s="216" customFormat="1" x14ac:dyDescent="0.2">
      <c r="A261" s="174" t="s">
        <v>497</v>
      </c>
      <c r="B261" s="145" t="s">
        <v>223</v>
      </c>
      <c r="C261" s="219">
        <v>6027</v>
      </c>
      <c r="D261" s="205" t="s">
        <v>155</v>
      </c>
      <c r="E261" s="142" t="s">
        <v>70</v>
      </c>
      <c r="F261" s="206">
        <v>1</v>
      </c>
      <c r="G261" s="149">
        <v>502.97</v>
      </c>
      <c r="H261" s="150">
        <f>ROUND(G261*$K$9,2)</f>
        <v>631.23</v>
      </c>
      <c r="I261" s="192">
        <f>ROUND(F261*H261,2)</f>
        <v>631.23</v>
      </c>
      <c r="J261" s="167"/>
      <c r="K261" s="193"/>
      <c r="L261" s="224"/>
      <c r="M261" s="154"/>
      <c r="N261" s="154"/>
      <c r="O261" s="154"/>
      <c r="P261" s="154"/>
      <c r="R261" s="149">
        <v>648.17999999999995</v>
      </c>
    </row>
    <row r="262" spans="1:251" s="216" customFormat="1" x14ac:dyDescent="0.2">
      <c r="A262" s="174"/>
      <c r="B262" s="297"/>
      <c r="C262" s="219"/>
      <c r="D262" s="205"/>
      <c r="E262" s="142"/>
      <c r="F262" s="206"/>
      <c r="G262" s="149"/>
      <c r="H262" s="150"/>
      <c r="I262" s="192"/>
      <c r="J262" s="167"/>
      <c r="K262" s="193"/>
      <c r="L262" s="224"/>
      <c r="M262" s="154"/>
      <c r="N262" s="154"/>
      <c r="O262" s="154"/>
      <c r="P262" s="154"/>
      <c r="R262" s="149"/>
    </row>
    <row r="263" spans="1:251" s="216" customFormat="1" x14ac:dyDescent="0.2">
      <c r="A263" s="174" t="s">
        <v>498</v>
      </c>
      <c r="B263" s="297"/>
      <c r="C263" s="219"/>
      <c r="D263" s="212" t="s">
        <v>482</v>
      </c>
      <c r="E263" s="142"/>
      <c r="F263" s="206"/>
      <c r="G263" s="149"/>
      <c r="H263" s="150"/>
      <c r="I263" s="192"/>
      <c r="J263" s="167"/>
      <c r="K263" s="193"/>
      <c r="L263" s="224"/>
      <c r="M263" s="154"/>
      <c r="N263" s="154"/>
      <c r="O263" s="154"/>
      <c r="P263" s="154"/>
      <c r="R263" s="149"/>
    </row>
    <row r="264" spans="1:251" s="216" customFormat="1" x14ac:dyDescent="0.2">
      <c r="A264" s="174" t="s">
        <v>499</v>
      </c>
      <c r="B264" s="145" t="s">
        <v>223</v>
      </c>
      <c r="C264" s="219">
        <v>1930</v>
      </c>
      <c r="D264" s="205" t="s">
        <v>483</v>
      </c>
      <c r="E264" s="142"/>
      <c r="F264" s="206">
        <f>1+9</f>
        <v>10</v>
      </c>
      <c r="G264" s="149">
        <v>10.32</v>
      </c>
      <c r="H264" s="150">
        <f>ROUND(G264*$K$9,2)</f>
        <v>12.95</v>
      </c>
      <c r="I264" s="192">
        <f>ROUND(F264*H264,2)</f>
        <v>129.5</v>
      </c>
      <c r="J264" s="167"/>
      <c r="K264" s="193"/>
      <c r="L264" s="224"/>
      <c r="M264" s="154"/>
      <c r="N264" s="154"/>
      <c r="O264" s="154"/>
      <c r="P264" s="154"/>
      <c r="R264" s="149">
        <v>16.02</v>
      </c>
    </row>
    <row r="265" spans="1:251" s="216" customFormat="1" x14ac:dyDescent="0.2">
      <c r="A265" s="174" t="s">
        <v>500</v>
      </c>
      <c r="B265" s="145" t="s">
        <v>223</v>
      </c>
      <c r="C265" s="219">
        <v>1922</v>
      </c>
      <c r="D265" s="205" t="s">
        <v>484</v>
      </c>
      <c r="E265" s="142"/>
      <c r="F265" s="206">
        <v>1</v>
      </c>
      <c r="G265" s="149">
        <v>34.44</v>
      </c>
      <c r="H265" s="150">
        <f>ROUND(G265*$K$9,2)</f>
        <v>43.22</v>
      </c>
      <c r="I265" s="192">
        <f>ROUND(F265*H265,2)</f>
        <v>43.22</v>
      </c>
      <c r="J265" s="167"/>
      <c r="K265" s="193"/>
      <c r="L265" s="224"/>
      <c r="M265" s="154"/>
      <c r="N265" s="154"/>
      <c r="O265" s="154"/>
      <c r="P265" s="154"/>
      <c r="R265" s="149">
        <v>39.92</v>
      </c>
    </row>
    <row r="266" spans="1:251" s="216" customFormat="1" x14ac:dyDescent="0.2">
      <c r="A266" s="174"/>
      <c r="B266" s="145"/>
      <c r="C266" s="219"/>
      <c r="D266" s="205"/>
      <c r="E266" s="142"/>
      <c r="F266" s="206"/>
      <c r="G266" s="149"/>
      <c r="H266" s="150"/>
      <c r="I266" s="192"/>
      <c r="J266" s="167"/>
      <c r="K266" s="193"/>
      <c r="L266" s="224"/>
      <c r="M266" s="154"/>
      <c r="N266" s="154"/>
      <c r="O266" s="154"/>
      <c r="P266" s="154"/>
      <c r="R266" s="149"/>
    </row>
    <row r="267" spans="1:251" s="216" customFormat="1" x14ac:dyDescent="0.2">
      <c r="A267" s="189"/>
      <c r="B267" s="144"/>
      <c r="C267" s="275"/>
      <c r="D267" s="225"/>
      <c r="E267" s="142"/>
      <c r="F267" s="191"/>
      <c r="G267" s="149"/>
      <c r="H267" s="150"/>
      <c r="I267" s="204"/>
      <c r="J267" s="156"/>
      <c r="K267" s="193"/>
      <c r="L267" s="157"/>
      <c r="M267" s="154"/>
      <c r="N267" s="154"/>
      <c r="O267" s="154"/>
      <c r="P267" s="154"/>
      <c r="Q267" s="154"/>
      <c r="R267" s="149"/>
      <c r="S267" s="154"/>
      <c r="T267" s="154"/>
      <c r="U267" s="154"/>
      <c r="V267" s="154"/>
      <c r="W267" s="154"/>
      <c r="X267" s="154"/>
      <c r="Y267" s="154"/>
      <c r="Z267" s="154"/>
      <c r="AA267" s="154"/>
      <c r="AB267" s="154"/>
      <c r="AC267" s="154"/>
      <c r="AD267" s="154"/>
      <c r="AE267" s="154"/>
      <c r="AF267" s="154"/>
      <c r="AG267" s="154"/>
      <c r="AH267" s="154"/>
      <c r="AI267" s="154"/>
      <c r="AJ267" s="154"/>
      <c r="AK267" s="154"/>
      <c r="AL267" s="154"/>
      <c r="AM267" s="154"/>
      <c r="AN267" s="154"/>
      <c r="AO267" s="154"/>
      <c r="AP267" s="154"/>
      <c r="AQ267" s="154"/>
      <c r="AR267" s="154"/>
      <c r="AS267" s="154"/>
      <c r="AT267" s="154"/>
      <c r="AU267" s="154"/>
      <c r="AV267" s="154"/>
      <c r="AW267" s="154"/>
      <c r="AX267" s="154"/>
      <c r="AY267" s="154"/>
      <c r="AZ267" s="154"/>
      <c r="BA267" s="154"/>
      <c r="BB267" s="154"/>
      <c r="BC267" s="154"/>
      <c r="BD267" s="154"/>
      <c r="BE267" s="154"/>
      <c r="BF267" s="154"/>
      <c r="BG267" s="154"/>
      <c r="BH267" s="154"/>
      <c r="BI267" s="154"/>
      <c r="BJ267" s="154"/>
      <c r="BK267" s="154"/>
      <c r="BL267" s="154"/>
      <c r="BM267" s="154"/>
      <c r="BN267" s="154"/>
      <c r="BO267" s="154"/>
      <c r="BP267" s="154"/>
      <c r="BQ267" s="154"/>
      <c r="BR267" s="154"/>
      <c r="BS267" s="154"/>
      <c r="BT267" s="154"/>
      <c r="BU267" s="154"/>
      <c r="BV267" s="154"/>
      <c r="BW267" s="154"/>
      <c r="BX267" s="154"/>
      <c r="BY267" s="154"/>
      <c r="BZ267" s="154"/>
      <c r="CA267" s="154"/>
      <c r="CB267" s="154"/>
      <c r="CC267" s="154"/>
      <c r="CD267" s="154"/>
      <c r="CE267" s="154"/>
      <c r="CF267" s="154"/>
      <c r="CG267" s="154"/>
      <c r="CH267" s="154"/>
      <c r="CI267" s="154"/>
      <c r="CJ267" s="154"/>
      <c r="CK267" s="154"/>
      <c r="CL267" s="154"/>
      <c r="CM267" s="154"/>
      <c r="CN267" s="154"/>
      <c r="CO267" s="154"/>
      <c r="CP267" s="154"/>
      <c r="CQ267" s="154"/>
      <c r="CR267" s="154"/>
      <c r="CS267" s="154"/>
      <c r="CT267" s="154"/>
      <c r="CU267" s="154"/>
      <c r="CV267" s="154"/>
      <c r="CW267" s="154"/>
      <c r="CX267" s="154"/>
      <c r="CY267" s="154"/>
      <c r="CZ267" s="154"/>
      <c r="DA267" s="154"/>
      <c r="DB267" s="154"/>
      <c r="DC267" s="154"/>
      <c r="DD267" s="154"/>
      <c r="DE267" s="154"/>
      <c r="DF267" s="154"/>
      <c r="DG267" s="154"/>
      <c r="DH267" s="154"/>
      <c r="DI267" s="154"/>
      <c r="DJ267" s="154"/>
      <c r="DK267" s="154"/>
      <c r="DL267" s="154"/>
      <c r="DM267" s="154"/>
      <c r="DN267" s="154"/>
      <c r="DO267" s="154"/>
      <c r="DP267" s="154"/>
      <c r="DQ267" s="154"/>
      <c r="DR267" s="154"/>
      <c r="DS267" s="154"/>
      <c r="DT267" s="154"/>
      <c r="DU267" s="154"/>
      <c r="DV267" s="154"/>
      <c r="DW267" s="154"/>
      <c r="DX267" s="154"/>
      <c r="DY267" s="154"/>
      <c r="DZ267" s="154"/>
      <c r="EA267" s="154"/>
      <c r="EB267" s="154"/>
      <c r="EC267" s="154"/>
      <c r="ED267" s="154"/>
      <c r="EE267" s="154"/>
      <c r="EF267" s="154"/>
      <c r="EG267" s="154"/>
      <c r="EH267" s="154"/>
      <c r="EI267" s="154"/>
      <c r="EJ267" s="154"/>
      <c r="EK267" s="154"/>
      <c r="EL267" s="154"/>
      <c r="EM267" s="154"/>
      <c r="EN267" s="154"/>
      <c r="EO267" s="154"/>
      <c r="EP267" s="154"/>
      <c r="EQ267" s="154"/>
      <c r="ER267" s="154"/>
      <c r="ES267" s="154"/>
      <c r="ET267" s="154"/>
      <c r="EU267" s="154"/>
      <c r="EV267" s="154"/>
      <c r="EW267" s="154"/>
      <c r="EX267" s="154"/>
      <c r="EY267" s="154"/>
      <c r="EZ267" s="154"/>
      <c r="FA267" s="154"/>
      <c r="FB267" s="154"/>
      <c r="FC267" s="154"/>
      <c r="FD267" s="154"/>
      <c r="FE267" s="154"/>
      <c r="FF267" s="154"/>
      <c r="FG267" s="154"/>
      <c r="FH267" s="154"/>
      <c r="FI267" s="154"/>
      <c r="FJ267" s="154"/>
      <c r="FK267" s="154"/>
      <c r="FL267" s="154"/>
      <c r="FM267" s="154"/>
      <c r="FN267" s="154"/>
      <c r="FO267" s="154"/>
      <c r="FP267" s="154"/>
      <c r="FQ267" s="154"/>
      <c r="FR267" s="154"/>
      <c r="FS267" s="154"/>
      <c r="FT267" s="154"/>
      <c r="FU267" s="154"/>
      <c r="FV267" s="154"/>
      <c r="FW267" s="154"/>
      <c r="FX267" s="154"/>
      <c r="FY267" s="154"/>
      <c r="FZ267" s="154"/>
      <c r="GA267" s="154"/>
      <c r="GB267" s="154"/>
      <c r="GC267" s="154"/>
      <c r="GD267" s="154"/>
      <c r="GE267" s="154"/>
      <c r="GF267" s="154"/>
      <c r="GG267" s="154"/>
      <c r="GH267" s="154"/>
      <c r="GI267" s="154"/>
      <c r="GJ267" s="154"/>
      <c r="GK267" s="154"/>
      <c r="GL267" s="154"/>
      <c r="GM267" s="154"/>
      <c r="GN267" s="154"/>
      <c r="GO267" s="154"/>
      <c r="GP267" s="154"/>
      <c r="GQ267" s="154"/>
      <c r="GR267" s="154"/>
      <c r="GS267" s="154"/>
      <c r="GT267" s="154"/>
      <c r="GU267" s="154"/>
      <c r="GV267" s="154"/>
      <c r="GW267" s="154"/>
      <c r="GX267" s="154"/>
      <c r="GY267" s="154"/>
      <c r="GZ267" s="154"/>
      <c r="HA267" s="154"/>
      <c r="HB267" s="154"/>
      <c r="HC267" s="154"/>
      <c r="HD267" s="154"/>
      <c r="HE267" s="154"/>
      <c r="HF267" s="154"/>
      <c r="HG267" s="154"/>
      <c r="HH267" s="154"/>
      <c r="HI267" s="154"/>
      <c r="HJ267" s="154"/>
      <c r="HK267" s="154"/>
      <c r="HL267" s="154"/>
      <c r="HM267" s="154"/>
      <c r="HN267" s="154"/>
      <c r="HO267" s="154"/>
      <c r="HP267" s="154"/>
      <c r="HQ267" s="154"/>
      <c r="HR267" s="154"/>
      <c r="HS267" s="154"/>
      <c r="HT267" s="154"/>
      <c r="HU267" s="154"/>
      <c r="HV267" s="154"/>
      <c r="HW267" s="154"/>
      <c r="HX267" s="154"/>
      <c r="HY267" s="154"/>
      <c r="HZ267" s="154"/>
      <c r="IA267" s="154"/>
      <c r="IB267" s="154"/>
      <c r="IC267" s="154"/>
      <c r="ID267" s="154"/>
      <c r="IE267" s="154"/>
      <c r="IF267" s="154"/>
      <c r="IG267" s="154"/>
      <c r="IH267" s="154"/>
      <c r="II267" s="154"/>
      <c r="IJ267" s="154"/>
      <c r="IK267" s="154"/>
      <c r="IL267" s="154"/>
      <c r="IM267" s="154"/>
      <c r="IN267" s="154"/>
      <c r="IO267" s="154"/>
      <c r="IP267" s="154"/>
      <c r="IQ267" s="154"/>
    </row>
    <row r="268" spans="1:251" s="194" customFormat="1" x14ac:dyDescent="0.2">
      <c r="A268" s="210">
        <v>10</v>
      </c>
      <c r="B268" s="180"/>
      <c r="C268" s="284"/>
      <c r="D268" s="220" t="s">
        <v>38</v>
      </c>
      <c r="E268" s="180"/>
      <c r="F268" s="221"/>
      <c r="G268" s="221"/>
      <c r="H268" s="223"/>
      <c r="I268" s="260">
        <f>I269+I275</f>
        <v>73032.160000000003</v>
      </c>
      <c r="J268" s="359">
        <f>I268/$I$330</f>
        <v>9.7921295488714449E-2</v>
      </c>
      <c r="K268" s="207"/>
      <c r="L268" s="157"/>
      <c r="M268" s="154"/>
      <c r="N268" s="154"/>
      <c r="O268" s="154"/>
      <c r="P268" s="154"/>
      <c r="Q268" s="170"/>
      <c r="R268" s="221"/>
      <c r="S268" s="170"/>
      <c r="T268" s="170"/>
      <c r="U268" s="170"/>
      <c r="V268" s="170"/>
      <c r="W268" s="170"/>
      <c r="X268" s="170"/>
      <c r="Y268" s="170"/>
      <c r="Z268" s="170"/>
      <c r="AA268" s="170"/>
      <c r="AB268" s="170"/>
      <c r="AC268" s="170"/>
      <c r="AD268" s="170"/>
      <c r="AE268" s="170"/>
      <c r="AF268" s="170"/>
      <c r="AG268" s="170"/>
      <c r="AH268" s="170"/>
      <c r="AI268" s="170"/>
      <c r="AJ268" s="170"/>
      <c r="AK268" s="170"/>
      <c r="AL268" s="170"/>
      <c r="AM268" s="170"/>
      <c r="AN268" s="170"/>
      <c r="AO268" s="170"/>
      <c r="AP268" s="170"/>
      <c r="AQ268" s="170"/>
      <c r="AR268" s="170"/>
      <c r="AS268" s="170"/>
      <c r="AT268" s="170"/>
      <c r="AU268" s="170"/>
      <c r="AV268" s="170"/>
      <c r="AW268" s="170"/>
      <c r="AX268" s="170"/>
      <c r="AY268" s="170"/>
      <c r="AZ268" s="170"/>
      <c r="BA268" s="170"/>
      <c r="BB268" s="170"/>
      <c r="BC268" s="170"/>
      <c r="BD268" s="170"/>
      <c r="BE268" s="170"/>
      <c r="BF268" s="170"/>
      <c r="BG268" s="170"/>
      <c r="BH268" s="170"/>
      <c r="BI268" s="170"/>
      <c r="BJ268" s="170"/>
      <c r="BK268" s="170"/>
      <c r="BL268" s="170"/>
      <c r="BM268" s="170"/>
      <c r="BN268" s="170"/>
      <c r="BO268" s="170"/>
      <c r="BP268" s="170"/>
      <c r="BQ268" s="170"/>
      <c r="BR268" s="170"/>
      <c r="BS268" s="170"/>
      <c r="BT268" s="170"/>
      <c r="BU268" s="170"/>
      <c r="BV268" s="170"/>
      <c r="BW268" s="170"/>
      <c r="BX268" s="170"/>
      <c r="BY268" s="170"/>
      <c r="BZ268" s="170"/>
      <c r="CA268" s="170"/>
      <c r="CB268" s="170"/>
      <c r="CC268" s="170"/>
      <c r="CD268" s="170"/>
      <c r="CE268" s="170"/>
      <c r="CF268" s="170"/>
      <c r="CG268" s="170"/>
      <c r="CH268" s="170"/>
      <c r="CI268" s="170"/>
      <c r="CJ268" s="170"/>
      <c r="CK268" s="170"/>
      <c r="CL268" s="170"/>
      <c r="CM268" s="170"/>
      <c r="CN268" s="170"/>
      <c r="CO268" s="170"/>
      <c r="CP268" s="170"/>
      <c r="CQ268" s="170"/>
      <c r="CR268" s="170"/>
      <c r="CS268" s="170"/>
      <c r="CT268" s="170"/>
      <c r="CU268" s="170"/>
      <c r="CV268" s="170"/>
      <c r="CW268" s="170"/>
      <c r="CX268" s="170"/>
      <c r="CY268" s="170"/>
      <c r="CZ268" s="170"/>
      <c r="DA268" s="170"/>
      <c r="DB268" s="170"/>
      <c r="DC268" s="170"/>
      <c r="DD268" s="170"/>
      <c r="DE268" s="170"/>
      <c r="DF268" s="170"/>
      <c r="DG268" s="170"/>
      <c r="DH268" s="170"/>
      <c r="DI268" s="170"/>
      <c r="DJ268" s="170"/>
      <c r="DK268" s="170"/>
      <c r="DL268" s="170"/>
      <c r="DM268" s="170"/>
      <c r="DN268" s="170"/>
      <c r="DO268" s="170"/>
      <c r="DP268" s="170"/>
      <c r="DQ268" s="170"/>
      <c r="DR268" s="170"/>
      <c r="DS268" s="170"/>
      <c r="DT268" s="170"/>
      <c r="DU268" s="170"/>
      <c r="DV268" s="170"/>
      <c r="DW268" s="170"/>
      <c r="DX268" s="170"/>
      <c r="DY268" s="170"/>
      <c r="DZ268" s="170"/>
      <c r="EA268" s="170"/>
      <c r="EB268" s="170"/>
      <c r="EC268" s="170"/>
      <c r="ED268" s="170"/>
      <c r="EE268" s="170"/>
      <c r="EF268" s="170"/>
      <c r="EG268" s="170"/>
      <c r="EH268" s="170"/>
      <c r="EI268" s="170"/>
      <c r="EJ268" s="170"/>
      <c r="EK268" s="170"/>
      <c r="EL268" s="170"/>
      <c r="EM268" s="170"/>
      <c r="EN268" s="170"/>
      <c r="EO268" s="170"/>
      <c r="EP268" s="170"/>
      <c r="EQ268" s="170"/>
      <c r="ER268" s="170"/>
      <c r="ES268" s="170"/>
      <c r="ET268" s="170"/>
      <c r="EU268" s="170"/>
      <c r="EV268" s="170"/>
      <c r="EW268" s="170"/>
      <c r="EX268" s="170"/>
      <c r="EY268" s="170"/>
      <c r="EZ268" s="170"/>
      <c r="FA268" s="170"/>
      <c r="FB268" s="170"/>
      <c r="FC268" s="170"/>
      <c r="FD268" s="170"/>
      <c r="FE268" s="170"/>
      <c r="FF268" s="170"/>
      <c r="FG268" s="170"/>
      <c r="FH268" s="170"/>
      <c r="FI268" s="170"/>
      <c r="FJ268" s="170"/>
      <c r="FK268" s="170"/>
      <c r="FL268" s="170"/>
      <c r="FM268" s="170"/>
      <c r="FN268" s="170"/>
      <c r="FO268" s="170"/>
      <c r="FP268" s="170"/>
      <c r="FQ268" s="170"/>
      <c r="FR268" s="170"/>
      <c r="FS268" s="170"/>
      <c r="FT268" s="170"/>
      <c r="FU268" s="170"/>
      <c r="FV268" s="170"/>
      <c r="FW268" s="170"/>
      <c r="FX268" s="170"/>
      <c r="FY268" s="170"/>
      <c r="FZ268" s="170"/>
      <c r="GA268" s="170"/>
      <c r="GB268" s="170"/>
      <c r="GC268" s="170"/>
      <c r="GD268" s="170"/>
      <c r="GE268" s="170"/>
      <c r="GF268" s="170"/>
      <c r="GG268" s="170"/>
      <c r="GH268" s="170"/>
      <c r="GI268" s="170"/>
      <c r="GJ268" s="170"/>
      <c r="GK268" s="170"/>
      <c r="GL268" s="170"/>
      <c r="GM268" s="170"/>
      <c r="GN268" s="170"/>
      <c r="GO268" s="170"/>
      <c r="GP268" s="170"/>
      <c r="GQ268" s="170"/>
      <c r="GR268" s="170"/>
      <c r="GS268" s="170"/>
      <c r="GT268" s="170"/>
      <c r="GU268" s="170"/>
      <c r="GV268" s="170"/>
      <c r="GW268" s="170"/>
      <c r="GX268" s="170"/>
      <c r="GY268" s="170"/>
      <c r="GZ268" s="170"/>
      <c r="HA268" s="170"/>
      <c r="HB268" s="170"/>
      <c r="HC268" s="170"/>
      <c r="HD268" s="170"/>
      <c r="HE268" s="170"/>
      <c r="HF268" s="170"/>
      <c r="HG268" s="170"/>
      <c r="HH268" s="170"/>
      <c r="HI268" s="170"/>
      <c r="HJ268" s="170"/>
      <c r="HK268" s="170"/>
      <c r="HL268" s="170"/>
      <c r="HM268" s="170"/>
      <c r="HN268" s="170"/>
      <c r="HO268" s="170"/>
      <c r="HP268" s="170"/>
      <c r="HQ268" s="170"/>
      <c r="HR268" s="170"/>
      <c r="HS268" s="170"/>
      <c r="HT268" s="170"/>
      <c r="HU268" s="170"/>
      <c r="HV268" s="170"/>
      <c r="HW268" s="170"/>
      <c r="HX268" s="170"/>
      <c r="HY268" s="170"/>
      <c r="HZ268" s="170"/>
      <c r="IA268" s="170"/>
      <c r="IB268" s="170"/>
      <c r="IC268" s="170"/>
      <c r="ID268" s="170"/>
      <c r="IE268" s="170"/>
      <c r="IF268" s="170"/>
      <c r="IG268" s="170"/>
      <c r="IH268" s="170"/>
      <c r="II268" s="170"/>
      <c r="IJ268" s="170"/>
      <c r="IK268" s="170"/>
      <c r="IL268" s="170"/>
      <c r="IM268" s="170"/>
      <c r="IN268" s="170"/>
      <c r="IO268" s="170"/>
      <c r="IP268" s="170"/>
      <c r="IQ268" s="170"/>
    </row>
    <row r="269" spans="1:251" x14ac:dyDescent="0.2">
      <c r="A269" s="174" t="s">
        <v>409</v>
      </c>
      <c r="B269" s="145"/>
      <c r="C269" s="203"/>
      <c r="D269" s="212" t="s">
        <v>55</v>
      </c>
      <c r="E269" s="145"/>
      <c r="F269" s="213"/>
      <c r="H269" s="209"/>
      <c r="I269" s="262">
        <f>SUM(I270:I273)</f>
        <v>13860.519999999999</v>
      </c>
      <c r="K269" s="193"/>
      <c r="R269" s="196"/>
    </row>
    <row r="270" spans="1:251" x14ac:dyDescent="0.2">
      <c r="A270" s="174" t="s">
        <v>410</v>
      </c>
      <c r="B270" s="145" t="s">
        <v>223</v>
      </c>
      <c r="C270" s="219">
        <v>93358</v>
      </c>
      <c r="D270" s="205" t="s">
        <v>62</v>
      </c>
      <c r="E270" s="142" t="s">
        <v>31</v>
      </c>
      <c r="F270" s="206">
        <f>0.3*0.4*F278</f>
        <v>121.44</v>
      </c>
      <c r="G270" s="149">
        <v>66.91</v>
      </c>
      <c r="H270" s="150">
        <f>ROUND(G270*$K$9,2)</f>
        <v>83.97</v>
      </c>
      <c r="I270" s="192">
        <f>ROUND(F270*H270,2)</f>
        <v>10197.32</v>
      </c>
      <c r="K270" s="193"/>
      <c r="Q270" s="216"/>
      <c r="R270" s="149">
        <v>67.599999999999994</v>
      </c>
      <c r="S270" s="216"/>
      <c r="T270" s="216"/>
      <c r="U270" s="216"/>
      <c r="V270" s="216"/>
      <c r="W270" s="216"/>
      <c r="X270" s="216"/>
      <c r="Y270" s="216"/>
      <c r="Z270" s="216"/>
      <c r="AA270" s="216"/>
      <c r="AB270" s="216"/>
      <c r="AC270" s="216"/>
      <c r="AD270" s="216"/>
      <c r="AE270" s="216"/>
      <c r="AF270" s="216"/>
      <c r="AG270" s="216"/>
      <c r="AH270" s="216"/>
      <c r="AI270" s="216"/>
      <c r="AJ270" s="216"/>
      <c r="AK270" s="216"/>
      <c r="AL270" s="216"/>
      <c r="AM270" s="216"/>
      <c r="AN270" s="216"/>
      <c r="AO270" s="216"/>
      <c r="AP270" s="216"/>
      <c r="AQ270" s="216"/>
      <c r="AR270" s="216"/>
      <c r="AS270" s="216"/>
      <c r="AT270" s="216"/>
      <c r="AU270" s="216"/>
      <c r="AV270" s="216"/>
      <c r="AW270" s="216"/>
      <c r="AX270" s="216"/>
      <c r="AY270" s="216"/>
      <c r="AZ270" s="216"/>
      <c r="BA270" s="216"/>
      <c r="BB270" s="216"/>
      <c r="BC270" s="216"/>
      <c r="BD270" s="216"/>
      <c r="BE270" s="216"/>
      <c r="BF270" s="216"/>
      <c r="BG270" s="216"/>
      <c r="BH270" s="216"/>
      <c r="BI270" s="216"/>
      <c r="BJ270" s="216"/>
      <c r="BK270" s="216"/>
      <c r="BL270" s="216"/>
      <c r="BM270" s="216"/>
      <c r="BN270" s="216"/>
      <c r="BO270" s="216"/>
      <c r="BP270" s="216"/>
      <c r="BQ270" s="216"/>
      <c r="BR270" s="216"/>
      <c r="BS270" s="216"/>
      <c r="BT270" s="216"/>
      <c r="BU270" s="216"/>
      <c r="BV270" s="216"/>
      <c r="BW270" s="216"/>
      <c r="BX270" s="216"/>
      <c r="BY270" s="216"/>
      <c r="BZ270" s="216"/>
      <c r="CA270" s="216"/>
      <c r="CB270" s="216"/>
      <c r="CC270" s="216"/>
      <c r="CD270" s="216"/>
      <c r="CE270" s="216"/>
      <c r="CF270" s="216"/>
      <c r="CG270" s="216"/>
      <c r="CH270" s="216"/>
      <c r="CI270" s="216"/>
      <c r="CJ270" s="216"/>
      <c r="CK270" s="216"/>
      <c r="CL270" s="216"/>
      <c r="CM270" s="216"/>
      <c r="CN270" s="216"/>
      <c r="CO270" s="216"/>
      <c r="CP270" s="216"/>
      <c r="CQ270" s="216"/>
      <c r="CR270" s="216"/>
      <c r="CS270" s="216"/>
      <c r="CT270" s="216"/>
      <c r="CU270" s="216"/>
      <c r="CV270" s="216"/>
      <c r="CW270" s="216"/>
      <c r="CX270" s="216"/>
      <c r="CY270" s="216"/>
      <c r="CZ270" s="216"/>
      <c r="DA270" s="216"/>
      <c r="DB270" s="216"/>
      <c r="DC270" s="216"/>
      <c r="DD270" s="216"/>
      <c r="DE270" s="216"/>
      <c r="DF270" s="216"/>
      <c r="DG270" s="216"/>
      <c r="DH270" s="216"/>
      <c r="DI270" s="216"/>
      <c r="DJ270" s="216"/>
      <c r="DK270" s="216"/>
      <c r="DL270" s="216"/>
      <c r="DM270" s="216"/>
      <c r="DN270" s="216"/>
      <c r="DO270" s="216"/>
      <c r="DP270" s="216"/>
      <c r="DQ270" s="216"/>
      <c r="DR270" s="216"/>
      <c r="DS270" s="216"/>
      <c r="DT270" s="216"/>
      <c r="DU270" s="216"/>
      <c r="DV270" s="216"/>
      <c r="DW270" s="216"/>
      <c r="DX270" s="216"/>
      <c r="DY270" s="216"/>
      <c r="DZ270" s="216"/>
      <c r="EA270" s="216"/>
      <c r="EB270" s="216"/>
      <c r="EC270" s="216"/>
      <c r="ED270" s="216"/>
      <c r="EE270" s="216"/>
      <c r="EF270" s="216"/>
      <c r="EG270" s="216"/>
      <c r="EH270" s="216"/>
      <c r="EI270" s="216"/>
      <c r="EJ270" s="216"/>
      <c r="EK270" s="216"/>
      <c r="EL270" s="216"/>
      <c r="EM270" s="216"/>
      <c r="EN270" s="216"/>
      <c r="EO270" s="216"/>
      <c r="EP270" s="216"/>
      <c r="EQ270" s="216"/>
      <c r="ER270" s="216"/>
      <c r="ES270" s="216"/>
      <c r="ET270" s="216"/>
      <c r="EU270" s="216"/>
      <c r="EV270" s="216"/>
      <c r="EW270" s="216"/>
      <c r="EX270" s="216"/>
      <c r="EY270" s="216"/>
      <c r="EZ270" s="216"/>
      <c r="FA270" s="216"/>
      <c r="FB270" s="216"/>
      <c r="FC270" s="216"/>
      <c r="FD270" s="216"/>
      <c r="FE270" s="216"/>
      <c r="FF270" s="216"/>
      <c r="FG270" s="216"/>
      <c r="FH270" s="216"/>
      <c r="FI270" s="216"/>
      <c r="FJ270" s="216"/>
      <c r="FK270" s="216"/>
      <c r="FL270" s="216"/>
      <c r="FM270" s="216"/>
      <c r="FN270" s="216"/>
      <c r="FO270" s="216"/>
      <c r="FP270" s="216"/>
      <c r="FQ270" s="216"/>
      <c r="FR270" s="216"/>
      <c r="FS270" s="216"/>
      <c r="FT270" s="216"/>
      <c r="FU270" s="216"/>
      <c r="FV270" s="216"/>
      <c r="FW270" s="216"/>
      <c r="FX270" s="216"/>
      <c r="FY270" s="216"/>
      <c r="FZ270" s="216"/>
      <c r="GA270" s="216"/>
      <c r="GB270" s="216"/>
      <c r="GC270" s="216"/>
      <c r="GD270" s="216"/>
      <c r="GE270" s="216"/>
      <c r="GF270" s="216"/>
      <c r="GG270" s="216"/>
      <c r="GH270" s="216"/>
      <c r="GI270" s="216"/>
      <c r="GJ270" s="216"/>
      <c r="GK270" s="216"/>
      <c r="GL270" s="216"/>
      <c r="GM270" s="216"/>
      <c r="GN270" s="216"/>
      <c r="GO270" s="216"/>
      <c r="GP270" s="216"/>
      <c r="GQ270" s="216"/>
      <c r="GR270" s="216"/>
      <c r="GS270" s="216"/>
      <c r="GT270" s="216"/>
      <c r="GU270" s="216"/>
      <c r="GV270" s="216"/>
      <c r="GW270" s="216"/>
      <c r="GX270" s="216"/>
      <c r="GY270" s="216"/>
      <c r="GZ270" s="216"/>
      <c r="HA270" s="216"/>
      <c r="HB270" s="216"/>
      <c r="HC270" s="216"/>
      <c r="HD270" s="216"/>
      <c r="HE270" s="216"/>
      <c r="HF270" s="216"/>
      <c r="HG270" s="216"/>
      <c r="HH270" s="216"/>
      <c r="HI270" s="216"/>
      <c r="HJ270" s="216"/>
      <c r="HK270" s="216"/>
      <c r="HL270" s="216"/>
      <c r="HM270" s="216"/>
      <c r="HN270" s="216"/>
      <c r="HO270" s="216"/>
      <c r="HP270" s="216"/>
      <c r="HQ270" s="216"/>
      <c r="HR270" s="216"/>
      <c r="HS270" s="216"/>
      <c r="HT270" s="216"/>
      <c r="HU270" s="216"/>
      <c r="HV270" s="216"/>
      <c r="HW270" s="216"/>
      <c r="HX270" s="216"/>
      <c r="HY270" s="216"/>
      <c r="HZ270" s="216"/>
      <c r="IA270" s="216"/>
      <c r="IB270" s="216"/>
      <c r="IC270" s="216"/>
      <c r="ID270" s="216"/>
      <c r="IE270" s="216"/>
      <c r="IF270" s="216"/>
      <c r="IG270" s="216"/>
      <c r="IH270" s="216"/>
      <c r="II270" s="216"/>
      <c r="IJ270" s="216"/>
      <c r="IK270" s="216"/>
      <c r="IL270" s="216"/>
      <c r="IM270" s="216"/>
      <c r="IN270" s="216"/>
      <c r="IO270" s="216"/>
      <c r="IP270" s="216"/>
      <c r="IQ270" s="216"/>
    </row>
    <row r="271" spans="1:251" s="194" customFormat="1" x14ac:dyDescent="0.2">
      <c r="A271" s="174" t="s">
        <v>411</v>
      </c>
      <c r="B271" s="145" t="s">
        <v>223</v>
      </c>
      <c r="C271" s="219">
        <v>93361</v>
      </c>
      <c r="D271" s="205" t="s">
        <v>56</v>
      </c>
      <c r="E271" s="142" t="s">
        <v>31</v>
      </c>
      <c r="F271" s="206">
        <f>F270*0.95</f>
        <v>115.36799999999999</v>
      </c>
      <c r="G271" s="149">
        <v>18.07</v>
      </c>
      <c r="H271" s="150">
        <f>ROUND(G271*$K$9,2)</f>
        <v>22.68</v>
      </c>
      <c r="I271" s="192">
        <f>ROUND(F271*H271,2)</f>
        <v>2616.5500000000002</v>
      </c>
      <c r="J271" s="156"/>
      <c r="K271" s="193"/>
      <c r="L271" s="157"/>
      <c r="M271" s="154"/>
      <c r="N271" s="154"/>
      <c r="O271" s="154"/>
      <c r="P271" s="154"/>
      <c r="Q271" s="216"/>
      <c r="R271" s="149">
        <v>18.3</v>
      </c>
      <c r="S271" s="216"/>
      <c r="T271" s="216"/>
      <c r="U271" s="216"/>
      <c r="V271" s="216"/>
      <c r="W271" s="216"/>
      <c r="X271" s="216"/>
      <c r="Y271" s="216"/>
      <c r="Z271" s="216"/>
      <c r="AA271" s="216"/>
      <c r="AB271" s="216"/>
      <c r="AC271" s="216"/>
      <c r="AD271" s="216"/>
      <c r="AE271" s="216"/>
      <c r="AF271" s="216"/>
      <c r="AG271" s="216"/>
      <c r="AH271" s="216"/>
      <c r="AI271" s="216"/>
      <c r="AJ271" s="216"/>
      <c r="AK271" s="216"/>
      <c r="AL271" s="216"/>
      <c r="AM271" s="216"/>
      <c r="AN271" s="216"/>
      <c r="AO271" s="216"/>
      <c r="AP271" s="216"/>
      <c r="AQ271" s="216"/>
      <c r="AR271" s="216"/>
      <c r="AS271" s="216"/>
      <c r="AT271" s="216"/>
      <c r="AU271" s="216"/>
      <c r="AV271" s="216"/>
      <c r="AW271" s="216"/>
      <c r="AX271" s="216"/>
      <c r="AY271" s="216"/>
      <c r="AZ271" s="216"/>
      <c r="BA271" s="216"/>
      <c r="BB271" s="216"/>
      <c r="BC271" s="216"/>
      <c r="BD271" s="216"/>
      <c r="BE271" s="216"/>
      <c r="BF271" s="216"/>
      <c r="BG271" s="216"/>
      <c r="BH271" s="216"/>
      <c r="BI271" s="216"/>
      <c r="BJ271" s="216"/>
      <c r="BK271" s="216"/>
      <c r="BL271" s="216"/>
      <c r="BM271" s="216"/>
      <c r="BN271" s="216"/>
      <c r="BO271" s="216"/>
      <c r="BP271" s="216"/>
      <c r="BQ271" s="216"/>
      <c r="BR271" s="216"/>
      <c r="BS271" s="216"/>
      <c r="BT271" s="216"/>
      <c r="BU271" s="216"/>
      <c r="BV271" s="216"/>
      <c r="BW271" s="216"/>
      <c r="BX271" s="216"/>
      <c r="BY271" s="216"/>
      <c r="BZ271" s="216"/>
      <c r="CA271" s="216"/>
      <c r="CB271" s="216"/>
      <c r="CC271" s="216"/>
      <c r="CD271" s="216"/>
      <c r="CE271" s="216"/>
      <c r="CF271" s="216"/>
      <c r="CG271" s="216"/>
      <c r="CH271" s="216"/>
      <c r="CI271" s="216"/>
      <c r="CJ271" s="216"/>
      <c r="CK271" s="216"/>
      <c r="CL271" s="216"/>
      <c r="CM271" s="216"/>
      <c r="CN271" s="216"/>
      <c r="CO271" s="216"/>
      <c r="CP271" s="216"/>
      <c r="CQ271" s="216"/>
      <c r="CR271" s="216"/>
      <c r="CS271" s="216"/>
      <c r="CT271" s="216"/>
      <c r="CU271" s="216"/>
      <c r="CV271" s="216"/>
      <c r="CW271" s="216"/>
      <c r="CX271" s="216"/>
      <c r="CY271" s="216"/>
      <c r="CZ271" s="216"/>
      <c r="DA271" s="216"/>
      <c r="DB271" s="216"/>
      <c r="DC271" s="216"/>
      <c r="DD271" s="216"/>
      <c r="DE271" s="216"/>
      <c r="DF271" s="216"/>
      <c r="DG271" s="216"/>
      <c r="DH271" s="216"/>
      <c r="DI271" s="216"/>
      <c r="DJ271" s="216"/>
      <c r="DK271" s="216"/>
      <c r="DL271" s="216"/>
      <c r="DM271" s="216"/>
      <c r="DN271" s="216"/>
      <c r="DO271" s="216"/>
      <c r="DP271" s="216"/>
      <c r="DQ271" s="216"/>
      <c r="DR271" s="216"/>
      <c r="DS271" s="216"/>
      <c r="DT271" s="216"/>
      <c r="DU271" s="216"/>
      <c r="DV271" s="216"/>
      <c r="DW271" s="216"/>
      <c r="DX271" s="216"/>
      <c r="DY271" s="216"/>
      <c r="DZ271" s="216"/>
      <c r="EA271" s="216"/>
      <c r="EB271" s="216"/>
      <c r="EC271" s="216"/>
      <c r="ED271" s="216"/>
      <c r="EE271" s="216"/>
      <c r="EF271" s="216"/>
      <c r="EG271" s="216"/>
      <c r="EH271" s="216"/>
      <c r="EI271" s="216"/>
      <c r="EJ271" s="216"/>
      <c r="EK271" s="216"/>
      <c r="EL271" s="216"/>
      <c r="EM271" s="216"/>
      <c r="EN271" s="216"/>
      <c r="EO271" s="216"/>
      <c r="EP271" s="216"/>
      <c r="EQ271" s="216"/>
      <c r="ER271" s="216"/>
      <c r="ES271" s="216"/>
      <c r="ET271" s="216"/>
      <c r="EU271" s="216"/>
      <c r="EV271" s="216"/>
      <c r="EW271" s="216"/>
      <c r="EX271" s="216"/>
      <c r="EY271" s="216"/>
      <c r="EZ271" s="216"/>
      <c r="FA271" s="216"/>
      <c r="FB271" s="216"/>
      <c r="FC271" s="216"/>
      <c r="FD271" s="216"/>
      <c r="FE271" s="216"/>
      <c r="FF271" s="216"/>
      <c r="FG271" s="216"/>
      <c r="FH271" s="216"/>
      <c r="FI271" s="216"/>
      <c r="FJ271" s="216"/>
      <c r="FK271" s="216"/>
      <c r="FL271" s="216"/>
      <c r="FM271" s="216"/>
      <c r="FN271" s="216"/>
      <c r="FO271" s="216"/>
      <c r="FP271" s="216"/>
      <c r="FQ271" s="216"/>
      <c r="FR271" s="216"/>
      <c r="FS271" s="216"/>
      <c r="FT271" s="216"/>
      <c r="FU271" s="216"/>
      <c r="FV271" s="216"/>
      <c r="FW271" s="216"/>
      <c r="FX271" s="216"/>
      <c r="FY271" s="216"/>
      <c r="FZ271" s="216"/>
      <c r="GA271" s="216"/>
      <c r="GB271" s="216"/>
      <c r="GC271" s="216"/>
      <c r="GD271" s="216"/>
      <c r="GE271" s="216"/>
      <c r="GF271" s="216"/>
      <c r="GG271" s="216"/>
      <c r="GH271" s="216"/>
      <c r="GI271" s="216"/>
      <c r="GJ271" s="216"/>
      <c r="GK271" s="216"/>
      <c r="GL271" s="216"/>
      <c r="GM271" s="216"/>
      <c r="GN271" s="216"/>
      <c r="GO271" s="216"/>
      <c r="GP271" s="216"/>
      <c r="GQ271" s="216"/>
      <c r="GR271" s="216"/>
      <c r="GS271" s="216"/>
      <c r="GT271" s="216"/>
      <c r="GU271" s="216"/>
      <c r="GV271" s="216"/>
      <c r="GW271" s="216"/>
      <c r="GX271" s="216"/>
      <c r="GY271" s="216"/>
      <c r="GZ271" s="216"/>
      <c r="HA271" s="216"/>
      <c r="HB271" s="216"/>
      <c r="HC271" s="216"/>
      <c r="HD271" s="216"/>
      <c r="HE271" s="216"/>
      <c r="HF271" s="216"/>
      <c r="HG271" s="216"/>
      <c r="HH271" s="216"/>
      <c r="HI271" s="216"/>
      <c r="HJ271" s="216"/>
      <c r="HK271" s="216"/>
      <c r="HL271" s="216"/>
      <c r="HM271" s="216"/>
      <c r="HN271" s="216"/>
      <c r="HO271" s="216"/>
      <c r="HP271" s="216"/>
      <c r="HQ271" s="216"/>
      <c r="HR271" s="216"/>
      <c r="HS271" s="216"/>
      <c r="HT271" s="216"/>
      <c r="HU271" s="216"/>
      <c r="HV271" s="216"/>
      <c r="HW271" s="216"/>
      <c r="HX271" s="216"/>
      <c r="HY271" s="216"/>
      <c r="HZ271" s="216"/>
      <c r="IA271" s="216"/>
      <c r="IB271" s="216"/>
      <c r="IC271" s="216"/>
      <c r="ID271" s="216"/>
      <c r="IE271" s="216"/>
      <c r="IF271" s="216"/>
      <c r="IG271" s="216"/>
      <c r="IH271" s="216"/>
      <c r="II271" s="216"/>
      <c r="IJ271" s="216"/>
      <c r="IK271" s="216"/>
      <c r="IL271" s="216"/>
      <c r="IM271" s="216"/>
      <c r="IN271" s="216"/>
      <c r="IO271" s="216"/>
      <c r="IP271" s="216"/>
      <c r="IQ271" s="216"/>
    </row>
    <row r="272" spans="1:251" s="194" customFormat="1" x14ac:dyDescent="0.2">
      <c r="A272" s="174" t="s">
        <v>412</v>
      </c>
      <c r="B272" s="145" t="s">
        <v>223</v>
      </c>
      <c r="C272" s="275">
        <v>93591</v>
      </c>
      <c r="D272" s="205" t="s">
        <v>57</v>
      </c>
      <c r="E272" s="142" t="s">
        <v>31</v>
      </c>
      <c r="F272" s="206">
        <f>(F270-F271)*3</f>
        <v>18.216000000000008</v>
      </c>
      <c r="G272" s="149">
        <v>2.73</v>
      </c>
      <c r="H272" s="150">
        <f>ROUND(G272*$K$9,2)</f>
        <v>3.43</v>
      </c>
      <c r="I272" s="192">
        <f>ROUND(F272*H272,2)</f>
        <v>62.48</v>
      </c>
      <c r="J272" s="156"/>
      <c r="K272" s="193"/>
      <c r="L272" s="157"/>
      <c r="M272" s="154"/>
      <c r="N272" s="154"/>
      <c r="O272" s="154"/>
      <c r="P272" s="154"/>
      <c r="Q272" s="216"/>
      <c r="R272" s="149">
        <v>2.84</v>
      </c>
      <c r="S272" s="216"/>
      <c r="T272" s="216"/>
      <c r="U272" s="216"/>
      <c r="V272" s="216"/>
      <c r="W272" s="216"/>
      <c r="X272" s="216"/>
      <c r="Y272" s="216"/>
      <c r="Z272" s="216"/>
      <c r="AA272" s="216"/>
      <c r="AB272" s="216"/>
      <c r="AC272" s="216"/>
      <c r="AD272" s="216"/>
      <c r="AE272" s="216"/>
      <c r="AF272" s="216"/>
      <c r="AG272" s="216"/>
      <c r="AH272" s="216"/>
      <c r="AI272" s="216"/>
      <c r="AJ272" s="216"/>
      <c r="AK272" s="216"/>
      <c r="AL272" s="216"/>
      <c r="AM272" s="216"/>
      <c r="AN272" s="216"/>
      <c r="AO272" s="216"/>
      <c r="AP272" s="216"/>
      <c r="AQ272" s="216"/>
      <c r="AR272" s="216"/>
      <c r="AS272" s="216"/>
      <c r="AT272" s="216"/>
      <c r="AU272" s="216"/>
      <c r="AV272" s="216"/>
      <c r="AW272" s="216"/>
      <c r="AX272" s="216"/>
      <c r="AY272" s="216"/>
      <c r="AZ272" s="216"/>
      <c r="BA272" s="216"/>
      <c r="BB272" s="216"/>
      <c r="BC272" s="216"/>
      <c r="BD272" s="216"/>
      <c r="BE272" s="216"/>
      <c r="BF272" s="216"/>
      <c r="BG272" s="216"/>
      <c r="BH272" s="216"/>
      <c r="BI272" s="216"/>
      <c r="BJ272" s="216"/>
      <c r="BK272" s="216"/>
      <c r="BL272" s="216"/>
      <c r="BM272" s="216"/>
      <c r="BN272" s="216"/>
      <c r="BO272" s="216"/>
      <c r="BP272" s="216"/>
      <c r="BQ272" s="216"/>
      <c r="BR272" s="216"/>
      <c r="BS272" s="216"/>
      <c r="BT272" s="216"/>
      <c r="BU272" s="216"/>
      <c r="BV272" s="216"/>
      <c r="BW272" s="216"/>
      <c r="BX272" s="216"/>
      <c r="BY272" s="216"/>
      <c r="BZ272" s="216"/>
      <c r="CA272" s="216"/>
      <c r="CB272" s="216"/>
      <c r="CC272" s="216"/>
      <c r="CD272" s="216"/>
      <c r="CE272" s="216"/>
      <c r="CF272" s="216"/>
      <c r="CG272" s="216"/>
      <c r="CH272" s="216"/>
      <c r="CI272" s="216"/>
      <c r="CJ272" s="216"/>
      <c r="CK272" s="216"/>
      <c r="CL272" s="216"/>
      <c r="CM272" s="216"/>
      <c r="CN272" s="216"/>
      <c r="CO272" s="216"/>
      <c r="CP272" s="216"/>
      <c r="CQ272" s="216"/>
      <c r="CR272" s="216"/>
      <c r="CS272" s="216"/>
      <c r="CT272" s="216"/>
      <c r="CU272" s="216"/>
      <c r="CV272" s="216"/>
      <c r="CW272" s="216"/>
      <c r="CX272" s="216"/>
      <c r="CY272" s="216"/>
      <c r="CZ272" s="216"/>
      <c r="DA272" s="216"/>
      <c r="DB272" s="216"/>
      <c r="DC272" s="216"/>
      <c r="DD272" s="216"/>
      <c r="DE272" s="216"/>
      <c r="DF272" s="216"/>
      <c r="DG272" s="216"/>
      <c r="DH272" s="216"/>
      <c r="DI272" s="216"/>
      <c r="DJ272" s="216"/>
      <c r="DK272" s="216"/>
      <c r="DL272" s="216"/>
      <c r="DM272" s="216"/>
      <c r="DN272" s="216"/>
      <c r="DO272" s="216"/>
      <c r="DP272" s="216"/>
      <c r="DQ272" s="216"/>
      <c r="DR272" s="216"/>
      <c r="DS272" s="216"/>
      <c r="DT272" s="216"/>
      <c r="DU272" s="216"/>
      <c r="DV272" s="216"/>
      <c r="DW272" s="216"/>
      <c r="DX272" s="216"/>
      <c r="DY272" s="216"/>
      <c r="DZ272" s="216"/>
      <c r="EA272" s="216"/>
      <c r="EB272" s="216"/>
      <c r="EC272" s="216"/>
      <c r="ED272" s="216"/>
      <c r="EE272" s="216"/>
      <c r="EF272" s="216"/>
      <c r="EG272" s="216"/>
      <c r="EH272" s="216"/>
      <c r="EI272" s="216"/>
      <c r="EJ272" s="216"/>
      <c r="EK272" s="216"/>
      <c r="EL272" s="216"/>
      <c r="EM272" s="216"/>
      <c r="EN272" s="216"/>
      <c r="EO272" s="216"/>
      <c r="EP272" s="216"/>
      <c r="EQ272" s="216"/>
      <c r="ER272" s="216"/>
      <c r="ES272" s="216"/>
      <c r="ET272" s="216"/>
      <c r="EU272" s="216"/>
      <c r="EV272" s="216"/>
      <c r="EW272" s="216"/>
      <c r="EX272" s="216"/>
      <c r="EY272" s="216"/>
      <c r="EZ272" s="216"/>
      <c r="FA272" s="216"/>
      <c r="FB272" s="216"/>
      <c r="FC272" s="216"/>
      <c r="FD272" s="216"/>
      <c r="FE272" s="216"/>
      <c r="FF272" s="216"/>
      <c r="FG272" s="216"/>
      <c r="FH272" s="216"/>
      <c r="FI272" s="216"/>
      <c r="FJ272" s="216"/>
      <c r="FK272" s="216"/>
      <c r="FL272" s="216"/>
      <c r="FM272" s="216"/>
      <c r="FN272" s="216"/>
      <c r="FO272" s="216"/>
      <c r="FP272" s="216"/>
      <c r="FQ272" s="216"/>
      <c r="FR272" s="216"/>
      <c r="FS272" s="216"/>
      <c r="FT272" s="216"/>
      <c r="FU272" s="216"/>
      <c r="FV272" s="216"/>
      <c r="FW272" s="216"/>
      <c r="FX272" s="216"/>
      <c r="FY272" s="216"/>
      <c r="FZ272" s="216"/>
      <c r="GA272" s="216"/>
      <c r="GB272" s="216"/>
      <c r="GC272" s="216"/>
      <c r="GD272" s="216"/>
      <c r="GE272" s="216"/>
      <c r="GF272" s="216"/>
      <c r="GG272" s="216"/>
      <c r="GH272" s="216"/>
      <c r="GI272" s="216"/>
      <c r="GJ272" s="216"/>
      <c r="GK272" s="216"/>
      <c r="GL272" s="216"/>
      <c r="GM272" s="216"/>
      <c r="GN272" s="216"/>
      <c r="GO272" s="216"/>
      <c r="GP272" s="216"/>
      <c r="GQ272" s="216"/>
      <c r="GR272" s="216"/>
      <c r="GS272" s="216"/>
      <c r="GT272" s="216"/>
      <c r="GU272" s="216"/>
      <c r="GV272" s="216"/>
      <c r="GW272" s="216"/>
      <c r="GX272" s="216"/>
      <c r="GY272" s="216"/>
      <c r="GZ272" s="216"/>
      <c r="HA272" s="216"/>
      <c r="HB272" s="216"/>
      <c r="HC272" s="216"/>
      <c r="HD272" s="216"/>
      <c r="HE272" s="216"/>
      <c r="HF272" s="216"/>
      <c r="HG272" s="216"/>
      <c r="HH272" s="216"/>
      <c r="HI272" s="216"/>
      <c r="HJ272" s="216"/>
      <c r="HK272" s="216"/>
      <c r="HL272" s="216"/>
      <c r="HM272" s="216"/>
      <c r="HN272" s="216"/>
      <c r="HO272" s="216"/>
      <c r="HP272" s="216"/>
      <c r="HQ272" s="216"/>
      <c r="HR272" s="216"/>
      <c r="HS272" s="216"/>
      <c r="HT272" s="216"/>
      <c r="HU272" s="216"/>
      <c r="HV272" s="216"/>
      <c r="HW272" s="216"/>
      <c r="HX272" s="216"/>
      <c r="HY272" s="216"/>
      <c r="HZ272" s="216"/>
      <c r="IA272" s="216"/>
      <c r="IB272" s="216"/>
      <c r="IC272" s="216"/>
      <c r="ID272" s="216"/>
      <c r="IE272" s="216"/>
      <c r="IF272" s="216"/>
      <c r="IG272" s="216"/>
      <c r="IH272" s="216"/>
      <c r="II272" s="216"/>
      <c r="IJ272" s="216"/>
      <c r="IK272" s="216"/>
      <c r="IL272" s="216"/>
      <c r="IM272" s="216"/>
      <c r="IN272" s="216"/>
      <c r="IO272" s="216"/>
      <c r="IP272" s="216"/>
      <c r="IQ272" s="216"/>
    </row>
    <row r="273" spans="1:251" s="194" customFormat="1" x14ac:dyDescent="0.2">
      <c r="A273" s="174" t="s">
        <v>413</v>
      </c>
      <c r="B273" s="415" t="s">
        <v>811</v>
      </c>
      <c r="C273" s="275" t="s">
        <v>264</v>
      </c>
      <c r="D273" s="205" t="s">
        <v>243</v>
      </c>
      <c r="E273" s="142" t="s">
        <v>30</v>
      </c>
      <c r="F273" s="206">
        <f>F276</f>
        <v>253</v>
      </c>
      <c r="G273" s="149">
        <f t="shared" ref="G273" si="47">ROUND(R273*$R$14,2)</f>
        <v>3.1</v>
      </c>
      <c r="H273" s="150">
        <f>ROUND(G273*$K$9,2)</f>
        <v>3.89</v>
      </c>
      <c r="I273" s="192">
        <f>ROUND(F273*H273,2)</f>
        <v>984.17</v>
      </c>
      <c r="J273" s="156"/>
      <c r="K273" s="207"/>
      <c r="L273" s="157"/>
      <c r="M273" s="154"/>
      <c r="N273" s="154"/>
      <c r="O273" s="154"/>
      <c r="P273" s="154"/>
      <c r="Q273" s="216"/>
      <c r="R273" s="149">
        <v>2.77</v>
      </c>
      <c r="S273" s="216"/>
      <c r="T273" s="216"/>
      <c r="U273" s="216"/>
      <c r="V273" s="216"/>
      <c r="W273" s="216"/>
      <c r="X273" s="216"/>
      <c r="Y273" s="216"/>
      <c r="Z273" s="216"/>
      <c r="AA273" s="216"/>
      <c r="AB273" s="216"/>
      <c r="AC273" s="216"/>
      <c r="AD273" s="216"/>
      <c r="AE273" s="216"/>
      <c r="AF273" s="216"/>
      <c r="AG273" s="216"/>
      <c r="AH273" s="216"/>
      <c r="AI273" s="216"/>
      <c r="AJ273" s="216"/>
      <c r="AK273" s="216"/>
      <c r="AL273" s="216"/>
      <c r="AM273" s="216"/>
      <c r="AN273" s="216"/>
      <c r="AO273" s="216"/>
      <c r="AP273" s="216"/>
      <c r="AQ273" s="216"/>
      <c r="AR273" s="216"/>
      <c r="AS273" s="216"/>
      <c r="AT273" s="216"/>
      <c r="AU273" s="216"/>
      <c r="AV273" s="216"/>
      <c r="AW273" s="216"/>
      <c r="AX273" s="216"/>
      <c r="AY273" s="216"/>
      <c r="AZ273" s="216"/>
      <c r="BA273" s="216"/>
      <c r="BB273" s="216"/>
      <c r="BC273" s="216"/>
      <c r="BD273" s="216"/>
      <c r="BE273" s="216"/>
      <c r="BF273" s="216"/>
      <c r="BG273" s="216"/>
      <c r="BH273" s="216"/>
      <c r="BI273" s="216"/>
      <c r="BJ273" s="216"/>
      <c r="BK273" s="216"/>
      <c r="BL273" s="216"/>
      <c r="BM273" s="216"/>
      <c r="BN273" s="216"/>
      <c r="BO273" s="216"/>
      <c r="BP273" s="216"/>
      <c r="BQ273" s="216"/>
      <c r="BR273" s="216"/>
      <c r="BS273" s="216"/>
      <c r="BT273" s="216"/>
      <c r="BU273" s="216"/>
      <c r="BV273" s="216"/>
      <c r="BW273" s="216"/>
      <c r="BX273" s="216"/>
      <c r="BY273" s="216"/>
      <c r="BZ273" s="216"/>
      <c r="CA273" s="216"/>
      <c r="CB273" s="216"/>
      <c r="CC273" s="216"/>
      <c r="CD273" s="216"/>
      <c r="CE273" s="216"/>
      <c r="CF273" s="216"/>
      <c r="CG273" s="216"/>
      <c r="CH273" s="216"/>
      <c r="CI273" s="216"/>
      <c r="CJ273" s="216"/>
      <c r="CK273" s="216"/>
      <c r="CL273" s="216"/>
      <c r="CM273" s="216"/>
      <c r="CN273" s="216"/>
      <c r="CO273" s="216"/>
      <c r="CP273" s="216"/>
      <c r="CQ273" s="216"/>
      <c r="CR273" s="216"/>
      <c r="CS273" s="216"/>
      <c r="CT273" s="216"/>
      <c r="CU273" s="216"/>
      <c r="CV273" s="216"/>
      <c r="CW273" s="216"/>
      <c r="CX273" s="216"/>
      <c r="CY273" s="216"/>
      <c r="CZ273" s="216"/>
      <c r="DA273" s="216"/>
      <c r="DB273" s="216"/>
      <c r="DC273" s="216"/>
      <c r="DD273" s="216"/>
      <c r="DE273" s="216"/>
      <c r="DF273" s="216"/>
      <c r="DG273" s="216"/>
      <c r="DH273" s="216"/>
      <c r="DI273" s="216"/>
      <c r="DJ273" s="216"/>
      <c r="DK273" s="216"/>
      <c r="DL273" s="216"/>
      <c r="DM273" s="216"/>
      <c r="DN273" s="216"/>
      <c r="DO273" s="216"/>
      <c r="DP273" s="216"/>
      <c r="DQ273" s="216"/>
      <c r="DR273" s="216"/>
      <c r="DS273" s="216"/>
      <c r="DT273" s="216"/>
      <c r="DU273" s="216"/>
      <c r="DV273" s="216"/>
      <c r="DW273" s="216"/>
      <c r="DX273" s="216"/>
      <c r="DY273" s="216"/>
      <c r="DZ273" s="216"/>
      <c r="EA273" s="216"/>
      <c r="EB273" s="216"/>
      <c r="EC273" s="216"/>
      <c r="ED273" s="216"/>
      <c r="EE273" s="216"/>
      <c r="EF273" s="216"/>
      <c r="EG273" s="216"/>
      <c r="EH273" s="216"/>
      <c r="EI273" s="216"/>
      <c r="EJ273" s="216"/>
      <c r="EK273" s="216"/>
      <c r="EL273" s="216"/>
      <c r="EM273" s="216"/>
      <c r="EN273" s="216"/>
      <c r="EO273" s="216"/>
      <c r="EP273" s="216"/>
      <c r="EQ273" s="216"/>
      <c r="ER273" s="216"/>
      <c r="ES273" s="216"/>
      <c r="ET273" s="216"/>
      <c r="EU273" s="216"/>
      <c r="EV273" s="216"/>
      <c r="EW273" s="216"/>
      <c r="EX273" s="216"/>
      <c r="EY273" s="216"/>
      <c r="EZ273" s="216"/>
      <c r="FA273" s="216"/>
      <c r="FB273" s="216"/>
      <c r="FC273" s="216"/>
      <c r="FD273" s="216"/>
      <c r="FE273" s="216"/>
      <c r="FF273" s="216"/>
      <c r="FG273" s="216"/>
      <c r="FH273" s="216"/>
      <c r="FI273" s="216"/>
      <c r="FJ273" s="216"/>
      <c r="FK273" s="216"/>
      <c r="FL273" s="216"/>
      <c r="FM273" s="216"/>
      <c r="FN273" s="216"/>
      <c r="FO273" s="216"/>
      <c r="FP273" s="216"/>
      <c r="FQ273" s="216"/>
      <c r="FR273" s="216"/>
      <c r="FS273" s="216"/>
      <c r="FT273" s="216"/>
      <c r="FU273" s="216"/>
      <c r="FV273" s="216"/>
      <c r="FW273" s="216"/>
      <c r="FX273" s="216"/>
      <c r="FY273" s="216"/>
      <c r="FZ273" s="216"/>
      <c r="GA273" s="216"/>
      <c r="GB273" s="216"/>
      <c r="GC273" s="216"/>
      <c r="GD273" s="216"/>
      <c r="GE273" s="216"/>
      <c r="GF273" s="216"/>
      <c r="GG273" s="216"/>
      <c r="GH273" s="216"/>
      <c r="GI273" s="216"/>
      <c r="GJ273" s="216"/>
      <c r="GK273" s="216"/>
      <c r="GL273" s="216"/>
      <c r="GM273" s="216"/>
      <c r="GN273" s="216"/>
      <c r="GO273" s="216"/>
      <c r="GP273" s="216"/>
      <c r="GQ273" s="216"/>
      <c r="GR273" s="216"/>
      <c r="GS273" s="216"/>
      <c r="GT273" s="216"/>
      <c r="GU273" s="216"/>
      <c r="GV273" s="216"/>
      <c r="GW273" s="216"/>
      <c r="GX273" s="216"/>
      <c r="GY273" s="216"/>
      <c r="GZ273" s="216"/>
      <c r="HA273" s="216"/>
      <c r="HB273" s="216"/>
      <c r="HC273" s="216"/>
      <c r="HD273" s="216"/>
      <c r="HE273" s="216"/>
      <c r="HF273" s="216"/>
      <c r="HG273" s="216"/>
      <c r="HH273" s="216"/>
      <c r="HI273" s="216"/>
      <c r="HJ273" s="216"/>
      <c r="HK273" s="216"/>
      <c r="HL273" s="216"/>
      <c r="HM273" s="216"/>
      <c r="HN273" s="216"/>
      <c r="HO273" s="216"/>
      <c r="HP273" s="216"/>
      <c r="HQ273" s="216"/>
      <c r="HR273" s="216"/>
      <c r="HS273" s="216"/>
      <c r="HT273" s="216"/>
      <c r="HU273" s="216"/>
      <c r="HV273" s="216"/>
      <c r="HW273" s="216"/>
      <c r="HX273" s="216"/>
      <c r="HY273" s="216"/>
      <c r="HZ273" s="216"/>
      <c r="IA273" s="216"/>
      <c r="IB273" s="216"/>
      <c r="IC273" s="216"/>
      <c r="ID273" s="216"/>
      <c r="IE273" s="216"/>
      <c r="IF273" s="216"/>
      <c r="IG273" s="216"/>
      <c r="IH273" s="216"/>
      <c r="II273" s="216"/>
      <c r="IJ273" s="216"/>
      <c r="IK273" s="216"/>
      <c r="IL273" s="216"/>
      <c r="IM273" s="216"/>
      <c r="IN273" s="216"/>
      <c r="IO273" s="216"/>
      <c r="IP273" s="216"/>
      <c r="IQ273" s="216"/>
    </row>
    <row r="274" spans="1:251" s="194" customFormat="1" x14ac:dyDescent="0.2">
      <c r="A274" s="174"/>
      <c r="B274" s="145"/>
      <c r="C274" s="219"/>
      <c r="D274" s="205"/>
      <c r="E274" s="142"/>
      <c r="F274" s="206"/>
      <c r="G274" s="149"/>
      <c r="H274" s="150"/>
      <c r="I274" s="192"/>
      <c r="J274" s="156"/>
      <c r="K274" s="207"/>
      <c r="L274" s="157"/>
      <c r="M274" s="154"/>
      <c r="N274" s="154"/>
      <c r="O274" s="154"/>
      <c r="P274" s="154"/>
      <c r="Q274" s="216"/>
      <c r="R274" s="149"/>
      <c r="S274" s="216"/>
      <c r="T274" s="216"/>
      <c r="U274" s="216"/>
      <c r="V274" s="216"/>
      <c r="W274" s="216"/>
      <c r="X274" s="216"/>
      <c r="Y274" s="216"/>
      <c r="Z274" s="216"/>
      <c r="AA274" s="216"/>
      <c r="AB274" s="216"/>
      <c r="AC274" s="216"/>
      <c r="AD274" s="216"/>
      <c r="AE274" s="216"/>
      <c r="AF274" s="216"/>
      <c r="AG274" s="216"/>
      <c r="AH274" s="216"/>
      <c r="AI274" s="216"/>
      <c r="AJ274" s="216"/>
      <c r="AK274" s="216"/>
      <c r="AL274" s="216"/>
      <c r="AM274" s="216"/>
      <c r="AN274" s="216"/>
      <c r="AO274" s="216"/>
      <c r="AP274" s="216"/>
      <c r="AQ274" s="216"/>
      <c r="AR274" s="216"/>
      <c r="AS274" s="216"/>
      <c r="AT274" s="216"/>
      <c r="AU274" s="216"/>
      <c r="AV274" s="216"/>
      <c r="AW274" s="216"/>
      <c r="AX274" s="216"/>
      <c r="AY274" s="216"/>
      <c r="AZ274" s="216"/>
      <c r="BA274" s="216"/>
      <c r="BB274" s="216"/>
      <c r="BC274" s="216"/>
      <c r="BD274" s="216"/>
      <c r="BE274" s="216"/>
      <c r="BF274" s="216"/>
      <c r="BG274" s="216"/>
      <c r="BH274" s="216"/>
      <c r="BI274" s="216"/>
      <c r="BJ274" s="216"/>
      <c r="BK274" s="216"/>
      <c r="BL274" s="216"/>
      <c r="BM274" s="216"/>
      <c r="BN274" s="216"/>
      <c r="BO274" s="216"/>
      <c r="BP274" s="216"/>
      <c r="BQ274" s="216"/>
      <c r="BR274" s="216"/>
      <c r="BS274" s="216"/>
      <c r="BT274" s="216"/>
      <c r="BU274" s="216"/>
      <c r="BV274" s="216"/>
      <c r="BW274" s="216"/>
      <c r="BX274" s="216"/>
      <c r="BY274" s="216"/>
      <c r="BZ274" s="216"/>
      <c r="CA274" s="216"/>
      <c r="CB274" s="216"/>
      <c r="CC274" s="216"/>
      <c r="CD274" s="216"/>
      <c r="CE274" s="216"/>
      <c r="CF274" s="216"/>
      <c r="CG274" s="216"/>
      <c r="CH274" s="216"/>
      <c r="CI274" s="216"/>
      <c r="CJ274" s="216"/>
      <c r="CK274" s="216"/>
      <c r="CL274" s="216"/>
      <c r="CM274" s="216"/>
      <c r="CN274" s="216"/>
      <c r="CO274" s="216"/>
      <c r="CP274" s="216"/>
      <c r="CQ274" s="216"/>
      <c r="CR274" s="216"/>
      <c r="CS274" s="216"/>
      <c r="CT274" s="216"/>
      <c r="CU274" s="216"/>
      <c r="CV274" s="216"/>
      <c r="CW274" s="216"/>
      <c r="CX274" s="216"/>
      <c r="CY274" s="216"/>
      <c r="CZ274" s="216"/>
      <c r="DA274" s="216"/>
      <c r="DB274" s="216"/>
      <c r="DC274" s="216"/>
      <c r="DD274" s="216"/>
      <c r="DE274" s="216"/>
      <c r="DF274" s="216"/>
      <c r="DG274" s="216"/>
      <c r="DH274" s="216"/>
      <c r="DI274" s="216"/>
      <c r="DJ274" s="216"/>
      <c r="DK274" s="216"/>
      <c r="DL274" s="216"/>
      <c r="DM274" s="216"/>
      <c r="DN274" s="216"/>
      <c r="DO274" s="216"/>
      <c r="DP274" s="216"/>
      <c r="DQ274" s="216"/>
      <c r="DR274" s="216"/>
      <c r="DS274" s="216"/>
      <c r="DT274" s="216"/>
      <c r="DU274" s="216"/>
      <c r="DV274" s="216"/>
      <c r="DW274" s="216"/>
      <c r="DX274" s="216"/>
      <c r="DY274" s="216"/>
      <c r="DZ274" s="216"/>
      <c r="EA274" s="216"/>
      <c r="EB274" s="216"/>
      <c r="EC274" s="216"/>
      <c r="ED274" s="216"/>
      <c r="EE274" s="216"/>
      <c r="EF274" s="216"/>
      <c r="EG274" s="216"/>
      <c r="EH274" s="216"/>
      <c r="EI274" s="216"/>
      <c r="EJ274" s="216"/>
      <c r="EK274" s="216"/>
      <c r="EL274" s="216"/>
      <c r="EM274" s="216"/>
      <c r="EN274" s="216"/>
      <c r="EO274" s="216"/>
      <c r="EP274" s="216"/>
      <c r="EQ274" s="216"/>
      <c r="ER274" s="216"/>
      <c r="ES274" s="216"/>
      <c r="ET274" s="216"/>
      <c r="EU274" s="216"/>
      <c r="EV274" s="216"/>
      <c r="EW274" s="216"/>
      <c r="EX274" s="216"/>
      <c r="EY274" s="216"/>
      <c r="EZ274" s="216"/>
      <c r="FA274" s="216"/>
      <c r="FB274" s="216"/>
      <c r="FC274" s="216"/>
      <c r="FD274" s="216"/>
      <c r="FE274" s="216"/>
      <c r="FF274" s="216"/>
      <c r="FG274" s="216"/>
      <c r="FH274" s="216"/>
      <c r="FI274" s="216"/>
      <c r="FJ274" s="216"/>
      <c r="FK274" s="216"/>
      <c r="FL274" s="216"/>
      <c r="FM274" s="216"/>
      <c r="FN274" s="216"/>
      <c r="FO274" s="216"/>
      <c r="FP274" s="216"/>
      <c r="FQ274" s="216"/>
      <c r="FR274" s="216"/>
      <c r="FS274" s="216"/>
      <c r="FT274" s="216"/>
      <c r="FU274" s="216"/>
      <c r="FV274" s="216"/>
      <c r="FW274" s="216"/>
      <c r="FX274" s="216"/>
      <c r="FY274" s="216"/>
      <c r="FZ274" s="216"/>
      <c r="GA274" s="216"/>
      <c r="GB274" s="216"/>
      <c r="GC274" s="216"/>
      <c r="GD274" s="216"/>
      <c r="GE274" s="216"/>
      <c r="GF274" s="216"/>
      <c r="GG274" s="216"/>
      <c r="GH274" s="216"/>
      <c r="GI274" s="216"/>
      <c r="GJ274" s="216"/>
      <c r="GK274" s="216"/>
      <c r="GL274" s="216"/>
      <c r="GM274" s="216"/>
      <c r="GN274" s="216"/>
      <c r="GO274" s="216"/>
      <c r="GP274" s="216"/>
      <c r="GQ274" s="216"/>
      <c r="GR274" s="216"/>
      <c r="GS274" s="216"/>
      <c r="GT274" s="216"/>
      <c r="GU274" s="216"/>
      <c r="GV274" s="216"/>
      <c r="GW274" s="216"/>
      <c r="GX274" s="216"/>
      <c r="GY274" s="216"/>
      <c r="GZ274" s="216"/>
      <c r="HA274" s="216"/>
      <c r="HB274" s="216"/>
      <c r="HC274" s="216"/>
      <c r="HD274" s="216"/>
      <c r="HE274" s="216"/>
      <c r="HF274" s="216"/>
      <c r="HG274" s="216"/>
      <c r="HH274" s="216"/>
      <c r="HI274" s="216"/>
      <c r="HJ274" s="216"/>
      <c r="HK274" s="216"/>
      <c r="HL274" s="216"/>
      <c r="HM274" s="216"/>
      <c r="HN274" s="216"/>
      <c r="HO274" s="216"/>
      <c r="HP274" s="216"/>
      <c r="HQ274" s="216"/>
      <c r="HR274" s="216"/>
      <c r="HS274" s="216"/>
      <c r="HT274" s="216"/>
      <c r="HU274" s="216"/>
      <c r="HV274" s="216"/>
      <c r="HW274" s="216"/>
      <c r="HX274" s="216"/>
      <c r="HY274" s="216"/>
      <c r="HZ274" s="216"/>
      <c r="IA274" s="216"/>
      <c r="IB274" s="216"/>
      <c r="IC274" s="216"/>
      <c r="ID274" s="216"/>
      <c r="IE274" s="216"/>
      <c r="IF274" s="216"/>
      <c r="IG274" s="216"/>
      <c r="IH274" s="216"/>
      <c r="II274" s="216"/>
      <c r="IJ274" s="216"/>
      <c r="IK274" s="216"/>
      <c r="IL274" s="216"/>
      <c r="IM274" s="216"/>
      <c r="IN274" s="216"/>
      <c r="IO274" s="216"/>
      <c r="IP274" s="216"/>
      <c r="IQ274" s="216"/>
    </row>
    <row r="275" spans="1:251" s="194" customFormat="1" x14ac:dyDescent="0.2">
      <c r="A275" s="174" t="s">
        <v>414</v>
      </c>
      <c r="B275" s="145"/>
      <c r="C275" s="219"/>
      <c r="D275" s="212" t="s">
        <v>58</v>
      </c>
      <c r="E275" s="142"/>
      <c r="F275" s="206"/>
      <c r="G275" s="149"/>
      <c r="H275" s="150"/>
      <c r="I275" s="204">
        <f>SUM(I276:I280)</f>
        <v>59171.64</v>
      </c>
      <c r="J275" s="156"/>
      <c r="K275" s="207"/>
      <c r="L275" s="157"/>
      <c r="M275" s="157"/>
      <c r="N275" s="154"/>
      <c r="O275" s="154"/>
      <c r="P275" s="154"/>
      <c r="Q275" s="154"/>
      <c r="R275" s="149"/>
      <c r="S275" s="154"/>
      <c r="T275" s="154"/>
      <c r="U275" s="154"/>
      <c r="V275" s="154"/>
      <c r="W275" s="154"/>
      <c r="X275" s="154"/>
      <c r="Y275" s="154"/>
      <c r="Z275" s="154"/>
      <c r="AA275" s="154"/>
      <c r="AB275" s="154"/>
      <c r="AC275" s="154"/>
      <c r="AD275" s="154"/>
      <c r="AE275" s="154"/>
      <c r="AF275" s="154"/>
      <c r="AG275" s="154"/>
      <c r="AH275" s="154"/>
      <c r="AI275" s="154"/>
      <c r="AJ275" s="154"/>
      <c r="AK275" s="154"/>
      <c r="AL275" s="154"/>
      <c r="AM275" s="154"/>
      <c r="AN275" s="154"/>
      <c r="AO275" s="154"/>
      <c r="AP275" s="154"/>
      <c r="AQ275" s="154"/>
      <c r="AR275" s="154"/>
      <c r="AS275" s="154"/>
      <c r="AT275" s="154"/>
      <c r="AU275" s="154"/>
      <c r="AV275" s="154"/>
      <c r="AW275" s="154"/>
      <c r="AX275" s="154"/>
      <c r="AY275" s="154"/>
      <c r="AZ275" s="154"/>
      <c r="BA275" s="154"/>
      <c r="BB275" s="154"/>
      <c r="BC275" s="154"/>
      <c r="BD275" s="154"/>
      <c r="BE275" s="154"/>
      <c r="BF275" s="154"/>
      <c r="BG275" s="154"/>
      <c r="BH275" s="154"/>
      <c r="BI275" s="154"/>
      <c r="BJ275" s="154"/>
      <c r="BK275" s="154"/>
      <c r="BL275" s="154"/>
      <c r="BM275" s="154"/>
      <c r="BN275" s="154"/>
      <c r="BO275" s="154"/>
      <c r="BP275" s="154"/>
      <c r="BQ275" s="154"/>
      <c r="BR275" s="154"/>
      <c r="BS275" s="154"/>
      <c r="BT275" s="154"/>
      <c r="BU275" s="154"/>
      <c r="BV275" s="154"/>
      <c r="BW275" s="154"/>
      <c r="BX275" s="154"/>
      <c r="BY275" s="154"/>
      <c r="BZ275" s="154"/>
      <c r="CA275" s="154"/>
      <c r="CB275" s="154"/>
      <c r="CC275" s="154"/>
      <c r="CD275" s="154"/>
      <c r="CE275" s="154"/>
      <c r="CF275" s="154"/>
      <c r="CG275" s="154"/>
      <c r="CH275" s="154"/>
      <c r="CI275" s="154"/>
      <c r="CJ275" s="154"/>
      <c r="CK275" s="154"/>
      <c r="CL275" s="154"/>
      <c r="CM275" s="154"/>
      <c r="CN275" s="154"/>
      <c r="CO275" s="154"/>
      <c r="CP275" s="154"/>
      <c r="CQ275" s="154"/>
      <c r="CR275" s="154"/>
      <c r="CS275" s="154"/>
      <c r="CT275" s="154"/>
      <c r="CU275" s="154"/>
      <c r="CV275" s="154"/>
      <c r="CW275" s="154"/>
      <c r="CX275" s="154"/>
      <c r="CY275" s="154"/>
      <c r="CZ275" s="154"/>
      <c r="DA275" s="154"/>
      <c r="DB275" s="154"/>
      <c r="DC275" s="154"/>
      <c r="DD275" s="154"/>
      <c r="DE275" s="154"/>
      <c r="DF275" s="154"/>
      <c r="DG275" s="154"/>
      <c r="DH275" s="154"/>
      <c r="DI275" s="154"/>
      <c r="DJ275" s="154"/>
      <c r="DK275" s="154"/>
      <c r="DL275" s="154"/>
      <c r="DM275" s="154"/>
      <c r="DN275" s="154"/>
      <c r="DO275" s="154"/>
      <c r="DP275" s="154"/>
      <c r="DQ275" s="154"/>
      <c r="DR275" s="154"/>
      <c r="DS275" s="154"/>
      <c r="DT275" s="154"/>
      <c r="DU275" s="154"/>
      <c r="DV275" s="154"/>
      <c r="DW275" s="154"/>
      <c r="DX275" s="154"/>
      <c r="DY275" s="154"/>
      <c r="DZ275" s="154"/>
      <c r="EA275" s="154"/>
      <c r="EB275" s="154"/>
      <c r="EC275" s="154"/>
      <c r="ED275" s="154"/>
      <c r="EE275" s="154"/>
      <c r="EF275" s="154"/>
      <c r="EG275" s="154"/>
      <c r="EH275" s="154"/>
      <c r="EI275" s="154"/>
      <c r="EJ275" s="154"/>
      <c r="EK275" s="154"/>
      <c r="EL275" s="154"/>
      <c r="EM275" s="154"/>
      <c r="EN275" s="154"/>
      <c r="EO275" s="154"/>
      <c r="EP275" s="154"/>
      <c r="EQ275" s="154"/>
      <c r="ER275" s="154"/>
      <c r="ES275" s="154"/>
      <c r="ET275" s="154"/>
      <c r="EU275" s="154"/>
      <c r="EV275" s="154"/>
      <c r="EW275" s="154"/>
      <c r="EX275" s="154"/>
      <c r="EY275" s="154"/>
      <c r="EZ275" s="154"/>
      <c r="FA275" s="154"/>
      <c r="FB275" s="154"/>
      <c r="FC275" s="154"/>
      <c r="FD275" s="154"/>
      <c r="FE275" s="154"/>
      <c r="FF275" s="154"/>
      <c r="FG275" s="154"/>
      <c r="FH275" s="154"/>
      <c r="FI275" s="154"/>
      <c r="FJ275" s="154"/>
      <c r="FK275" s="154"/>
      <c r="FL275" s="154"/>
      <c r="FM275" s="154"/>
      <c r="FN275" s="154"/>
      <c r="FO275" s="154"/>
      <c r="FP275" s="154"/>
      <c r="FQ275" s="154"/>
      <c r="FR275" s="154"/>
      <c r="FS275" s="154"/>
      <c r="FT275" s="154"/>
      <c r="FU275" s="154"/>
      <c r="FV275" s="154"/>
      <c r="FW275" s="154"/>
      <c r="FX275" s="154"/>
      <c r="FY275" s="154"/>
      <c r="FZ275" s="154"/>
      <c r="GA275" s="154"/>
      <c r="GB275" s="154"/>
      <c r="GC275" s="154"/>
      <c r="GD275" s="154"/>
      <c r="GE275" s="154"/>
      <c r="GF275" s="154"/>
      <c r="GG275" s="154"/>
      <c r="GH275" s="154"/>
      <c r="GI275" s="154"/>
      <c r="GJ275" s="154"/>
      <c r="GK275" s="154"/>
      <c r="GL275" s="154"/>
      <c r="GM275" s="154"/>
      <c r="GN275" s="154"/>
      <c r="GO275" s="154"/>
      <c r="GP275" s="154"/>
      <c r="GQ275" s="154"/>
      <c r="GR275" s="154"/>
      <c r="GS275" s="154"/>
      <c r="GT275" s="154"/>
      <c r="GU275" s="154"/>
      <c r="GV275" s="154"/>
      <c r="GW275" s="154"/>
      <c r="GX275" s="154"/>
      <c r="GY275" s="154"/>
      <c r="GZ275" s="154"/>
      <c r="HA275" s="154"/>
      <c r="HB275" s="154"/>
      <c r="HC275" s="154"/>
      <c r="HD275" s="154"/>
      <c r="HE275" s="154"/>
      <c r="HF275" s="154"/>
      <c r="HG275" s="154"/>
      <c r="HH275" s="154"/>
      <c r="HI275" s="154"/>
      <c r="HJ275" s="154"/>
      <c r="HK275" s="154"/>
      <c r="HL275" s="154"/>
      <c r="HM275" s="154"/>
      <c r="HN275" s="154"/>
      <c r="HO275" s="154"/>
      <c r="HP275" s="154"/>
      <c r="HQ275" s="154"/>
      <c r="HR275" s="154"/>
      <c r="HS275" s="154"/>
      <c r="HT275" s="154"/>
      <c r="HU275" s="154"/>
      <c r="HV275" s="154"/>
      <c r="HW275" s="154"/>
      <c r="HX275" s="154"/>
      <c r="HY275" s="154"/>
      <c r="HZ275" s="154"/>
      <c r="IA275" s="154"/>
      <c r="IB275" s="154"/>
      <c r="IC275" s="154"/>
      <c r="ID275" s="154"/>
      <c r="IE275" s="154"/>
      <c r="IF275" s="154"/>
      <c r="IG275" s="154"/>
      <c r="IH275" s="154"/>
      <c r="II275" s="154"/>
      <c r="IJ275" s="154"/>
      <c r="IK275" s="154"/>
      <c r="IL275" s="154"/>
      <c r="IM275" s="154"/>
      <c r="IN275" s="154"/>
      <c r="IO275" s="154"/>
      <c r="IP275" s="154"/>
      <c r="IQ275" s="154"/>
    </row>
    <row r="276" spans="1:251" s="194" customFormat="1" x14ac:dyDescent="0.2">
      <c r="A276" s="174" t="s">
        <v>415</v>
      </c>
      <c r="B276" s="145" t="s">
        <v>223</v>
      </c>
      <c r="C276" s="219">
        <v>1419</v>
      </c>
      <c r="D276" s="205" t="s">
        <v>574</v>
      </c>
      <c r="E276" s="142" t="s">
        <v>37</v>
      </c>
      <c r="F276" s="206">
        <v>253</v>
      </c>
      <c r="G276" s="149">
        <v>10.88</v>
      </c>
      <c r="H276" s="150">
        <f>ROUND(G276*$K$9,2)</f>
        <v>13.65</v>
      </c>
      <c r="I276" s="192">
        <f>ROUND(F276*H276,2)</f>
        <v>3453.45</v>
      </c>
      <c r="J276" s="156"/>
      <c r="K276" s="193"/>
      <c r="L276" s="157"/>
      <c r="M276" s="157"/>
      <c r="N276" s="154"/>
      <c r="O276" s="154"/>
      <c r="P276" s="154"/>
      <c r="Q276" s="154"/>
      <c r="R276" s="149">
        <v>12.57</v>
      </c>
    </row>
    <row r="277" spans="1:251" s="194" customFormat="1" x14ac:dyDescent="0.2">
      <c r="A277" s="174" t="s">
        <v>416</v>
      </c>
      <c r="B277" s="145" t="s">
        <v>223</v>
      </c>
      <c r="C277" s="219">
        <v>3729</v>
      </c>
      <c r="D277" s="205" t="s">
        <v>503</v>
      </c>
      <c r="E277" s="142" t="s">
        <v>37</v>
      </c>
      <c r="F277" s="206">
        <f>SUM(F276:F276)</f>
        <v>253</v>
      </c>
      <c r="G277" s="149">
        <v>154.27000000000001</v>
      </c>
      <c r="H277" s="150">
        <f>ROUND(G277*$K$9,2)</f>
        <v>193.61</v>
      </c>
      <c r="I277" s="192">
        <f>ROUND(F277*H277,2)</f>
        <v>48983.33</v>
      </c>
      <c r="J277" s="156"/>
      <c r="K277" s="207"/>
      <c r="L277" s="157"/>
      <c r="M277" s="157"/>
      <c r="N277" s="154"/>
      <c r="O277" s="154"/>
      <c r="P277" s="154"/>
      <c r="Q277" s="154"/>
      <c r="R277" s="149">
        <v>100.84</v>
      </c>
    </row>
    <row r="278" spans="1:251" s="194" customFormat="1" x14ac:dyDescent="0.2">
      <c r="A278" s="174" t="s">
        <v>417</v>
      </c>
      <c r="B278" s="145" t="s">
        <v>223</v>
      </c>
      <c r="C278" s="219">
        <v>9868</v>
      </c>
      <c r="D278" s="205" t="s">
        <v>502</v>
      </c>
      <c r="E278" s="142" t="s">
        <v>30</v>
      </c>
      <c r="F278" s="206">
        <f>F277*4</f>
        <v>1012</v>
      </c>
      <c r="G278" s="149">
        <v>4.62</v>
      </c>
      <c r="H278" s="150">
        <f>ROUND(G278*$K$9,2)</f>
        <v>5.8</v>
      </c>
      <c r="I278" s="192">
        <f>ROUND(F278*H278,2)</f>
        <v>5869.6</v>
      </c>
      <c r="J278" s="156"/>
      <c r="K278" s="193"/>
      <c r="L278" s="157"/>
      <c r="M278" s="154"/>
      <c r="N278" s="154"/>
      <c r="O278" s="154"/>
      <c r="P278" s="154"/>
      <c r="Q278" s="216"/>
      <c r="R278" s="149">
        <v>4.83</v>
      </c>
      <c r="S278" s="216"/>
      <c r="T278" s="216"/>
      <c r="U278" s="216"/>
      <c r="V278" s="216"/>
      <c r="W278" s="216"/>
      <c r="X278" s="216"/>
      <c r="Y278" s="216"/>
      <c r="Z278" s="216"/>
      <c r="AA278" s="216"/>
      <c r="AB278" s="216"/>
      <c r="AC278" s="216"/>
      <c r="AD278" s="216"/>
      <c r="AE278" s="216"/>
      <c r="AF278" s="216"/>
      <c r="AG278" s="216"/>
      <c r="AH278" s="216"/>
      <c r="AI278" s="216"/>
      <c r="AJ278" s="216"/>
      <c r="AK278" s="216"/>
      <c r="AL278" s="216"/>
      <c r="AM278" s="216"/>
      <c r="AN278" s="216"/>
      <c r="AO278" s="216"/>
      <c r="AP278" s="216"/>
      <c r="AQ278" s="216"/>
      <c r="AR278" s="216"/>
      <c r="AS278" s="216"/>
      <c r="AT278" s="216"/>
      <c r="AU278" s="216"/>
      <c r="AV278" s="216"/>
      <c r="AW278" s="216"/>
      <c r="AX278" s="216"/>
      <c r="AY278" s="216"/>
      <c r="AZ278" s="216"/>
      <c r="BA278" s="216"/>
      <c r="BB278" s="216"/>
      <c r="BC278" s="216"/>
      <c r="BD278" s="216"/>
      <c r="BE278" s="216"/>
      <c r="BF278" s="216"/>
      <c r="BG278" s="216"/>
      <c r="BH278" s="216"/>
      <c r="BI278" s="216"/>
      <c r="BJ278" s="216"/>
      <c r="BK278" s="216"/>
      <c r="BL278" s="216"/>
      <c r="BM278" s="216"/>
      <c r="BN278" s="216"/>
      <c r="BO278" s="216"/>
      <c r="BP278" s="216"/>
      <c r="BQ278" s="216"/>
      <c r="BR278" s="216"/>
      <c r="BS278" s="216"/>
      <c r="BT278" s="216"/>
      <c r="BU278" s="216"/>
      <c r="BV278" s="216"/>
      <c r="BW278" s="216"/>
      <c r="BX278" s="216"/>
      <c r="BY278" s="216"/>
      <c r="BZ278" s="216"/>
      <c r="CA278" s="216"/>
      <c r="CB278" s="216"/>
      <c r="CC278" s="216"/>
      <c r="CD278" s="216"/>
      <c r="CE278" s="216"/>
      <c r="CF278" s="216"/>
      <c r="CG278" s="216"/>
      <c r="CH278" s="216"/>
      <c r="CI278" s="216"/>
      <c r="CJ278" s="216"/>
      <c r="CK278" s="216"/>
      <c r="CL278" s="216"/>
      <c r="CM278" s="216"/>
      <c r="CN278" s="216"/>
      <c r="CO278" s="216"/>
      <c r="CP278" s="216"/>
      <c r="CQ278" s="216"/>
      <c r="CR278" s="216"/>
      <c r="CS278" s="216"/>
      <c r="CT278" s="216"/>
      <c r="CU278" s="216"/>
      <c r="CV278" s="216"/>
      <c r="CW278" s="216"/>
      <c r="CX278" s="216"/>
      <c r="CY278" s="216"/>
      <c r="CZ278" s="216"/>
      <c r="DA278" s="216"/>
      <c r="DB278" s="216"/>
      <c r="DC278" s="216"/>
      <c r="DD278" s="216"/>
      <c r="DE278" s="216"/>
      <c r="DF278" s="216"/>
      <c r="DG278" s="216"/>
      <c r="DH278" s="216"/>
      <c r="DI278" s="216"/>
      <c r="DJ278" s="216"/>
      <c r="DK278" s="216"/>
      <c r="DL278" s="216"/>
      <c r="DM278" s="216"/>
      <c r="DN278" s="216"/>
      <c r="DO278" s="216"/>
      <c r="DP278" s="216"/>
      <c r="DQ278" s="216"/>
      <c r="DR278" s="216"/>
      <c r="DS278" s="216"/>
      <c r="DT278" s="216"/>
      <c r="DU278" s="216"/>
      <c r="DV278" s="216"/>
      <c r="DW278" s="216"/>
      <c r="DX278" s="216"/>
      <c r="DY278" s="216"/>
      <c r="DZ278" s="216"/>
      <c r="EA278" s="216"/>
      <c r="EB278" s="216"/>
      <c r="EC278" s="216"/>
      <c r="ED278" s="216"/>
      <c r="EE278" s="216"/>
      <c r="EF278" s="216"/>
      <c r="EG278" s="216"/>
      <c r="EH278" s="216"/>
      <c r="EI278" s="216"/>
      <c r="EJ278" s="216"/>
      <c r="EK278" s="216"/>
      <c r="EL278" s="216"/>
      <c r="EM278" s="216"/>
      <c r="EN278" s="216"/>
      <c r="EO278" s="216"/>
      <c r="EP278" s="216"/>
      <c r="EQ278" s="216"/>
      <c r="ER278" s="216"/>
      <c r="ES278" s="216"/>
      <c r="ET278" s="216"/>
      <c r="EU278" s="216"/>
      <c r="EV278" s="216"/>
      <c r="EW278" s="216"/>
      <c r="EX278" s="216"/>
      <c r="EY278" s="216"/>
      <c r="EZ278" s="216"/>
      <c r="FA278" s="216"/>
      <c r="FB278" s="216"/>
      <c r="FC278" s="216"/>
      <c r="FD278" s="216"/>
      <c r="FE278" s="216"/>
      <c r="FF278" s="216"/>
      <c r="FG278" s="216"/>
      <c r="FH278" s="216"/>
      <c r="FI278" s="216"/>
      <c r="FJ278" s="216"/>
      <c r="FK278" s="216"/>
      <c r="FL278" s="216"/>
      <c r="FM278" s="216"/>
      <c r="FN278" s="216"/>
      <c r="FO278" s="216"/>
      <c r="FP278" s="216"/>
      <c r="FQ278" s="216"/>
      <c r="FR278" s="216"/>
      <c r="FS278" s="216"/>
      <c r="FT278" s="216"/>
      <c r="FU278" s="216"/>
      <c r="FV278" s="216"/>
      <c r="FW278" s="216"/>
      <c r="FX278" s="216"/>
      <c r="FY278" s="216"/>
      <c r="FZ278" s="216"/>
      <c r="GA278" s="216"/>
      <c r="GB278" s="216"/>
      <c r="GC278" s="216"/>
      <c r="GD278" s="216"/>
      <c r="GE278" s="216"/>
      <c r="GF278" s="216"/>
      <c r="GG278" s="216"/>
      <c r="GH278" s="216"/>
      <c r="GI278" s="216"/>
      <c r="GJ278" s="216"/>
      <c r="GK278" s="216"/>
      <c r="GL278" s="216"/>
      <c r="GM278" s="216"/>
      <c r="GN278" s="216"/>
      <c r="GO278" s="216"/>
      <c r="GP278" s="216"/>
      <c r="GQ278" s="216"/>
      <c r="GR278" s="216"/>
      <c r="GS278" s="216"/>
      <c r="GT278" s="216"/>
      <c r="GU278" s="216"/>
      <c r="GV278" s="216"/>
      <c r="GW278" s="216"/>
      <c r="GX278" s="216"/>
      <c r="GY278" s="216"/>
      <c r="GZ278" s="216"/>
      <c r="HA278" s="216"/>
      <c r="HB278" s="216"/>
      <c r="HC278" s="216"/>
      <c r="HD278" s="216"/>
      <c r="HE278" s="216"/>
      <c r="HF278" s="216"/>
      <c r="HG278" s="216"/>
      <c r="HH278" s="216"/>
      <c r="HI278" s="216"/>
      <c r="HJ278" s="216"/>
      <c r="HK278" s="216"/>
      <c r="HL278" s="216"/>
      <c r="HM278" s="216"/>
      <c r="HN278" s="216"/>
      <c r="HO278" s="216"/>
      <c r="HP278" s="216"/>
      <c r="HQ278" s="216"/>
      <c r="HR278" s="216"/>
      <c r="HS278" s="216"/>
      <c r="HT278" s="216"/>
      <c r="HU278" s="216"/>
      <c r="HV278" s="216"/>
      <c r="HW278" s="216"/>
      <c r="HX278" s="216"/>
      <c r="HY278" s="216"/>
      <c r="HZ278" s="216"/>
      <c r="IA278" s="216"/>
      <c r="IB278" s="216"/>
      <c r="IC278" s="216"/>
      <c r="ID278" s="216"/>
      <c r="IE278" s="216"/>
      <c r="IF278" s="216"/>
      <c r="IG278" s="216"/>
      <c r="IH278" s="216"/>
      <c r="II278" s="216"/>
      <c r="IJ278" s="216"/>
      <c r="IK278" s="216"/>
      <c r="IL278" s="216"/>
      <c r="IM278" s="216"/>
      <c r="IN278" s="216"/>
      <c r="IO278" s="216"/>
      <c r="IP278" s="216"/>
      <c r="IQ278" s="216"/>
    </row>
    <row r="279" spans="1:251" s="194" customFormat="1" x14ac:dyDescent="0.2">
      <c r="A279" s="174" t="s">
        <v>418</v>
      </c>
      <c r="B279" s="145" t="s">
        <v>223</v>
      </c>
      <c r="C279" s="219">
        <v>1185</v>
      </c>
      <c r="D279" s="205" t="s">
        <v>504</v>
      </c>
      <c r="E279" s="142" t="s">
        <v>37</v>
      </c>
      <c r="F279" s="206">
        <f>F277</f>
        <v>253</v>
      </c>
      <c r="G279" s="149">
        <v>1.39</v>
      </c>
      <c r="H279" s="150">
        <f>ROUND(G279*$K$9,2)</f>
        <v>1.74</v>
      </c>
      <c r="I279" s="192">
        <f>ROUND(F279*H279,2)</f>
        <v>440.22</v>
      </c>
      <c r="J279" s="156"/>
      <c r="K279" s="193"/>
      <c r="L279" s="157"/>
      <c r="M279" s="154"/>
      <c r="N279" s="154"/>
      <c r="O279" s="154"/>
      <c r="P279" s="154"/>
      <c r="Q279" s="216"/>
      <c r="R279" s="149">
        <v>0.8</v>
      </c>
      <c r="S279" s="216"/>
      <c r="T279" s="216"/>
      <c r="U279" s="216"/>
      <c r="V279" s="216"/>
      <c r="W279" s="216"/>
      <c r="X279" s="216"/>
      <c r="Y279" s="216"/>
      <c r="Z279" s="216"/>
      <c r="AA279" s="216"/>
      <c r="AB279" s="216"/>
      <c r="AC279" s="216"/>
      <c r="AD279" s="216"/>
      <c r="AE279" s="216"/>
      <c r="AF279" s="216"/>
      <c r="AG279" s="216"/>
      <c r="AH279" s="216"/>
      <c r="AI279" s="216"/>
      <c r="AJ279" s="216"/>
      <c r="AK279" s="216"/>
      <c r="AL279" s="216"/>
      <c r="AM279" s="216"/>
      <c r="AN279" s="216"/>
      <c r="AO279" s="216"/>
      <c r="AP279" s="216"/>
      <c r="AQ279" s="216"/>
      <c r="AR279" s="216"/>
      <c r="AS279" s="216"/>
      <c r="AT279" s="216"/>
      <c r="AU279" s="216"/>
      <c r="AV279" s="216"/>
      <c r="AW279" s="216"/>
      <c r="AX279" s="216"/>
      <c r="AY279" s="216"/>
      <c r="AZ279" s="216"/>
      <c r="BA279" s="216"/>
      <c r="BB279" s="216"/>
      <c r="BC279" s="216"/>
      <c r="BD279" s="216"/>
      <c r="BE279" s="216"/>
      <c r="BF279" s="216"/>
      <c r="BG279" s="216"/>
      <c r="BH279" s="216"/>
      <c r="BI279" s="216"/>
      <c r="BJ279" s="216"/>
      <c r="BK279" s="216"/>
      <c r="BL279" s="216"/>
      <c r="BM279" s="216"/>
      <c r="BN279" s="216"/>
      <c r="BO279" s="216"/>
      <c r="BP279" s="216"/>
      <c r="BQ279" s="216"/>
      <c r="BR279" s="216"/>
      <c r="BS279" s="216"/>
      <c r="BT279" s="216"/>
      <c r="BU279" s="216"/>
      <c r="BV279" s="216"/>
      <c r="BW279" s="216"/>
      <c r="BX279" s="216"/>
      <c r="BY279" s="216"/>
      <c r="BZ279" s="216"/>
      <c r="CA279" s="216"/>
      <c r="CB279" s="216"/>
      <c r="CC279" s="216"/>
      <c r="CD279" s="216"/>
      <c r="CE279" s="216"/>
      <c r="CF279" s="216"/>
      <c r="CG279" s="216"/>
      <c r="CH279" s="216"/>
      <c r="CI279" s="216"/>
      <c r="CJ279" s="216"/>
      <c r="CK279" s="216"/>
      <c r="CL279" s="216"/>
      <c r="CM279" s="216"/>
      <c r="CN279" s="216"/>
      <c r="CO279" s="216"/>
      <c r="CP279" s="216"/>
      <c r="CQ279" s="216"/>
      <c r="CR279" s="216"/>
      <c r="CS279" s="216"/>
      <c r="CT279" s="216"/>
      <c r="CU279" s="216"/>
      <c r="CV279" s="216"/>
      <c r="CW279" s="216"/>
      <c r="CX279" s="216"/>
      <c r="CY279" s="216"/>
      <c r="CZ279" s="216"/>
      <c r="DA279" s="216"/>
      <c r="DB279" s="216"/>
      <c r="DC279" s="216"/>
      <c r="DD279" s="216"/>
      <c r="DE279" s="216"/>
      <c r="DF279" s="216"/>
      <c r="DG279" s="216"/>
      <c r="DH279" s="216"/>
      <c r="DI279" s="216"/>
      <c r="DJ279" s="216"/>
      <c r="DK279" s="216"/>
      <c r="DL279" s="216"/>
      <c r="DM279" s="216"/>
      <c r="DN279" s="216"/>
      <c r="DO279" s="216"/>
      <c r="DP279" s="216"/>
      <c r="DQ279" s="216"/>
      <c r="DR279" s="216"/>
      <c r="DS279" s="216"/>
      <c r="DT279" s="216"/>
      <c r="DU279" s="216"/>
      <c r="DV279" s="216"/>
      <c r="DW279" s="216"/>
      <c r="DX279" s="216"/>
      <c r="DY279" s="216"/>
      <c r="DZ279" s="216"/>
      <c r="EA279" s="216"/>
      <c r="EB279" s="216"/>
      <c r="EC279" s="216"/>
      <c r="ED279" s="216"/>
      <c r="EE279" s="216"/>
      <c r="EF279" s="216"/>
      <c r="EG279" s="216"/>
      <c r="EH279" s="216"/>
      <c r="EI279" s="216"/>
      <c r="EJ279" s="216"/>
      <c r="EK279" s="216"/>
      <c r="EL279" s="216"/>
      <c r="EM279" s="216"/>
      <c r="EN279" s="216"/>
      <c r="EO279" s="216"/>
      <c r="EP279" s="216"/>
      <c r="EQ279" s="216"/>
      <c r="ER279" s="216"/>
      <c r="ES279" s="216"/>
      <c r="ET279" s="216"/>
      <c r="EU279" s="216"/>
      <c r="EV279" s="216"/>
      <c r="EW279" s="216"/>
      <c r="EX279" s="216"/>
      <c r="EY279" s="216"/>
      <c r="EZ279" s="216"/>
      <c r="FA279" s="216"/>
      <c r="FB279" s="216"/>
      <c r="FC279" s="216"/>
      <c r="FD279" s="216"/>
      <c r="FE279" s="216"/>
      <c r="FF279" s="216"/>
      <c r="FG279" s="216"/>
      <c r="FH279" s="216"/>
      <c r="FI279" s="216"/>
      <c r="FJ279" s="216"/>
      <c r="FK279" s="216"/>
      <c r="FL279" s="216"/>
      <c r="FM279" s="216"/>
      <c r="FN279" s="216"/>
      <c r="FO279" s="216"/>
      <c r="FP279" s="216"/>
      <c r="FQ279" s="216"/>
      <c r="FR279" s="216"/>
      <c r="FS279" s="216"/>
      <c r="FT279" s="216"/>
      <c r="FU279" s="216"/>
      <c r="FV279" s="216"/>
      <c r="FW279" s="216"/>
      <c r="FX279" s="216"/>
      <c r="FY279" s="216"/>
      <c r="FZ279" s="216"/>
      <c r="GA279" s="216"/>
      <c r="GB279" s="216"/>
      <c r="GC279" s="216"/>
      <c r="GD279" s="216"/>
      <c r="GE279" s="216"/>
      <c r="GF279" s="216"/>
      <c r="GG279" s="216"/>
      <c r="GH279" s="216"/>
      <c r="GI279" s="216"/>
      <c r="GJ279" s="216"/>
      <c r="GK279" s="216"/>
      <c r="GL279" s="216"/>
      <c r="GM279" s="216"/>
      <c r="GN279" s="216"/>
      <c r="GO279" s="216"/>
      <c r="GP279" s="216"/>
      <c r="GQ279" s="216"/>
      <c r="GR279" s="216"/>
      <c r="GS279" s="216"/>
      <c r="GT279" s="216"/>
      <c r="GU279" s="216"/>
      <c r="GV279" s="216"/>
      <c r="GW279" s="216"/>
      <c r="GX279" s="216"/>
      <c r="GY279" s="216"/>
      <c r="GZ279" s="216"/>
      <c r="HA279" s="216"/>
      <c r="HB279" s="216"/>
      <c r="HC279" s="216"/>
      <c r="HD279" s="216"/>
      <c r="HE279" s="216"/>
      <c r="HF279" s="216"/>
      <c r="HG279" s="216"/>
      <c r="HH279" s="216"/>
      <c r="HI279" s="216"/>
      <c r="HJ279" s="216"/>
      <c r="HK279" s="216"/>
      <c r="HL279" s="216"/>
      <c r="HM279" s="216"/>
      <c r="HN279" s="216"/>
      <c r="HO279" s="216"/>
      <c r="HP279" s="216"/>
      <c r="HQ279" s="216"/>
      <c r="HR279" s="216"/>
      <c r="HS279" s="216"/>
      <c r="HT279" s="216"/>
      <c r="HU279" s="216"/>
      <c r="HV279" s="216"/>
      <c r="HW279" s="216"/>
      <c r="HX279" s="216"/>
      <c r="HY279" s="216"/>
      <c r="HZ279" s="216"/>
      <c r="IA279" s="216"/>
      <c r="IB279" s="216"/>
      <c r="IC279" s="216"/>
      <c r="ID279" s="216"/>
      <c r="IE279" s="216"/>
      <c r="IF279" s="216"/>
      <c r="IG279" s="216"/>
      <c r="IH279" s="216"/>
      <c r="II279" s="216"/>
      <c r="IJ279" s="216"/>
      <c r="IK279" s="216"/>
      <c r="IL279" s="216"/>
      <c r="IM279" s="216"/>
      <c r="IN279" s="216"/>
      <c r="IO279" s="216"/>
      <c r="IP279" s="216"/>
      <c r="IQ279" s="216"/>
    </row>
    <row r="280" spans="1:251" s="194" customFormat="1" x14ac:dyDescent="0.2">
      <c r="A280" s="174" t="s">
        <v>419</v>
      </c>
      <c r="B280" s="145" t="s">
        <v>223</v>
      </c>
      <c r="C280" s="219">
        <v>7139</v>
      </c>
      <c r="D280" s="205" t="s">
        <v>505</v>
      </c>
      <c r="E280" s="142" t="s">
        <v>37</v>
      </c>
      <c r="F280" s="206">
        <f>F277</f>
        <v>253</v>
      </c>
      <c r="G280" s="149">
        <v>1.34</v>
      </c>
      <c r="H280" s="150">
        <f>ROUND(G280*$K$9,2)</f>
        <v>1.68</v>
      </c>
      <c r="I280" s="192">
        <f>ROUND(F280*H280,2)</f>
        <v>425.04</v>
      </c>
      <c r="J280" s="156"/>
      <c r="K280" s="193"/>
      <c r="L280" s="157"/>
      <c r="M280" s="154"/>
      <c r="N280" s="154"/>
      <c r="O280" s="154"/>
      <c r="P280" s="154"/>
      <c r="Q280" s="216"/>
      <c r="R280" s="149">
        <v>1.61</v>
      </c>
      <c r="S280" s="216"/>
      <c r="T280" s="216"/>
      <c r="U280" s="216"/>
      <c r="V280" s="216"/>
      <c r="W280" s="216"/>
      <c r="X280" s="216"/>
      <c r="Y280" s="216"/>
      <c r="Z280" s="216"/>
      <c r="AA280" s="216"/>
      <c r="AB280" s="216"/>
      <c r="AC280" s="216"/>
      <c r="AD280" s="216"/>
      <c r="AE280" s="216"/>
      <c r="AF280" s="216"/>
      <c r="AG280" s="216"/>
      <c r="AH280" s="216"/>
      <c r="AI280" s="216"/>
      <c r="AJ280" s="216"/>
      <c r="AK280" s="216"/>
      <c r="AL280" s="216"/>
      <c r="AM280" s="216"/>
      <c r="AN280" s="216"/>
      <c r="AO280" s="216"/>
      <c r="AP280" s="216"/>
      <c r="AQ280" s="216"/>
      <c r="AR280" s="216"/>
      <c r="AS280" s="216"/>
      <c r="AT280" s="216"/>
      <c r="AU280" s="216"/>
      <c r="AV280" s="216"/>
      <c r="AW280" s="216"/>
      <c r="AX280" s="216"/>
      <c r="AY280" s="216"/>
      <c r="AZ280" s="216"/>
      <c r="BA280" s="216"/>
      <c r="BB280" s="216"/>
      <c r="BC280" s="216"/>
      <c r="BD280" s="216"/>
      <c r="BE280" s="216"/>
      <c r="BF280" s="216"/>
      <c r="BG280" s="216"/>
      <c r="BH280" s="216"/>
      <c r="BI280" s="216"/>
      <c r="BJ280" s="216"/>
      <c r="BK280" s="216"/>
      <c r="BL280" s="216"/>
      <c r="BM280" s="216"/>
      <c r="BN280" s="216"/>
      <c r="BO280" s="216"/>
      <c r="BP280" s="216"/>
      <c r="BQ280" s="216"/>
      <c r="BR280" s="216"/>
      <c r="BS280" s="216"/>
      <c r="BT280" s="216"/>
      <c r="BU280" s="216"/>
      <c r="BV280" s="216"/>
      <c r="BW280" s="216"/>
      <c r="BX280" s="216"/>
      <c r="BY280" s="216"/>
      <c r="BZ280" s="216"/>
      <c r="CA280" s="216"/>
      <c r="CB280" s="216"/>
      <c r="CC280" s="216"/>
      <c r="CD280" s="216"/>
      <c r="CE280" s="216"/>
      <c r="CF280" s="216"/>
      <c r="CG280" s="216"/>
      <c r="CH280" s="216"/>
      <c r="CI280" s="216"/>
      <c r="CJ280" s="216"/>
      <c r="CK280" s="216"/>
      <c r="CL280" s="216"/>
      <c r="CM280" s="216"/>
      <c r="CN280" s="216"/>
      <c r="CO280" s="216"/>
      <c r="CP280" s="216"/>
      <c r="CQ280" s="216"/>
      <c r="CR280" s="216"/>
      <c r="CS280" s="216"/>
      <c r="CT280" s="216"/>
      <c r="CU280" s="216"/>
      <c r="CV280" s="216"/>
      <c r="CW280" s="216"/>
      <c r="CX280" s="216"/>
      <c r="CY280" s="216"/>
      <c r="CZ280" s="216"/>
      <c r="DA280" s="216"/>
      <c r="DB280" s="216"/>
      <c r="DC280" s="216"/>
      <c r="DD280" s="216"/>
      <c r="DE280" s="216"/>
      <c r="DF280" s="216"/>
      <c r="DG280" s="216"/>
      <c r="DH280" s="216"/>
      <c r="DI280" s="216"/>
      <c r="DJ280" s="216"/>
      <c r="DK280" s="216"/>
      <c r="DL280" s="216"/>
      <c r="DM280" s="216"/>
      <c r="DN280" s="216"/>
      <c r="DO280" s="216"/>
      <c r="DP280" s="216"/>
      <c r="DQ280" s="216"/>
      <c r="DR280" s="216"/>
      <c r="DS280" s="216"/>
      <c r="DT280" s="216"/>
      <c r="DU280" s="216"/>
      <c r="DV280" s="216"/>
      <c r="DW280" s="216"/>
      <c r="DX280" s="216"/>
      <c r="DY280" s="216"/>
      <c r="DZ280" s="216"/>
      <c r="EA280" s="216"/>
      <c r="EB280" s="216"/>
      <c r="EC280" s="216"/>
      <c r="ED280" s="216"/>
      <c r="EE280" s="216"/>
      <c r="EF280" s="216"/>
      <c r="EG280" s="216"/>
      <c r="EH280" s="216"/>
      <c r="EI280" s="216"/>
      <c r="EJ280" s="216"/>
      <c r="EK280" s="216"/>
      <c r="EL280" s="216"/>
      <c r="EM280" s="216"/>
      <c r="EN280" s="216"/>
      <c r="EO280" s="216"/>
      <c r="EP280" s="216"/>
      <c r="EQ280" s="216"/>
      <c r="ER280" s="216"/>
      <c r="ES280" s="216"/>
      <c r="ET280" s="216"/>
      <c r="EU280" s="216"/>
      <c r="EV280" s="216"/>
      <c r="EW280" s="216"/>
      <c r="EX280" s="216"/>
      <c r="EY280" s="216"/>
      <c r="EZ280" s="216"/>
      <c r="FA280" s="216"/>
      <c r="FB280" s="216"/>
      <c r="FC280" s="216"/>
      <c r="FD280" s="216"/>
      <c r="FE280" s="216"/>
      <c r="FF280" s="216"/>
      <c r="FG280" s="216"/>
      <c r="FH280" s="216"/>
      <c r="FI280" s="216"/>
      <c r="FJ280" s="216"/>
      <c r="FK280" s="216"/>
      <c r="FL280" s="216"/>
      <c r="FM280" s="216"/>
      <c r="FN280" s="216"/>
      <c r="FO280" s="216"/>
      <c r="FP280" s="216"/>
      <c r="FQ280" s="216"/>
      <c r="FR280" s="216"/>
      <c r="FS280" s="216"/>
      <c r="FT280" s="216"/>
      <c r="FU280" s="216"/>
      <c r="FV280" s="216"/>
      <c r="FW280" s="216"/>
      <c r="FX280" s="216"/>
      <c r="FY280" s="216"/>
      <c r="FZ280" s="216"/>
      <c r="GA280" s="216"/>
      <c r="GB280" s="216"/>
      <c r="GC280" s="216"/>
      <c r="GD280" s="216"/>
      <c r="GE280" s="216"/>
      <c r="GF280" s="216"/>
      <c r="GG280" s="216"/>
      <c r="GH280" s="216"/>
      <c r="GI280" s="216"/>
      <c r="GJ280" s="216"/>
      <c r="GK280" s="216"/>
      <c r="GL280" s="216"/>
      <c r="GM280" s="216"/>
      <c r="GN280" s="216"/>
      <c r="GO280" s="216"/>
      <c r="GP280" s="216"/>
      <c r="GQ280" s="216"/>
      <c r="GR280" s="216"/>
      <c r="GS280" s="216"/>
      <c r="GT280" s="216"/>
      <c r="GU280" s="216"/>
      <c r="GV280" s="216"/>
      <c r="GW280" s="216"/>
      <c r="GX280" s="216"/>
      <c r="GY280" s="216"/>
      <c r="GZ280" s="216"/>
      <c r="HA280" s="216"/>
      <c r="HB280" s="216"/>
      <c r="HC280" s="216"/>
      <c r="HD280" s="216"/>
      <c r="HE280" s="216"/>
      <c r="HF280" s="216"/>
      <c r="HG280" s="216"/>
      <c r="HH280" s="216"/>
      <c r="HI280" s="216"/>
      <c r="HJ280" s="216"/>
      <c r="HK280" s="216"/>
      <c r="HL280" s="216"/>
      <c r="HM280" s="216"/>
      <c r="HN280" s="216"/>
      <c r="HO280" s="216"/>
      <c r="HP280" s="216"/>
      <c r="HQ280" s="216"/>
      <c r="HR280" s="216"/>
      <c r="HS280" s="216"/>
      <c r="HT280" s="216"/>
      <c r="HU280" s="216"/>
      <c r="HV280" s="216"/>
      <c r="HW280" s="216"/>
      <c r="HX280" s="216"/>
      <c r="HY280" s="216"/>
      <c r="HZ280" s="216"/>
      <c r="IA280" s="216"/>
      <c r="IB280" s="216"/>
      <c r="IC280" s="216"/>
      <c r="ID280" s="216"/>
      <c r="IE280" s="216"/>
      <c r="IF280" s="216"/>
      <c r="IG280" s="216"/>
      <c r="IH280" s="216"/>
      <c r="II280" s="216"/>
      <c r="IJ280" s="216"/>
      <c r="IK280" s="216"/>
      <c r="IL280" s="216"/>
      <c r="IM280" s="216"/>
      <c r="IN280" s="216"/>
      <c r="IO280" s="216"/>
      <c r="IP280" s="216"/>
      <c r="IQ280" s="216"/>
    </row>
    <row r="281" spans="1:251" s="194" customFormat="1" x14ac:dyDescent="0.2">
      <c r="A281" s="265"/>
      <c r="B281" s="142"/>
      <c r="C281" s="219"/>
      <c r="D281" s="205"/>
      <c r="E281" s="142"/>
      <c r="F281" s="206"/>
      <c r="G281" s="149"/>
      <c r="H281" s="150"/>
      <c r="I281" s="192"/>
      <c r="J281" s="156"/>
      <c r="K281" s="193"/>
      <c r="L281" s="157"/>
      <c r="M281" s="154"/>
      <c r="N281" s="154"/>
      <c r="O281" s="154"/>
      <c r="P281" s="154"/>
      <c r="R281" s="149"/>
    </row>
    <row r="282" spans="1:251" s="194" customFormat="1" x14ac:dyDescent="0.2">
      <c r="A282" s="293">
        <v>11</v>
      </c>
      <c r="B282" s="180"/>
      <c r="C282" s="284"/>
      <c r="D282" s="220" t="s">
        <v>171</v>
      </c>
      <c r="E282" s="180" t="s">
        <v>69</v>
      </c>
      <c r="F282" s="221">
        <v>1</v>
      </c>
      <c r="G282" s="222"/>
      <c r="H282" s="223">
        <f>I283+I288</f>
        <v>47670.21</v>
      </c>
      <c r="I282" s="260">
        <f>ROUND(F282*H282,2)</f>
        <v>47670.21</v>
      </c>
      <c r="J282" s="359">
        <f>I282/$I$330</f>
        <v>6.3916070939419978E-2</v>
      </c>
      <c r="K282" s="193"/>
      <c r="L282" s="157"/>
      <c r="M282" s="154"/>
      <c r="N282" s="154"/>
      <c r="O282" s="154"/>
      <c r="P282" s="154"/>
      <c r="R282" s="222"/>
    </row>
    <row r="283" spans="1:251" s="194" customFormat="1" x14ac:dyDescent="0.2">
      <c r="A283" s="265" t="s">
        <v>420</v>
      </c>
      <c r="B283" s="142"/>
      <c r="C283" s="219"/>
      <c r="D283" s="417" t="s">
        <v>55</v>
      </c>
      <c r="E283" s="142"/>
      <c r="F283" s="206"/>
      <c r="G283" s="149"/>
      <c r="H283" s="150"/>
      <c r="I283" s="204">
        <f>SUM(I284:I286)</f>
        <v>12952.500000000002</v>
      </c>
      <c r="J283" s="156"/>
      <c r="K283" s="193"/>
      <c r="L283" s="157"/>
      <c r="M283" s="154"/>
      <c r="N283" s="154"/>
      <c r="O283" s="154"/>
      <c r="P283" s="154"/>
      <c r="R283" s="149"/>
    </row>
    <row r="284" spans="1:251" s="194" customFormat="1" x14ac:dyDescent="0.2">
      <c r="A284" s="265" t="s">
        <v>421</v>
      </c>
      <c r="B284" s="415" t="s">
        <v>811</v>
      </c>
      <c r="C284" s="275" t="s">
        <v>264</v>
      </c>
      <c r="D284" s="218" t="s">
        <v>172</v>
      </c>
      <c r="E284" s="142" t="s">
        <v>160</v>
      </c>
      <c r="F284" s="206">
        <v>1</v>
      </c>
      <c r="G284" s="149">
        <f t="shared" ref="G284:G286" si="48">ROUND(R284*$R$14,2)</f>
        <v>1761.76</v>
      </c>
      <c r="H284" s="150">
        <f>ROUND(G284*$K$9,2)</f>
        <v>2211.0100000000002</v>
      </c>
      <c r="I284" s="192">
        <f>ROUND(F284*H284,2)</f>
        <v>2211.0100000000002</v>
      </c>
      <c r="J284" s="156"/>
      <c r="K284" s="193"/>
      <c r="L284" s="157"/>
      <c r="M284" s="154"/>
      <c r="N284" s="154"/>
      <c r="O284" s="154"/>
      <c r="P284" s="154"/>
      <c r="R284" s="149">
        <v>1573</v>
      </c>
    </row>
    <row r="285" spans="1:251" s="194" customFormat="1" x14ac:dyDescent="0.2">
      <c r="A285" s="265" t="s">
        <v>422</v>
      </c>
      <c r="B285" s="415" t="s">
        <v>811</v>
      </c>
      <c r="C285" s="275" t="s">
        <v>264</v>
      </c>
      <c r="D285" s="218" t="s">
        <v>173</v>
      </c>
      <c r="E285" s="142" t="s">
        <v>160</v>
      </c>
      <c r="F285" s="206">
        <v>1</v>
      </c>
      <c r="G285" s="149">
        <f t="shared" si="48"/>
        <v>7207.2</v>
      </c>
      <c r="H285" s="150">
        <f>ROUND(G285*$K$9,2)</f>
        <v>9045.0400000000009</v>
      </c>
      <c r="I285" s="192">
        <f>ROUND(F285*H285,2)</f>
        <v>9045.0400000000009</v>
      </c>
      <c r="J285" s="156"/>
      <c r="K285" s="193"/>
      <c r="L285" s="157"/>
      <c r="M285" s="154"/>
      <c r="N285" s="154"/>
      <c r="O285" s="154"/>
      <c r="P285" s="154"/>
      <c r="R285" s="149">
        <v>6435</v>
      </c>
    </row>
    <row r="286" spans="1:251" s="194" customFormat="1" x14ac:dyDescent="0.2">
      <c r="A286" s="265" t="s">
        <v>423</v>
      </c>
      <c r="B286" s="415" t="s">
        <v>811</v>
      </c>
      <c r="C286" s="275" t="s">
        <v>264</v>
      </c>
      <c r="D286" s="218" t="s">
        <v>174</v>
      </c>
      <c r="E286" s="142" t="s">
        <v>160</v>
      </c>
      <c r="F286" s="206">
        <v>1</v>
      </c>
      <c r="G286" s="149">
        <f t="shared" si="48"/>
        <v>1351.75</v>
      </c>
      <c r="H286" s="150">
        <f>ROUND(G286*$K$9,2)</f>
        <v>1696.45</v>
      </c>
      <c r="I286" s="192">
        <f>ROUND(F286*H286,2)</f>
        <v>1696.45</v>
      </c>
      <c r="J286" s="156"/>
      <c r="K286" s="193"/>
      <c r="L286" s="157"/>
      <c r="M286" s="154"/>
      <c r="N286" s="154"/>
      <c r="O286" s="154"/>
      <c r="P286" s="154"/>
      <c r="R286" s="149">
        <v>1206.92</v>
      </c>
    </row>
    <row r="287" spans="1:251" s="194" customFormat="1" x14ac:dyDescent="0.2">
      <c r="A287" s="265"/>
      <c r="B287" s="142"/>
      <c r="C287" s="219"/>
      <c r="D287" s="218"/>
      <c r="E287" s="142"/>
      <c r="F287" s="206"/>
      <c r="G287" s="149"/>
      <c r="H287" s="150"/>
      <c r="I287" s="192"/>
      <c r="J287" s="156"/>
      <c r="K287" s="193"/>
      <c r="L287" s="157"/>
      <c r="M287" s="154"/>
      <c r="N287" s="154"/>
      <c r="O287" s="154"/>
      <c r="P287" s="154"/>
      <c r="R287" s="149"/>
    </row>
    <row r="288" spans="1:251" s="194" customFormat="1" x14ac:dyDescent="0.2">
      <c r="A288" s="265" t="s">
        <v>424</v>
      </c>
      <c r="B288" s="145"/>
      <c r="C288" s="203"/>
      <c r="D288" s="417" t="s">
        <v>58</v>
      </c>
      <c r="E288" s="145"/>
      <c r="F288" s="213"/>
      <c r="G288" s="151"/>
      <c r="H288" s="353"/>
      <c r="I288" s="204">
        <f>SUM(I289:I328)</f>
        <v>34717.71</v>
      </c>
      <c r="J288" s="156"/>
      <c r="K288" s="193"/>
      <c r="L288" s="157"/>
      <c r="M288" s="154"/>
      <c r="N288" s="154"/>
      <c r="O288" s="154"/>
      <c r="P288" s="154"/>
      <c r="R288" s="151"/>
    </row>
    <row r="289" spans="1:18" s="194" customFormat="1" x14ac:dyDescent="0.2">
      <c r="A289" s="265" t="s">
        <v>425</v>
      </c>
      <c r="B289" s="145" t="s">
        <v>223</v>
      </c>
      <c r="C289" s="219">
        <v>12366</v>
      </c>
      <c r="D289" s="218" t="s">
        <v>261</v>
      </c>
      <c r="E289" s="142" t="s">
        <v>160</v>
      </c>
      <c r="F289" s="206">
        <v>1</v>
      </c>
      <c r="G289" s="149">
        <v>1266.52</v>
      </c>
      <c r="H289" s="150">
        <f t="shared" ref="H289:H328" si="49">ROUND(G289*$K$9,2)</f>
        <v>1589.48</v>
      </c>
      <c r="I289" s="192">
        <f t="shared" ref="I289:I328" si="50">ROUND(F289*H289,2)</f>
        <v>1589.48</v>
      </c>
      <c r="J289" s="156"/>
      <c r="K289" s="193"/>
      <c r="L289" s="157"/>
      <c r="M289" s="154"/>
      <c r="N289" s="154"/>
      <c r="O289" s="154"/>
      <c r="P289" s="154"/>
      <c r="R289" s="149">
        <v>1026.24</v>
      </c>
    </row>
    <row r="290" spans="1:18" s="194" customFormat="1" x14ac:dyDescent="0.2">
      <c r="A290" s="265" t="s">
        <v>426</v>
      </c>
      <c r="B290" s="145" t="s">
        <v>223</v>
      </c>
      <c r="C290" s="219">
        <v>427</v>
      </c>
      <c r="D290" s="218" t="s">
        <v>175</v>
      </c>
      <c r="E290" s="142" t="s">
        <v>160</v>
      </c>
      <c r="F290" s="206">
        <v>3</v>
      </c>
      <c r="G290" s="149">
        <v>9.9499999999999993</v>
      </c>
      <c r="H290" s="150">
        <f t="shared" si="49"/>
        <v>12.49</v>
      </c>
      <c r="I290" s="192">
        <f t="shared" si="50"/>
        <v>37.47</v>
      </c>
      <c r="J290" s="156"/>
      <c r="K290" s="193"/>
      <c r="L290" s="157"/>
      <c r="M290" s="154"/>
      <c r="N290" s="154"/>
      <c r="O290" s="154"/>
      <c r="P290" s="154"/>
      <c r="R290" s="149">
        <v>10.97</v>
      </c>
    </row>
    <row r="291" spans="1:18" s="194" customFormat="1" x14ac:dyDescent="0.2">
      <c r="A291" s="265" t="s">
        <v>427</v>
      </c>
      <c r="B291" s="145" t="s">
        <v>223</v>
      </c>
      <c r="C291" s="219">
        <v>3406</v>
      </c>
      <c r="D291" s="218" t="s">
        <v>176</v>
      </c>
      <c r="E291" s="142" t="s">
        <v>160</v>
      </c>
      <c r="F291" s="206">
        <v>6</v>
      </c>
      <c r="G291" s="149">
        <v>26.13</v>
      </c>
      <c r="H291" s="150">
        <f t="shared" si="49"/>
        <v>32.79</v>
      </c>
      <c r="I291" s="192">
        <f t="shared" si="50"/>
        <v>196.74</v>
      </c>
      <c r="J291" s="156"/>
      <c r="K291" s="193"/>
      <c r="L291" s="157"/>
      <c r="M291" s="154"/>
      <c r="N291" s="154"/>
      <c r="O291" s="154"/>
      <c r="P291" s="154"/>
      <c r="R291" s="149">
        <v>30</v>
      </c>
    </row>
    <row r="292" spans="1:18" s="194" customFormat="1" x14ac:dyDescent="0.2">
      <c r="A292" s="265" t="s">
        <v>428</v>
      </c>
      <c r="B292" s="145" t="s">
        <v>223</v>
      </c>
      <c r="C292" s="219">
        <v>444</v>
      </c>
      <c r="D292" s="218" t="s">
        <v>177</v>
      </c>
      <c r="E292" s="142" t="s">
        <v>160</v>
      </c>
      <c r="F292" s="206">
        <v>6</v>
      </c>
      <c r="G292" s="149">
        <v>36.47</v>
      </c>
      <c r="H292" s="150">
        <f t="shared" si="49"/>
        <v>45.77</v>
      </c>
      <c r="I292" s="192">
        <f t="shared" si="50"/>
        <v>274.62</v>
      </c>
      <c r="J292" s="156"/>
      <c r="K292" s="193"/>
      <c r="L292" s="157"/>
      <c r="M292" s="154"/>
      <c r="N292" s="154"/>
      <c r="O292" s="154"/>
      <c r="P292" s="154"/>
      <c r="R292" s="149">
        <v>20.420000000000002</v>
      </c>
    </row>
    <row r="293" spans="1:18" s="194" customFormat="1" x14ac:dyDescent="0.2">
      <c r="A293" s="265" t="s">
        <v>429</v>
      </c>
      <c r="B293" s="145" t="s">
        <v>223</v>
      </c>
      <c r="C293" s="219">
        <v>10510</v>
      </c>
      <c r="D293" s="218" t="s">
        <v>178</v>
      </c>
      <c r="E293" s="142" t="s">
        <v>160</v>
      </c>
      <c r="F293" s="206">
        <v>2</v>
      </c>
      <c r="G293" s="149">
        <v>127.84</v>
      </c>
      <c r="H293" s="150">
        <f t="shared" si="49"/>
        <v>160.44</v>
      </c>
      <c r="I293" s="192">
        <f t="shared" si="50"/>
        <v>320.88</v>
      </c>
      <c r="J293" s="156"/>
      <c r="K293" s="193"/>
      <c r="L293" s="157"/>
      <c r="M293" s="154"/>
      <c r="N293" s="154"/>
      <c r="O293" s="154"/>
      <c r="P293" s="154"/>
      <c r="R293" s="149">
        <v>125.77</v>
      </c>
    </row>
    <row r="294" spans="1:18" s="194" customFormat="1" x14ac:dyDescent="0.2">
      <c r="A294" s="265" t="s">
        <v>430</v>
      </c>
      <c r="B294" s="145" t="s">
        <v>223</v>
      </c>
      <c r="C294" s="219">
        <v>12327</v>
      </c>
      <c r="D294" s="218" t="s">
        <v>179</v>
      </c>
      <c r="E294" s="142" t="s">
        <v>160</v>
      </c>
      <c r="F294" s="206">
        <v>2</v>
      </c>
      <c r="G294" s="149">
        <v>49.25</v>
      </c>
      <c r="H294" s="150">
        <f t="shared" si="49"/>
        <v>61.81</v>
      </c>
      <c r="I294" s="192">
        <f t="shared" si="50"/>
        <v>123.62</v>
      </c>
      <c r="J294" s="156"/>
      <c r="K294" s="193"/>
      <c r="L294" s="157"/>
      <c r="M294" s="154"/>
      <c r="N294" s="154"/>
      <c r="O294" s="154"/>
      <c r="P294" s="154"/>
      <c r="R294" s="149">
        <v>54.28</v>
      </c>
    </row>
    <row r="295" spans="1:18" s="194" customFormat="1" x14ac:dyDescent="0.2">
      <c r="A295" s="265" t="s">
        <v>431</v>
      </c>
      <c r="B295" s="415" t="s">
        <v>811</v>
      </c>
      <c r="C295" s="275" t="s">
        <v>264</v>
      </c>
      <c r="D295" s="218" t="s">
        <v>180</v>
      </c>
      <c r="E295" s="142" t="s">
        <v>160</v>
      </c>
      <c r="F295" s="206">
        <v>2</v>
      </c>
      <c r="G295" s="149">
        <f t="shared" ref="G295:G325" si="51">ROUND(R295*$R$14,2)</f>
        <v>16.02</v>
      </c>
      <c r="H295" s="150">
        <f t="shared" si="49"/>
        <v>20.11</v>
      </c>
      <c r="I295" s="192">
        <f t="shared" si="50"/>
        <v>40.22</v>
      </c>
      <c r="J295" s="156"/>
      <c r="K295" s="193"/>
      <c r="L295" s="157"/>
      <c r="M295" s="154"/>
      <c r="N295" s="154"/>
      <c r="O295" s="154"/>
      <c r="P295" s="154"/>
      <c r="R295" s="149">
        <v>14.3</v>
      </c>
    </row>
    <row r="296" spans="1:18" s="194" customFormat="1" x14ac:dyDescent="0.2">
      <c r="A296" s="265" t="s">
        <v>432</v>
      </c>
      <c r="B296" s="145" t="s">
        <v>223</v>
      </c>
      <c r="C296" s="219">
        <v>436</v>
      </c>
      <c r="D296" s="218" t="s">
        <v>181</v>
      </c>
      <c r="E296" s="142" t="s">
        <v>160</v>
      </c>
      <c r="F296" s="206">
        <v>2</v>
      </c>
      <c r="G296" s="149">
        <v>12.64</v>
      </c>
      <c r="H296" s="150">
        <f t="shared" si="49"/>
        <v>15.86</v>
      </c>
      <c r="I296" s="192">
        <f t="shared" si="50"/>
        <v>31.72</v>
      </c>
      <c r="J296" s="156"/>
      <c r="K296" s="193"/>
      <c r="L296" s="157"/>
      <c r="M296" s="154"/>
      <c r="N296" s="154"/>
      <c r="O296" s="154"/>
      <c r="P296" s="154"/>
      <c r="R296" s="149">
        <v>9.44</v>
      </c>
    </row>
    <row r="297" spans="1:18" s="194" customFormat="1" x14ac:dyDescent="0.2">
      <c r="A297" s="265" t="s">
        <v>433</v>
      </c>
      <c r="B297" s="145" t="s">
        <v>223</v>
      </c>
      <c r="C297" s="219">
        <v>12327</v>
      </c>
      <c r="D297" s="218" t="s">
        <v>182</v>
      </c>
      <c r="E297" s="142" t="s">
        <v>160</v>
      </c>
      <c r="F297" s="206">
        <v>2</v>
      </c>
      <c r="G297" s="149">
        <v>49.25</v>
      </c>
      <c r="H297" s="150">
        <f t="shared" si="49"/>
        <v>61.81</v>
      </c>
      <c r="I297" s="192">
        <f t="shared" si="50"/>
        <v>123.62</v>
      </c>
      <c r="J297" s="156"/>
      <c r="K297" s="193"/>
      <c r="L297" s="157"/>
      <c r="M297" s="154"/>
      <c r="N297" s="154"/>
      <c r="O297" s="154"/>
      <c r="P297" s="154"/>
      <c r="R297" s="149">
        <v>54.28</v>
      </c>
    </row>
    <row r="298" spans="1:18" s="194" customFormat="1" x14ac:dyDescent="0.2">
      <c r="A298" s="265" t="s">
        <v>434</v>
      </c>
      <c r="B298" s="145" t="s">
        <v>223</v>
      </c>
      <c r="C298" s="219">
        <v>442</v>
      </c>
      <c r="D298" s="218" t="s">
        <v>183</v>
      </c>
      <c r="E298" s="142" t="s">
        <v>160</v>
      </c>
      <c r="F298" s="206">
        <v>6</v>
      </c>
      <c r="G298" s="149">
        <v>7.48</v>
      </c>
      <c r="H298" s="150">
        <f t="shared" si="49"/>
        <v>9.39</v>
      </c>
      <c r="I298" s="192">
        <f t="shared" si="50"/>
        <v>56.34</v>
      </c>
      <c r="J298" s="156"/>
      <c r="K298" s="193"/>
      <c r="L298" s="157"/>
      <c r="M298" s="154"/>
      <c r="N298" s="154"/>
      <c r="O298" s="154"/>
      <c r="P298" s="154"/>
      <c r="R298" s="149">
        <v>5.58</v>
      </c>
    </row>
    <row r="299" spans="1:18" s="194" customFormat="1" x14ac:dyDescent="0.2">
      <c r="A299" s="265" t="s">
        <v>435</v>
      </c>
      <c r="B299" s="145" t="s">
        <v>223</v>
      </c>
      <c r="C299" s="219">
        <v>379</v>
      </c>
      <c r="D299" s="218" t="s">
        <v>184</v>
      </c>
      <c r="E299" s="142" t="s">
        <v>160</v>
      </c>
      <c r="F299" s="206">
        <v>14</v>
      </c>
      <c r="G299" s="149">
        <v>1.5</v>
      </c>
      <c r="H299" s="150">
        <f t="shared" si="49"/>
        <v>1.88</v>
      </c>
      <c r="I299" s="192">
        <f t="shared" si="50"/>
        <v>26.32</v>
      </c>
      <c r="J299" s="156"/>
      <c r="K299" s="193"/>
      <c r="L299" s="157"/>
      <c r="M299" s="154"/>
      <c r="N299" s="154"/>
      <c r="O299" s="154"/>
      <c r="P299" s="154"/>
      <c r="R299" s="149">
        <v>1.1200000000000001</v>
      </c>
    </row>
    <row r="300" spans="1:18" s="194" customFormat="1" x14ac:dyDescent="0.2">
      <c r="A300" s="265" t="s">
        <v>436</v>
      </c>
      <c r="B300" s="145" t="s">
        <v>223</v>
      </c>
      <c r="C300" s="219">
        <v>37591</v>
      </c>
      <c r="D300" s="218" t="s">
        <v>185</v>
      </c>
      <c r="E300" s="142" t="s">
        <v>160</v>
      </c>
      <c r="F300" s="206">
        <v>4</v>
      </c>
      <c r="G300" s="149">
        <v>27</v>
      </c>
      <c r="H300" s="150">
        <f t="shared" si="49"/>
        <v>33.89</v>
      </c>
      <c r="I300" s="192">
        <f t="shared" si="50"/>
        <v>135.56</v>
      </c>
      <c r="J300" s="156"/>
      <c r="K300" s="193"/>
      <c r="L300" s="157"/>
      <c r="M300" s="154"/>
      <c r="N300" s="154"/>
      <c r="O300" s="154"/>
      <c r="P300" s="154"/>
      <c r="R300" s="149">
        <v>26.21</v>
      </c>
    </row>
    <row r="301" spans="1:18" s="194" customFormat="1" x14ac:dyDescent="0.2">
      <c r="A301" s="265" t="s">
        <v>437</v>
      </c>
      <c r="B301" s="145" t="s">
        <v>223</v>
      </c>
      <c r="C301" s="219">
        <v>430</v>
      </c>
      <c r="D301" s="218" t="s">
        <v>186</v>
      </c>
      <c r="E301" s="142" t="s">
        <v>160</v>
      </c>
      <c r="F301" s="206">
        <v>4</v>
      </c>
      <c r="G301" s="149">
        <v>11.31</v>
      </c>
      <c r="H301" s="150">
        <f t="shared" si="49"/>
        <v>14.19</v>
      </c>
      <c r="I301" s="192">
        <f t="shared" si="50"/>
        <v>56.76</v>
      </c>
      <c r="J301" s="156"/>
      <c r="K301" s="193"/>
      <c r="L301" s="157"/>
      <c r="M301" s="154"/>
      <c r="N301" s="154"/>
      <c r="O301" s="154"/>
      <c r="P301" s="154"/>
      <c r="R301" s="149">
        <v>8.4499999999999993</v>
      </c>
    </row>
    <row r="302" spans="1:18" s="194" customFormat="1" x14ac:dyDescent="0.2">
      <c r="A302" s="265" t="s">
        <v>438</v>
      </c>
      <c r="B302" s="145" t="s">
        <v>223</v>
      </c>
      <c r="C302" s="219">
        <v>11790</v>
      </c>
      <c r="D302" s="218" t="s">
        <v>187</v>
      </c>
      <c r="E302" s="142" t="s">
        <v>160</v>
      </c>
      <c r="F302" s="206">
        <v>2</v>
      </c>
      <c r="G302" s="149">
        <v>33.53</v>
      </c>
      <c r="H302" s="150">
        <f t="shared" si="49"/>
        <v>42.08</v>
      </c>
      <c r="I302" s="192">
        <f t="shared" si="50"/>
        <v>84.16</v>
      </c>
      <c r="J302" s="156"/>
      <c r="K302" s="193"/>
      <c r="L302" s="157"/>
      <c r="M302" s="154"/>
      <c r="N302" s="154"/>
      <c r="O302" s="154"/>
      <c r="P302" s="154"/>
      <c r="R302" s="149">
        <v>25.05</v>
      </c>
    </row>
    <row r="303" spans="1:18" s="194" customFormat="1" x14ac:dyDescent="0.2">
      <c r="A303" s="265" t="s">
        <v>439</v>
      </c>
      <c r="B303" s="145" t="s">
        <v>223</v>
      </c>
      <c r="C303" s="219">
        <v>12362</v>
      </c>
      <c r="D303" s="218" t="s">
        <v>188</v>
      </c>
      <c r="E303" s="142" t="s">
        <v>160</v>
      </c>
      <c r="F303" s="206">
        <v>4</v>
      </c>
      <c r="G303" s="149">
        <v>19.82</v>
      </c>
      <c r="H303" s="150">
        <f t="shared" si="49"/>
        <v>24.87</v>
      </c>
      <c r="I303" s="192">
        <f t="shared" si="50"/>
        <v>99.48</v>
      </c>
      <c r="J303" s="156"/>
      <c r="K303" s="193"/>
      <c r="L303" s="157"/>
      <c r="M303" s="154"/>
      <c r="N303" s="154"/>
      <c r="O303" s="154"/>
      <c r="P303" s="154"/>
      <c r="R303" s="149">
        <v>21.84</v>
      </c>
    </row>
    <row r="304" spans="1:18" s="194" customFormat="1" x14ac:dyDescent="0.2">
      <c r="A304" s="265" t="s">
        <v>440</v>
      </c>
      <c r="B304" s="145" t="s">
        <v>223</v>
      </c>
      <c r="C304" s="219">
        <v>4276</v>
      </c>
      <c r="D304" s="218" t="s">
        <v>189</v>
      </c>
      <c r="E304" s="142" t="s">
        <v>160</v>
      </c>
      <c r="F304" s="206">
        <v>3</v>
      </c>
      <c r="G304" s="149">
        <v>213.27</v>
      </c>
      <c r="H304" s="150">
        <f t="shared" si="49"/>
        <v>267.64999999999998</v>
      </c>
      <c r="I304" s="192">
        <f t="shared" si="50"/>
        <v>802.95</v>
      </c>
      <c r="J304" s="156"/>
      <c r="K304" s="193"/>
      <c r="L304" s="157"/>
      <c r="M304" s="154"/>
      <c r="N304" s="154"/>
      <c r="O304" s="154"/>
      <c r="P304" s="154"/>
      <c r="R304" s="149">
        <v>213.27</v>
      </c>
    </row>
    <row r="305" spans="1:251" s="194" customFormat="1" x14ac:dyDescent="0.2">
      <c r="A305" s="265" t="s">
        <v>441</v>
      </c>
      <c r="B305" s="145" t="s">
        <v>223</v>
      </c>
      <c r="C305" s="219">
        <v>1562</v>
      </c>
      <c r="D305" s="218" t="s">
        <v>190</v>
      </c>
      <c r="E305" s="142" t="s">
        <v>160</v>
      </c>
      <c r="F305" s="206">
        <v>6</v>
      </c>
      <c r="G305" s="149">
        <v>15.52</v>
      </c>
      <c r="H305" s="150">
        <f t="shared" si="49"/>
        <v>19.48</v>
      </c>
      <c r="I305" s="192">
        <f t="shared" si="50"/>
        <v>116.88</v>
      </c>
      <c r="J305" s="156"/>
      <c r="K305" s="193"/>
      <c r="L305" s="157"/>
      <c r="M305" s="154"/>
      <c r="N305" s="154"/>
      <c r="O305" s="154"/>
      <c r="P305" s="154"/>
      <c r="R305" s="149">
        <v>15.12</v>
      </c>
    </row>
    <row r="306" spans="1:251" s="194" customFormat="1" x14ac:dyDescent="0.2">
      <c r="A306" s="265" t="s">
        <v>442</v>
      </c>
      <c r="B306" s="145" t="s">
        <v>223</v>
      </c>
      <c r="C306" s="219">
        <v>857</v>
      </c>
      <c r="D306" s="218" t="s">
        <v>575</v>
      </c>
      <c r="E306" s="142" t="s">
        <v>30</v>
      </c>
      <c r="F306" s="206">
        <f>6*3</f>
        <v>18</v>
      </c>
      <c r="G306" s="149">
        <v>18.2</v>
      </c>
      <c r="H306" s="150">
        <f t="shared" si="49"/>
        <v>22.84</v>
      </c>
      <c r="I306" s="192">
        <f t="shared" si="50"/>
        <v>411.12</v>
      </c>
      <c r="J306" s="156"/>
      <c r="K306" s="193"/>
      <c r="L306" s="157"/>
      <c r="M306" s="154"/>
      <c r="N306" s="154"/>
      <c r="O306" s="154"/>
      <c r="P306" s="154"/>
      <c r="R306" s="149">
        <v>99.29</v>
      </c>
    </row>
    <row r="307" spans="1:251" s="194" customFormat="1" x14ac:dyDescent="0.2">
      <c r="A307" s="265" t="s">
        <v>443</v>
      </c>
      <c r="B307" s="145" t="s">
        <v>223</v>
      </c>
      <c r="C307" s="219">
        <v>11862</v>
      </c>
      <c r="D307" s="218" t="s">
        <v>191</v>
      </c>
      <c r="E307" s="142" t="s">
        <v>160</v>
      </c>
      <c r="F307" s="206">
        <v>2</v>
      </c>
      <c r="G307" s="149">
        <v>13.49</v>
      </c>
      <c r="H307" s="150">
        <f t="shared" si="49"/>
        <v>16.93</v>
      </c>
      <c r="I307" s="192">
        <f t="shared" si="50"/>
        <v>33.86</v>
      </c>
      <c r="J307" s="156"/>
      <c r="K307" s="193"/>
      <c r="L307" s="157"/>
      <c r="M307" s="154"/>
      <c r="N307" s="154"/>
      <c r="O307" s="154"/>
      <c r="P307" s="154"/>
      <c r="R307" s="149">
        <v>13.15</v>
      </c>
    </row>
    <row r="308" spans="1:251" s="170" customFormat="1" x14ac:dyDescent="0.2">
      <c r="A308" s="265" t="s">
        <v>444</v>
      </c>
      <c r="B308" s="145" t="s">
        <v>223</v>
      </c>
      <c r="C308" s="219">
        <v>867</v>
      </c>
      <c r="D308" s="218" t="s">
        <v>192</v>
      </c>
      <c r="E308" s="142" t="s">
        <v>30</v>
      </c>
      <c r="F308" s="206">
        <v>30</v>
      </c>
      <c r="G308" s="149">
        <v>54.43</v>
      </c>
      <c r="H308" s="150">
        <f t="shared" si="49"/>
        <v>68.31</v>
      </c>
      <c r="I308" s="192">
        <f t="shared" si="50"/>
        <v>2049.3000000000002</v>
      </c>
      <c r="J308" s="156"/>
      <c r="K308" s="193"/>
      <c r="L308" s="157"/>
      <c r="M308" s="154"/>
      <c r="N308" s="154"/>
      <c r="O308" s="154"/>
      <c r="P308" s="154"/>
      <c r="Q308" s="194"/>
      <c r="R308" s="149">
        <v>44.52</v>
      </c>
      <c r="S308" s="194"/>
      <c r="T308" s="194"/>
      <c r="U308" s="194"/>
      <c r="V308" s="194"/>
      <c r="W308" s="194"/>
      <c r="X308" s="194"/>
      <c r="Y308" s="194"/>
      <c r="Z308" s="194"/>
      <c r="AA308" s="194"/>
      <c r="AB308" s="194"/>
      <c r="AC308" s="194"/>
      <c r="AD308" s="194"/>
      <c r="AE308" s="194"/>
      <c r="AF308" s="194"/>
      <c r="AG308" s="194"/>
      <c r="AH308" s="194"/>
      <c r="AI308" s="194"/>
      <c r="AJ308" s="194"/>
      <c r="AK308" s="194"/>
      <c r="AL308" s="194"/>
      <c r="AM308" s="194"/>
      <c r="AN308" s="194"/>
      <c r="AO308" s="194"/>
      <c r="AP308" s="194"/>
      <c r="AQ308" s="194"/>
      <c r="AR308" s="194"/>
      <c r="AS308" s="194"/>
      <c r="AT308" s="194"/>
      <c r="AU308" s="194"/>
      <c r="AV308" s="194"/>
      <c r="AW308" s="194"/>
      <c r="AX308" s="194"/>
      <c r="AY308" s="194"/>
      <c r="AZ308" s="194"/>
      <c r="BA308" s="194"/>
      <c r="BB308" s="194"/>
      <c r="BC308" s="194"/>
      <c r="BD308" s="194"/>
      <c r="BE308" s="194"/>
      <c r="BF308" s="194"/>
      <c r="BG308" s="194"/>
      <c r="BH308" s="194"/>
      <c r="BI308" s="194"/>
      <c r="BJ308" s="194"/>
      <c r="BK308" s="194"/>
      <c r="BL308" s="194"/>
      <c r="BM308" s="194"/>
      <c r="BN308" s="194"/>
      <c r="BO308" s="194"/>
      <c r="BP308" s="194"/>
      <c r="BQ308" s="194"/>
      <c r="BR308" s="194"/>
      <c r="BS308" s="194"/>
      <c r="BT308" s="194"/>
      <c r="BU308" s="194"/>
      <c r="BV308" s="194"/>
      <c r="BW308" s="194"/>
      <c r="BX308" s="194"/>
      <c r="BY308" s="194"/>
      <c r="BZ308" s="194"/>
      <c r="CA308" s="194"/>
      <c r="CB308" s="194"/>
      <c r="CC308" s="194"/>
      <c r="CD308" s="194"/>
      <c r="CE308" s="194"/>
      <c r="CF308" s="194"/>
      <c r="CG308" s="194"/>
      <c r="CH308" s="194"/>
      <c r="CI308" s="194"/>
      <c r="CJ308" s="194"/>
      <c r="CK308" s="194"/>
      <c r="CL308" s="194"/>
      <c r="CM308" s="194"/>
      <c r="CN308" s="194"/>
      <c r="CO308" s="194"/>
      <c r="CP308" s="194"/>
      <c r="CQ308" s="194"/>
      <c r="CR308" s="194"/>
      <c r="CS308" s="194"/>
      <c r="CT308" s="194"/>
      <c r="CU308" s="194"/>
      <c r="CV308" s="194"/>
      <c r="CW308" s="194"/>
      <c r="CX308" s="194"/>
      <c r="CY308" s="194"/>
      <c r="CZ308" s="194"/>
      <c r="DA308" s="194"/>
      <c r="DB308" s="194"/>
      <c r="DC308" s="194"/>
      <c r="DD308" s="194"/>
      <c r="DE308" s="194"/>
      <c r="DF308" s="194"/>
      <c r="DG308" s="194"/>
      <c r="DH308" s="194"/>
      <c r="DI308" s="194"/>
      <c r="DJ308" s="194"/>
      <c r="DK308" s="194"/>
      <c r="DL308" s="194"/>
      <c r="DM308" s="194"/>
      <c r="DN308" s="194"/>
      <c r="DO308" s="194"/>
      <c r="DP308" s="194"/>
      <c r="DQ308" s="194"/>
      <c r="DR308" s="194"/>
      <c r="DS308" s="194"/>
      <c r="DT308" s="194"/>
      <c r="DU308" s="194"/>
      <c r="DV308" s="194"/>
      <c r="DW308" s="194"/>
      <c r="DX308" s="194"/>
      <c r="DY308" s="194"/>
      <c r="DZ308" s="194"/>
      <c r="EA308" s="194"/>
      <c r="EB308" s="194"/>
      <c r="EC308" s="194"/>
      <c r="ED308" s="194"/>
      <c r="EE308" s="194"/>
      <c r="EF308" s="194"/>
      <c r="EG308" s="194"/>
      <c r="EH308" s="194"/>
      <c r="EI308" s="194"/>
      <c r="EJ308" s="194"/>
      <c r="EK308" s="194"/>
      <c r="EL308" s="194"/>
      <c r="EM308" s="194"/>
      <c r="EN308" s="194"/>
      <c r="EO308" s="194"/>
      <c r="EP308" s="194"/>
      <c r="EQ308" s="194"/>
      <c r="ER308" s="194"/>
      <c r="ES308" s="194"/>
      <c r="ET308" s="194"/>
      <c r="EU308" s="194"/>
      <c r="EV308" s="194"/>
      <c r="EW308" s="194"/>
      <c r="EX308" s="194"/>
      <c r="EY308" s="194"/>
      <c r="EZ308" s="194"/>
      <c r="FA308" s="194"/>
      <c r="FB308" s="194"/>
      <c r="FC308" s="194"/>
      <c r="FD308" s="194"/>
      <c r="FE308" s="194"/>
      <c r="FF308" s="194"/>
      <c r="FG308" s="194"/>
      <c r="FH308" s="194"/>
      <c r="FI308" s="194"/>
      <c r="FJ308" s="194"/>
      <c r="FK308" s="194"/>
      <c r="FL308" s="194"/>
      <c r="FM308" s="194"/>
      <c r="FN308" s="194"/>
      <c r="FO308" s="194"/>
      <c r="FP308" s="194"/>
      <c r="FQ308" s="194"/>
      <c r="FR308" s="194"/>
      <c r="FS308" s="194"/>
      <c r="FT308" s="194"/>
      <c r="FU308" s="194"/>
      <c r="FV308" s="194"/>
      <c r="FW308" s="194"/>
      <c r="FX308" s="194"/>
      <c r="FY308" s="194"/>
      <c r="FZ308" s="194"/>
      <c r="GA308" s="194"/>
      <c r="GB308" s="194"/>
      <c r="GC308" s="194"/>
      <c r="GD308" s="194"/>
      <c r="GE308" s="194"/>
      <c r="GF308" s="194"/>
      <c r="GG308" s="194"/>
      <c r="GH308" s="194"/>
      <c r="GI308" s="194"/>
      <c r="GJ308" s="194"/>
      <c r="GK308" s="194"/>
      <c r="GL308" s="194"/>
      <c r="GM308" s="194"/>
      <c r="GN308" s="194"/>
      <c r="GO308" s="194"/>
      <c r="GP308" s="194"/>
      <c r="GQ308" s="194"/>
      <c r="GR308" s="194"/>
      <c r="GS308" s="194"/>
      <c r="GT308" s="194"/>
      <c r="GU308" s="194"/>
      <c r="GV308" s="194"/>
      <c r="GW308" s="194"/>
      <c r="GX308" s="194"/>
      <c r="GY308" s="194"/>
      <c r="GZ308" s="194"/>
      <c r="HA308" s="194"/>
      <c r="HB308" s="194"/>
      <c r="HC308" s="194"/>
      <c r="HD308" s="194"/>
      <c r="HE308" s="194"/>
      <c r="HF308" s="194"/>
      <c r="HG308" s="194"/>
      <c r="HH308" s="194"/>
      <c r="HI308" s="194"/>
      <c r="HJ308" s="194"/>
      <c r="HK308" s="194"/>
      <c r="HL308" s="194"/>
      <c r="HM308" s="194"/>
      <c r="HN308" s="194"/>
      <c r="HO308" s="194"/>
      <c r="HP308" s="194"/>
      <c r="HQ308" s="194"/>
      <c r="HR308" s="194"/>
      <c r="HS308" s="194"/>
      <c r="HT308" s="194"/>
      <c r="HU308" s="194"/>
      <c r="HV308" s="194"/>
      <c r="HW308" s="194"/>
      <c r="HX308" s="194"/>
      <c r="HY308" s="194"/>
      <c r="HZ308" s="194"/>
      <c r="IA308" s="194"/>
      <c r="IB308" s="194"/>
      <c r="IC308" s="194"/>
      <c r="ID308" s="194"/>
      <c r="IE308" s="194"/>
      <c r="IF308" s="194"/>
      <c r="IG308" s="194"/>
      <c r="IH308" s="194"/>
      <c r="II308" s="194"/>
      <c r="IJ308" s="194"/>
      <c r="IK308" s="194"/>
      <c r="IL308" s="194"/>
      <c r="IM308" s="194"/>
      <c r="IN308" s="194"/>
      <c r="IO308" s="194"/>
      <c r="IP308" s="194"/>
      <c r="IQ308" s="194"/>
    </row>
    <row r="309" spans="1:251" x14ac:dyDescent="0.2">
      <c r="A309" s="265" t="s">
        <v>445</v>
      </c>
      <c r="B309" s="145" t="s">
        <v>223</v>
      </c>
      <c r="C309" s="219">
        <v>3380</v>
      </c>
      <c r="D309" s="218" t="s">
        <v>193</v>
      </c>
      <c r="E309" s="142" t="s">
        <v>160</v>
      </c>
      <c r="F309" s="206">
        <v>3</v>
      </c>
      <c r="G309" s="149">
        <v>75.959999999999994</v>
      </c>
      <c r="H309" s="150">
        <f t="shared" si="49"/>
        <v>95.33</v>
      </c>
      <c r="I309" s="192">
        <f t="shared" si="50"/>
        <v>285.99</v>
      </c>
      <c r="K309" s="193"/>
      <c r="Q309" s="194"/>
      <c r="R309" s="149">
        <v>74.930000000000007</v>
      </c>
      <c r="S309" s="194"/>
      <c r="T309" s="194"/>
      <c r="U309" s="194"/>
      <c r="V309" s="194"/>
      <c r="W309" s="194"/>
      <c r="X309" s="194"/>
      <c r="Y309" s="194"/>
      <c r="Z309" s="194"/>
      <c r="AA309" s="194"/>
      <c r="AB309" s="194"/>
      <c r="AC309" s="194"/>
      <c r="AD309" s="194"/>
      <c r="AE309" s="194"/>
      <c r="AF309" s="194"/>
      <c r="AG309" s="194"/>
      <c r="AH309" s="194"/>
      <c r="AI309" s="194"/>
      <c r="AJ309" s="194"/>
      <c r="AK309" s="194"/>
      <c r="AL309" s="194"/>
      <c r="AM309" s="194"/>
      <c r="AN309" s="194"/>
      <c r="AO309" s="194"/>
      <c r="AP309" s="194"/>
      <c r="AQ309" s="194"/>
      <c r="AR309" s="194"/>
      <c r="AS309" s="194"/>
      <c r="AT309" s="194"/>
      <c r="AU309" s="194"/>
      <c r="AV309" s="194"/>
      <c r="AW309" s="194"/>
      <c r="AX309" s="194"/>
      <c r="AY309" s="194"/>
      <c r="AZ309" s="194"/>
      <c r="BA309" s="194"/>
      <c r="BB309" s="194"/>
      <c r="BC309" s="194"/>
      <c r="BD309" s="194"/>
      <c r="BE309" s="194"/>
      <c r="BF309" s="194"/>
      <c r="BG309" s="194"/>
      <c r="BH309" s="194"/>
      <c r="BI309" s="194"/>
      <c r="BJ309" s="194"/>
      <c r="BK309" s="194"/>
      <c r="BL309" s="194"/>
      <c r="BM309" s="194"/>
      <c r="BN309" s="194"/>
      <c r="BO309" s="194"/>
      <c r="BP309" s="194"/>
      <c r="BQ309" s="194"/>
      <c r="BR309" s="194"/>
      <c r="BS309" s="194"/>
      <c r="BT309" s="194"/>
      <c r="BU309" s="194"/>
      <c r="BV309" s="194"/>
      <c r="BW309" s="194"/>
      <c r="BX309" s="194"/>
      <c r="BY309" s="194"/>
      <c r="BZ309" s="194"/>
      <c r="CA309" s="194"/>
      <c r="CB309" s="194"/>
      <c r="CC309" s="194"/>
      <c r="CD309" s="194"/>
      <c r="CE309" s="194"/>
      <c r="CF309" s="194"/>
      <c r="CG309" s="194"/>
      <c r="CH309" s="194"/>
      <c r="CI309" s="194"/>
      <c r="CJ309" s="194"/>
      <c r="CK309" s="194"/>
      <c r="CL309" s="194"/>
      <c r="CM309" s="194"/>
      <c r="CN309" s="194"/>
      <c r="CO309" s="194"/>
      <c r="CP309" s="194"/>
      <c r="CQ309" s="194"/>
      <c r="CR309" s="194"/>
      <c r="CS309" s="194"/>
      <c r="CT309" s="194"/>
      <c r="CU309" s="194"/>
      <c r="CV309" s="194"/>
      <c r="CW309" s="194"/>
      <c r="CX309" s="194"/>
      <c r="CY309" s="194"/>
      <c r="CZ309" s="194"/>
      <c r="DA309" s="194"/>
      <c r="DB309" s="194"/>
      <c r="DC309" s="194"/>
      <c r="DD309" s="194"/>
      <c r="DE309" s="194"/>
      <c r="DF309" s="194"/>
      <c r="DG309" s="194"/>
      <c r="DH309" s="194"/>
      <c r="DI309" s="194"/>
      <c r="DJ309" s="194"/>
      <c r="DK309" s="194"/>
      <c r="DL309" s="194"/>
      <c r="DM309" s="194"/>
      <c r="DN309" s="194"/>
      <c r="DO309" s="194"/>
      <c r="DP309" s="194"/>
      <c r="DQ309" s="194"/>
      <c r="DR309" s="194"/>
      <c r="DS309" s="194"/>
      <c r="DT309" s="194"/>
      <c r="DU309" s="194"/>
      <c r="DV309" s="194"/>
      <c r="DW309" s="194"/>
      <c r="DX309" s="194"/>
      <c r="DY309" s="194"/>
      <c r="DZ309" s="194"/>
      <c r="EA309" s="194"/>
      <c r="EB309" s="194"/>
      <c r="EC309" s="194"/>
      <c r="ED309" s="194"/>
      <c r="EE309" s="194"/>
      <c r="EF309" s="194"/>
      <c r="EG309" s="194"/>
      <c r="EH309" s="194"/>
      <c r="EI309" s="194"/>
      <c r="EJ309" s="194"/>
      <c r="EK309" s="194"/>
      <c r="EL309" s="194"/>
      <c r="EM309" s="194"/>
      <c r="EN309" s="194"/>
      <c r="EO309" s="194"/>
      <c r="EP309" s="194"/>
      <c r="EQ309" s="194"/>
      <c r="ER309" s="194"/>
      <c r="ES309" s="194"/>
      <c r="ET309" s="194"/>
      <c r="EU309" s="194"/>
      <c r="EV309" s="194"/>
      <c r="EW309" s="194"/>
      <c r="EX309" s="194"/>
      <c r="EY309" s="194"/>
      <c r="EZ309" s="194"/>
      <c r="FA309" s="194"/>
      <c r="FB309" s="194"/>
      <c r="FC309" s="194"/>
      <c r="FD309" s="194"/>
      <c r="FE309" s="194"/>
      <c r="FF309" s="194"/>
      <c r="FG309" s="194"/>
      <c r="FH309" s="194"/>
      <c r="FI309" s="194"/>
      <c r="FJ309" s="194"/>
      <c r="FK309" s="194"/>
      <c r="FL309" s="194"/>
      <c r="FM309" s="194"/>
      <c r="FN309" s="194"/>
      <c r="FO309" s="194"/>
      <c r="FP309" s="194"/>
      <c r="FQ309" s="194"/>
      <c r="FR309" s="194"/>
      <c r="FS309" s="194"/>
      <c r="FT309" s="194"/>
      <c r="FU309" s="194"/>
      <c r="FV309" s="194"/>
      <c r="FW309" s="194"/>
      <c r="FX309" s="194"/>
      <c r="FY309" s="194"/>
      <c r="FZ309" s="194"/>
      <c r="GA309" s="194"/>
      <c r="GB309" s="194"/>
      <c r="GC309" s="194"/>
      <c r="GD309" s="194"/>
      <c r="GE309" s="194"/>
      <c r="GF309" s="194"/>
      <c r="GG309" s="194"/>
      <c r="GH309" s="194"/>
      <c r="GI309" s="194"/>
      <c r="GJ309" s="194"/>
      <c r="GK309" s="194"/>
      <c r="GL309" s="194"/>
      <c r="GM309" s="194"/>
      <c r="GN309" s="194"/>
      <c r="GO309" s="194"/>
      <c r="GP309" s="194"/>
      <c r="GQ309" s="194"/>
      <c r="GR309" s="194"/>
      <c r="GS309" s="194"/>
      <c r="GT309" s="194"/>
      <c r="GU309" s="194"/>
      <c r="GV309" s="194"/>
      <c r="GW309" s="194"/>
      <c r="GX309" s="194"/>
      <c r="GY309" s="194"/>
      <c r="GZ309" s="194"/>
      <c r="HA309" s="194"/>
      <c r="HB309" s="194"/>
      <c r="HC309" s="194"/>
      <c r="HD309" s="194"/>
      <c r="HE309" s="194"/>
      <c r="HF309" s="194"/>
      <c r="HG309" s="194"/>
      <c r="HH309" s="194"/>
      <c r="HI309" s="194"/>
      <c r="HJ309" s="194"/>
      <c r="HK309" s="194"/>
      <c r="HL309" s="194"/>
      <c r="HM309" s="194"/>
      <c r="HN309" s="194"/>
      <c r="HO309" s="194"/>
      <c r="HP309" s="194"/>
      <c r="HQ309" s="194"/>
      <c r="HR309" s="194"/>
      <c r="HS309" s="194"/>
      <c r="HT309" s="194"/>
      <c r="HU309" s="194"/>
      <c r="HV309" s="194"/>
      <c r="HW309" s="194"/>
      <c r="HX309" s="194"/>
      <c r="HY309" s="194"/>
      <c r="HZ309" s="194"/>
      <c r="IA309" s="194"/>
      <c r="IB309" s="194"/>
      <c r="IC309" s="194"/>
      <c r="ID309" s="194"/>
      <c r="IE309" s="194"/>
      <c r="IF309" s="194"/>
      <c r="IG309" s="194"/>
      <c r="IH309" s="194"/>
      <c r="II309" s="194"/>
      <c r="IJ309" s="194"/>
      <c r="IK309" s="194"/>
      <c r="IL309" s="194"/>
      <c r="IM309" s="194"/>
      <c r="IN309" s="194"/>
      <c r="IO309" s="194"/>
      <c r="IP309" s="194"/>
      <c r="IQ309" s="194"/>
    </row>
    <row r="310" spans="1:251" x14ac:dyDescent="0.2">
      <c r="A310" s="265" t="s">
        <v>446</v>
      </c>
      <c r="B310" s="145" t="s">
        <v>223</v>
      </c>
      <c r="C310" s="219">
        <v>425</v>
      </c>
      <c r="D310" s="218" t="s">
        <v>194</v>
      </c>
      <c r="E310" s="142" t="s">
        <v>160</v>
      </c>
      <c r="F310" s="206">
        <v>4</v>
      </c>
      <c r="G310" s="149">
        <v>6.95</v>
      </c>
      <c r="H310" s="150">
        <f t="shared" si="49"/>
        <v>8.7200000000000006</v>
      </c>
      <c r="I310" s="192">
        <f t="shared" si="50"/>
        <v>34.880000000000003</v>
      </c>
      <c r="K310" s="193"/>
      <c r="Q310" s="194"/>
      <c r="R310" s="149">
        <v>6.86</v>
      </c>
      <c r="S310" s="194"/>
      <c r="T310" s="194"/>
      <c r="U310" s="194"/>
      <c r="V310" s="194"/>
      <c r="W310" s="194"/>
      <c r="X310" s="194"/>
      <c r="Y310" s="194"/>
      <c r="Z310" s="194"/>
      <c r="AA310" s="194"/>
      <c r="AB310" s="194"/>
      <c r="AC310" s="194"/>
      <c r="AD310" s="194"/>
      <c r="AE310" s="194"/>
      <c r="AF310" s="194"/>
      <c r="AG310" s="194"/>
      <c r="AH310" s="194"/>
      <c r="AI310" s="194"/>
      <c r="AJ310" s="194"/>
      <c r="AK310" s="194"/>
      <c r="AL310" s="194"/>
      <c r="AM310" s="194"/>
      <c r="AN310" s="194"/>
      <c r="AO310" s="194"/>
      <c r="AP310" s="194"/>
      <c r="AQ310" s="194"/>
      <c r="AR310" s="194"/>
      <c r="AS310" s="194"/>
      <c r="AT310" s="194"/>
      <c r="AU310" s="194"/>
      <c r="AV310" s="194"/>
      <c r="AW310" s="194"/>
      <c r="AX310" s="194"/>
      <c r="AY310" s="194"/>
      <c r="AZ310" s="194"/>
      <c r="BA310" s="194"/>
      <c r="BB310" s="194"/>
      <c r="BC310" s="194"/>
      <c r="BD310" s="194"/>
      <c r="BE310" s="194"/>
      <c r="BF310" s="194"/>
      <c r="BG310" s="194"/>
      <c r="BH310" s="194"/>
      <c r="BI310" s="194"/>
      <c r="BJ310" s="194"/>
      <c r="BK310" s="194"/>
      <c r="BL310" s="194"/>
      <c r="BM310" s="194"/>
      <c r="BN310" s="194"/>
      <c r="BO310" s="194"/>
      <c r="BP310" s="194"/>
      <c r="BQ310" s="194"/>
      <c r="BR310" s="194"/>
      <c r="BS310" s="194"/>
      <c r="BT310" s="194"/>
      <c r="BU310" s="194"/>
      <c r="BV310" s="194"/>
      <c r="BW310" s="194"/>
      <c r="BX310" s="194"/>
      <c r="BY310" s="194"/>
      <c r="BZ310" s="194"/>
      <c r="CA310" s="194"/>
      <c r="CB310" s="194"/>
      <c r="CC310" s="194"/>
      <c r="CD310" s="194"/>
      <c r="CE310" s="194"/>
      <c r="CF310" s="194"/>
      <c r="CG310" s="194"/>
      <c r="CH310" s="194"/>
      <c r="CI310" s="194"/>
      <c r="CJ310" s="194"/>
      <c r="CK310" s="194"/>
      <c r="CL310" s="194"/>
      <c r="CM310" s="194"/>
      <c r="CN310" s="194"/>
      <c r="CO310" s="194"/>
      <c r="CP310" s="194"/>
      <c r="CQ310" s="194"/>
      <c r="CR310" s="194"/>
      <c r="CS310" s="194"/>
      <c r="CT310" s="194"/>
      <c r="CU310" s="194"/>
      <c r="CV310" s="194"/>
      <c r="CW310" s="194"/>
      <c r="CX310" s="194"/>
      <c r="CY310" s="194"/>
      <c r="CZ310" s="194"/>
      <c r="DA310" s="194"/>
      <c r="DB310" s="194"/>
      <c r="DC310" s="194"/>
      <c r="DD310" s="194"/>
      <c r="DE310" s="194"/>
      <c r="DF310" s="194"/>
      <c r="DG310" s="194"/>
      <c r="DH310" s="194"/>
      <c r="DI310" s="194"/>
      <c r="DJ310" s="194"/>
      <c r="DK310" s="194"/>
      <c r="DL310" s="194"/>
      <c r="DM310" s="194"/>
      <c r="DN310" s="194"/>
      <c r="DO310" s="194"/>
      <c r="DP310" s="194"/>
      <c r="DQ310" s="194"/>
      <c r="DR310" s="194"/>
      <c r="DS310" s="194"/>
      <c r="DT310" s="194"/>
      <c r="DU310" s="194"/>
      <c r="DV310" s="194"/>
      <c r="DW310" s="194"/>
      <c r="DX310" s="194"/>
      <c r="DY310" s="194"/>
      <c r="DZ310" s="194"/>
      <c r="EA310" s="194"/>
      <c r="EB310" s="194"/>
      <c r="EC310" s="194"/>
      <c r="ED310" s="194"/>
      <c r="EE310" s="194"/>
      <c r="EF310" s="194"/>
      <c r="EG310" s="194"/>
      <c r="EH310" s="194"/>
      <c r="EI310" s="194"/>
      <c r="EJ310" s="194"/>
      <c r="EK310" s="194"/>
      <c r="EL310" s="194"/>
      <c r="EM310" s="194"/>
      <c r="EN310" s="194"/>
      <c r="EO310" s="194"/>
      <c r="EP310" s="194"/>
      <c r="EQ310" s="194"/>
      <c r="ER310" s="194"/>
      <c r="ES310" s="194"/>
      <c r="ET310" s="194"/>
      <c r="EU310" s="194"/>
      <c r="EV310" s="194"/>
      <c r="EW310" s="194"/>
      <c r="EX310" s="194"/>
      <c r="EY310" s="194"/>
      <c r="EZ310" s="194"/>
      <c r="FA310" s="194"/>
      <c r="FB310" s="194"/>
      <c r="FC310" s="194"/>
      <c r="FD310" s="194"/>
      <c r="FE310" s="194"/>
      <c r="FF310" s="194"/>
      <c r="FG310" s="194"/>
      <c r="FH310" s="194"/>
      <c r="FI310" s="194"/>
      <c r="FJ310" s="194"/>
      <c r="FK310" s="194"/>
      <c r="FL310" s="194"/>
      <c r="FM310" s="194"/>
      <c r="FN310" s="194"/>
      <c r="FO310" s="194"/>
      <c r="FP310" s="194"/>
      <c r="FQ310" s="194"/>
      <c r="FR310" s="194"/>
      <c r="FS310" s="194"/>
      <c r="FT310" s="194"/>
      <c r="FU310" s="194"/>
      <c r="FV310" s="194"/>
      <c r="FW310" s="194"/>
      <c r="FX310" s="194"/>
      <c r="FY310" s="194"/>
      <c r="FZ310" s="194"/>
      <c r="GA310" s="194"/>
      <c r="GB310" s="194"/>
      <c r="GC310" s="194"/>
      <c r="GD310" s="194"/>
      <c r="GE310" s="194"/>
      <c r="GF310" s="194"/>
      <c r="GG310" s="194"/>
      <c r="GH310" s="194"/>
      <c r="GI310" s="194"/>
      <c r="GJ310" s="194"/>
      <c r="GK310" s="194"/>
      <c r="GL310" s="194"/>
      <c r="GM310" s="194"/>
      <c r="GN310" s="194"/>
      <c r="GO310" s="194"/>
      <c r="GP310" s="194"/>
      <c r="GQ310" s="194"/>
      <c r="GR310" s="194"/>
      <c r="GS310" s="194"/>
      <c r="GT310" s="194"/>
      <c r="GU310" s="194"/>
      <c r="GV310" s="194"/>
      <c r="GW310" s="194"/>
      <c r="GX310" s="194"/>
      <c r="GY310" s="194"/>
      <c r="GZ310" s="194"/>
      <c r="HA310" s="194"/>
      <c r="HB310" s="194"/>
      <c r="HC310" s="194"/>
      <c r="HD310" s="194"/>
      <c r="HE310" s="194"/>
      <c r="HF310" s="194"/>
      <c r="HG310" s="194"/>
      <c r="HH310" s="194"/>
      <c r="HI310" s="194"/>
      <c r="HJ310" s="194"/>
      <c r="HK310" s="194"/>
      <c r="HL310" s="194"/>
      <c r="HM310" s="194"/>
      <c r="HN310" s="194"/>
      <c r="HO310" s="194"/>
      <c r="HP310" s="194"/>
      <c r="HQ310" s="194"/>
      <c r="HR310" s="194"/>
      <c r="HS310" s="194"/>
      <c r="HT310" s="194"/>
      <c r="HU310" s="194"/>
      <c r="HV310" s="194"/>
      <c r="HW310" s="194"/>
      <c r="HX310" s="194"/>
      <c r="HY310" s="194"/>
      <c r="HZ310" s="194"/>
      <c r="IA310" s="194"/>
      <c r="IB310" s="194"/>
      <c r="IC310" s="194"/>
      <c r="ID310" s="194"/>
      <c r="IE310" s="194"/>
      <c r="IF310" s="194"/>
      <c r="IG310" s="194"/>
      <c r="IH310" s="194"/>
      <c r="II310" s="194"/>
      <c r="IJ310" s="194"/>
      <c r="IK310" s="194"/>
      <c r="IL310" s="194"/>
      <c r="IM310" s="194"/>
      <c r="IN310" s="194"/>
      <c r="IO310" s="194"/>
      <c r="IP310" s="194"/>
      <c r="IQ310" s="194"/>
    </row>
    <row r="311" spans="1:251" x14ac:dyDescent="0.2">
      <c r="A311" s="265" t="s">
        <v>447</v>
      </c>
      <c r="B311" s="415" t="s">
        <v>811</v>
      </c>
      <c r="C311" s="275" t="s">
        <v>264</v>
      </c>
      <c r="D311" s="218" t="s">
        <v>195</v>
      </c>
      <c r="E311" s="142" t="s">
        <v>160</v>
      </c>
      <c r="F311" s="206">
        <v>3</v>
      </c>
      <c r="G311" s="149">
        <f t="shared" si="51"/>
        <v>373.12</v>
      </c>
      <c r="H311" s="150">
        <f t="shared" si="49"/>
        <v>468.27</v>
      </c>
      <c r="I311" s="192">
        <f t="shared" si="50"/>
        <v>1404.81</v>
      </c>
      <c r="K311" s="193"/>
      <c r="Q311" s="194"/>
      <c r="R311" s="149">
        <v>333.14</v>
      </c>
      <c r="S311" s="194"/>
      <c r="T311" s="194"/>
      <c r="U311" s="194"/>
      <c r="V311" s="194"/>
      <c r="W311" s="194"/>
      <c r="X311" s="194"/>
      <c r="Y311" s="194"/>
      <c r="Z311" s="194"/>
      <c r="AA311" s="194"/>
      <c r="AB311" s="194"/>
      <c r="AC311" s="194"/>
      <c r="AD311" s="194"/>
      <c r="AE311" s="194"/>
      <c r="AF311" s="194"/>
      <c r="AG311" s="194"/>
      <c r="AH311" s="194"/>
      <c r="AI311" s="194"/>
      <c r="AJ311" s="194"/>
      <c r="AK311" s="194"/>
      <c r="AL311" s="194"/>
      <c r="AM311" s="194"/>
      <c r="AN311" s="194"/>
      <c r="AO311" s="194"/>
      <c r="AP311" s="194"/>
      <c r="AQ311" s="194"/>
      <c r="AR311" s="194"/>
      <c r="AS311" s="194"/>
      <c r="AT311" s="194"/>
      <c r="AU311" s="194"/>
      <c r="AV311" s="194"/>
      <c r="AW311" s="194"/>
      <c r="AX311" s="194"/>
      <c r="AY311" s="194"/>
      <c r="AZ311" s="194"/>
      <c r="BA311" s="194"/>
      <c r="BB311" s="194"/>
      <c r="BC311" s="194"/>
      <c r="BD311" s="194"/>
      <c r="BE311" s="194"/>
      <c r="BF311" s="194"/>
      <c r="BG311" s="194"/>
      <c r="BH311" s="194"/>
      <c r="BI311" s="194"/>
      <c r="BJ311" s="194"/>
      <c r="BK311" s="194"/>
      <c r="BL311" s="194"/>
      <c r="BM311" s="194"/>
      <c r="BN311" s="194"/>
      <c r="BO311" s="194"/>
      <c r="BP311" s="194"/>
      <c r="BQ311" s="194"/>
      <c r="BR311" s="194"/>
      <c r="BS311" s="194"/>
      <c r="BT311" s="194"/>
      <c r="BU311" s="194"/>
      <c r="BV311" s="194"/>
      <c r="BW311" s="194"/>
      <c r="BX311" s="194"/>
      <c r="BY311" s="194"/>
      <c r="BZ311" s="194"/>
      <c r="CA311" s="194"/>
      <c r="CB311" s="194"/>
      <c r="CC311" s="194"/>
      <c r="CD311" s="194"/>
      <c r="CE311" s="194"/>
      <c r="CF311" s="194"/>
      <c r="CG311" s="194"/>
      <c r="CH311" s="194"/>
      <c r="CI311" s="194"/>
      <c r="CJ311" s="194"/>
      <c r="CK311" s="194"/>
      <c r="CL311" s="194"/>
      <c r="CM311" s="194"/>
      <c r="CN311" s="194"/>
      <c r="CO311" s="194"/>
      <c r="CP311" s="194"/>
      <c r="CQ311" s="194"/>
      <c r="CR311" s="194"/>
      <c r="CS311" s="194"/>
      <c r="CT311" s="194"/>
      <c r="CU311" s="194"/>
      <c r="CV311" s="194"/>
      <c r="CW311" s="194"/>
      <c r="CX311" s="194"/>
      <c r="CY311" s="194"/>
      <c r="CZ311" s="194"/>
      <c r="DA311" s="194"/>
      <c r="DB311" s="194"/>
      <c r="DC311" s="194"/>
      <c r="DD311" s="194"/>
      <c r="DE311" s="194"/>
      <c r="DF311" s="194"/>
      <c r="DG311" s="194"/>
      <c r="DH311" s="194"/>
      <c r="DI311" s="194"/>
      <c r="DJ311" s="194"/>
      <c r="DK311" s="194"/>
      <c r="DL311" s="194"/>
      <c r="DM311" s="194"/>
      <c r="DN311" s="194"/>
      <c r="DO311" s="194"/>
      <c r="DP311" s="194"/>
      <c r="DQ311" s="194"/>
      <c r="DR311" s="194"/>
      <c r="DS311" s="194"/>
      <c r="DT311" s="194"/>
      <c r="DU311" s="194"/>
      <c r="DV311" s="194"/>
      <c r="DW311" s="194"/>
      <c r="DX311" s="194"/>
      <c r="DY311" s="194"/>
      <c r="DZ311" s="194"/>
      <c r="EA311" s="194"/>
      <c r="EB311" s="194"/>
      <c r="EC311" s="194"/>
      <c r="ED311" s="194"/>
      <c r="EE311" s="194"/>
      <c r="EF311" s="194"/>
      <c r="EG311" s="194"/>
      <c r="EH311" s="194"/>
      <c r="EI311" s="194"/>
      <c r="EJ311" s="194"/>
      <c r="EK311" s="194"/>
      <c r="EL311" s="194"/>
      <c r="EM311" s="194"/>
      <c r="EN311" s="194"/>
      <c r="EO311" s="194"/>
      <c r="EP311" s="194"/>
      <c r="EQ311" s="194"/>
      <c r="ER311" s="194"/>
      <c r="ES311" s="194"/>
      <c r="ET311" s="194"/>
      <c r="EU311" s="194"/>
      <c r="EV311" s="194"/>
      <c r="EW311" s="194"/>
      <c r="EX311" s="194"/>
      <c r="EY311" s="194"/>
      <c r="EZ311" s="194"/>
      <c r="FA311" s="194"/>
      <c r="FB311" s="194"/>
      <c r="FC311" s="194"/>
      <c r="FD311" s="194"/>
      <c r="FE311" s="194"/>
      <c r="FF311" s="194"/>
      <c r="FG311" s="194"/>
      <c r="FH311" s="194"/>
      <c r="FI311" s="194"/>
      <c r="FJ311" s="194"/>
      <c r="FK311" s="194"/>
      <c r="FL311" s="194"/>
      <c r="FM311" s="194"/>
      <c r="FN311" s="194"/>
      <c r="FO311" s="194"/>
      <c r="FP311" s="194"/>
      <c r="FQ311" s="194"/>
      <c r="FR311" s="194"/>
      <c r="FS311" s="194"/>
      <c r="FT311" s="194"/>
      <c r="FU311" s="194"/>
      <c r="FV311" s="194"/>
      <c r="FW311" s="194"/>
      <c r="FX311" s="194"/>
      <c r="FY311" s="194"/>
      <c r="FZ311" s="194"/>
      <c r="GA311" s="194"/>
      <c r="GB311" s="194"/>
      <c r="GC311" s="194"/>
      <c r="GD311" s="194"/>
      <c r="GE311" s="194"/>
      <c r="GF311" s="194"/>
      <c r="GG311" s="194"/>
      <c r="GH311" s="194"/>
      <c r="GI311" s="194"/>
      <c r="GJ311" s="194"/>
      <c r="GK311" s="194"/>
      <c r="GL311" s="194"/>
      <c r="GM311" s="194"/>
      <c r="GN311" s="194"/>
      <c r="GO311" s="194"/>
      <c r="GP311" s="194"/>
      <c r="GQ311" s="194"/>
      <c r="GR311" s="194"/>
      <c r="GS311" s="194"/>
      <c r="GT311" s="194"/>
      <c r="GU311" s="194"/>
      <c r="GV311" s="194"/>
      <c r="GW311" s="194"/>
      <c r="GX311" s="194"/>
      <c r="GY311" s="194"/>
      <c r="GZ311" s="194"/>
      <c r="HA311" s="194"/>
      <c r="HB311" s="194"/>
      <c r="HC311" s="194"/>
      <c r="HD311" s="194"/>
      <c r="HE311" s="194"/>
      <c r="HF311" s="194"/>
      <c r="HG311" s="194"/>
      <c r="HH311" s="194"/>
      <c r="HI311" s="194"/>
      <c r="HJ311" s="194"/>
      <c r="HK311" s="194"/>
      <c r="HL311" s="194"/>
      <c r="HM311" s="194"/>
      <c r="HN311" s="194"/>
      <c r="HO311" s="194"/>
      <c r="HP311" s="194"/>
      <c r="HQ311" s="194"/>
      <c r="HR311" s="194"/>
      <c r="HS311" s="194"/>
      <c r="HT311" s="194"/>
      <c r="HU311" s="194"/>
      <c r="HV311" s="194"/>
      <c r="HW311" s="194"/>
      <c r="HX311" s="194"/>
      <c r="HY311" s="194"/>
      <c r="HZ311" s="194"/>
      <c r="IA311" s="194"/>
      <c r="IB311" s="194"/>
      <c r="IC311" s="194"/>
      <c r="ID311" s="194"/>
      <c r="IE311" s="194"/>
      <c r="IF311" s="194"/>
      <c r="IG311" s="194"/>
      <c r="IH311" s="194"/>
      <c r="II311" s="194"/>
      <c r="IJ311" s="194"/>
      <c r="IK311" s="194"/>
      <c r="IL311" s="194"/>
      <c r="IM311" s="194"/>
      <c r="IN311" s="194"/>
      <c r="IO311" s="194"/>
      <c r="IP311" s="194"/>
      <c r="IQ311" s="194"/>
    </row>
    <row r="312" spans="1:251" x14ac:dyDescent="0.2">
      <c r="A312" s="265" t="s">
        <v>448</v>
      </c>
      <c r="B312" s="299" t="s">
        <v>222</v>
      </c>
      <c r="C312" s="219">
        <v>12343</v>
      </c>
      <c r="D312" s="218" t="s">
        <v>268</v>
      </c>
      <c r="E312" s="142" t="s">
        <v>160</v>
      </c>
      <c r="F312" s="206">
        <v>3</v>
      </c>
      <c r="G312" s="149">
        <v>6.35</v>
      </c>
      <c r="H312" s="150">
        <f t="shared" si="49"/>
        <v>7.97</v>
      </c>
      <c r="I312" s="192">
        <f t="shared" si="50"/>
        <v>23.91</v>
      </c>
      <c r="K312" s="193"/>
      <c r="Q312" s="194"/>
      <c r="R312" s="149">
        <v>5.48</v>
      </c>
      <c r="S312" s="194"/>
      <c r="T312" s="194"/>
      <c r="U312" s="194"/>
      <c r="V312" s="194"/>
      <c r="W312" s="194"/>
      <c r="X312" s="194"/>
      <c r="Y312" s="194"/>
      <c r="Z312" s="194"/>
      <c r="AA312" s="194"/>
      <c r="AB312" s="194"/>
      <c r="AC312" s="194"/>
      <c r="AD312" s="194"/>
      <c r="AE312" s="194"/>
      <c r="AF312" s="194"/>
      <c r="AG312" s="194"/>
      <c r="AH312" s="194"/>
      <c r="AI312" s="194"/>
      <c r="AJ312" s="194"/>
      <c r="AK312" s="194"/>
      <c r="AL312" s="194"/>
      <c r="AM312" s="194"/>
      <c r="AN312" s="194"/>
      <c r="AO312" s="194"/>
      <c r="AP312" s="194"/>
      <c r="AQ312" s="194"/>
      <c r="AR312" s="194"/>
      <c r="AS312" s="194"/>
      <c r="AT312" s="194"/>
      <c r="AU312" s="194"/>
      <c r="AV312" s="194"/>
      <c r="AW312" s="194"/>
      <c r="AX312" s="194"/>
      <c r="AY312" s="194"/>
      <c r="AZ312" s="194"/>
      <c r="BA312" s="194"/>
      <c r="BB312" s="194"/>
      <c r="BC312" s="194"/>
      <c r="BD312" s="194"/>
      <c r="BE312" s="194"/>
      <c r="BF312" s="194"/>
      <c r="BG312" s="194"/>
      <c r="BH312" s="194"/>
      <c r="BI312" s="194"/>
      <c r="BJ312" s="194"/>
      <c r="BK312" s="194"/>
      <c r="BL312" s="194"/>
      <c r="BM312" s="194"/>
      <c r="BN312" s="194"/>
      <c r="BO312" s="194"/>
      <c r="BP312" s="194"/>
      <c r="BQ312" s="194"/>
      <c r="BR312" s="194"/>
      <c r="BS312" s="194"/>
      <c r="BT312" s="194"/>
      <c r="BU312" s="194"/>
      <c r="BV312" s="194"/>
      <c r="BW312" s="194"/>
      <c r="BX312" s="194"/>
      <c r="BY312" s="194"/>
      <c r="BZ312" s="194"/>
      <c r="CA312" s="194"/>
      <c r="CB312" s="194"/>
      <c r="CC312" s="194"/>
      <c r="CD312" s="194"/>
      <c r="CE312" s="194"/>
      <c r="CF312" s="194"/>
      <c r="CG312" s="194"/>
      <c r="CH312" s="194"/>
      <c r="CI312" s="194"/>
      <c r="CJ312" s="194"/>
      <c r="CK312" s="194"/>
      <c r="CL312" s="194"/>
      <c r="CM312" s="194"/>
      <c r="CN312" s="194"/>
      <c r="CO312" s="194"/>
      <c r="CP312" s="194"/>
      <c r="CQ312" s="194"/>
      <c r="CR312" s="194"/>
      <c r="CS312" s="194"/>
      <c r="CT312" s="194"/>
      <c r="CU312" s="194"/>
      <c r="CV312" s="194"/>
      <c r="CW312" s="194"/>
      <c r="CX312" s="194"/>
      <c r="CY312" s="194"/>
      <c r="CZ312" s="194"/>
      <c r="DA312" s="194"/>
      <c r="DB312" s="194"/>
      <c r="DC312" s="194"/>
      <c r="DD312" s="194"/>
      <c r="DE312" s="194"/>
      <c r="DF312" s="194"/>
      <c r="DG312" s="194"/>
      <c r="DH312" s="194"/>
      <c r="DI312" s="194"/>
      <c r="DJ312" s="194"/>
      <c r="DK312" s="194"/>
      <c r="DL312" s="194"/>
      <c r="DM312" s="194"/>
      <c r="DN312" s="194"/>
      <c r="DO312" s="194"/>
      <c r="DP312" s="194"/>
      <c r="DQ312" s="194"/>
      <c r="DR312" s="194"/>
      <c r="DS312" s="194"/>
      <c r="DT312" s="194"/>
      <c r="DU312" s="194"/>
      <c r="DV312" s="194"/>
      <c r="DW312" s="194"/>
      <c r="DX312" s="194"/>
      <c r="DY312" s="194"/>
      <c r="DZ312" s="194"/>
      <c r="EA312" s="194"/>
      <c r="EB312" s="194"/>
      <c r="EC312" s="194"/>
      <c r="ED312" s="194"/>
      <c r="EE312" s="194"/>
      <c r="EF312" s="194"/>
      <c r="EG312" s="194"/>
      <c r="EH312" s="194"/>
      <c r="EI312" s="194"/>
      <c r="EJ312" s="194"/>
      <c r="EK312" s="194"/>
      <c r="EL312" s="194"/>
      <c r="EM312" s="194"/>
      <c r="EN312" s="194"/>
      <c r="EO312" s="194"/>
      <c r="EP312" s="194"/>
      <c r="EQ312" s="194"/>
      <c r="ER312" s="194"/>
      <c r="ES312" s="194"/>
      <c r="ET312" s="194"/>
      <c r="EU312" s="194"/>
      <c r="EV312" s="194"/>
      <c r="EW312" s="194"/>
      <c r="EX312" s="194"/>
      <c r="EY312" s="194"/>
      <c r="EZ312" s="194"/>
      <c r="FA312" s="194"/>
      <c r="FB312" s="194"/>
      <c r="FC312" s="194"/>
      <c r="FD312" s="194"/>
      <c r="FE312" s="194"/>
      <c r="FF312" s="194"/>
      <c r="FG312" s="194"/>
      <c r="FH312" s="194"/>
      <c r="FI312" s="194"/>
      <c r="FJ312" s="194"/>
      <c r="FK312" s="194"/>
      <c r="FL312" s="194"/>
      <c r="FM312" s="194"/>
      <c r="FN312" s="194"/>
      <c r="FO312" s="194"/>
      <c r="FP312" s="194"/>
      <c r="FQ312" s="194"/>
      <c r="FR312" s="194"/>
      <c r="FS312" s="194"/>
      <c r="FT312" s="194"/>
      <c r="FU312" s="194"/>
      <c r="FV312" s="194"/>
      <c r="FW312" s="194"/>
      <c r="FX312" s="194"/>
      <c r="FY312" s="194"/>
      <c r="FZ312" s="194"/>
      <c r="GA312" s="194"/>
      <c r="GB312" s="194"/>
      <c r="GC312" s="194"/>
      <c r="GD312" s="194"/>
      <c r="GE312" s="194"/>
      <c r="GF312" s="194"/>
      <c r="GG312" s="194"/>
      <c r="GH312" s="194"/>
      <c r="GI312" s="194"/>
      <c r="GJ312" s="194"/>
      <c r="GK312" s="194"/>
      <c r="GL312" s="194"/>
      <c r="GM312" s="194"/>
      <c r="GN312" s="194"/>
      <c r="GO312" s="194"/>
      <c r="GP312" s="194"/>
      <c r="GQ312" s="194"/>
      <c r="GR312" s="194"/>
      <c r="GS312" s="194"/>
      <c r="GT312" s="194"/>
      <c r="GU312" s="194"/>
      <c r="GV312" s="194"/>
      <c r="GW312" s="194"/>
      <c r="GX312" s="194"/>
      <c r="GY312" s="194"/>
      <c r="GZ312" s="194"/>
      <c r="HA312" s="194"/>
      <c r="HB312" s="194"/>
      <c r="HC312" s="194"/>
      <c r="HD312" s="194"/>
      <c r="HE312" s="194"/>
      <c r="HF312" s="194"/>
      <c r="HG312" s="194"/>
      <c r="HH312" s="194"/>
      <c r="HI312" s="194"/>
      <c r="HJ312" s="194"/>
      <c r="HK312" s="194"/>
      <c r="HL312" s="194"/>
      <c r="HM312" s="194"/>
      <c r="HN312" s="194"/>
      <c r="HO312" s="194"/>
      <c r="HP312" s="194"/>
      <c r="HQ312" s="194"/>
      <c r="HR312" s="194"/>
      <c r="HS312" s="194"/>
      <c r="HT312" s="194"/>
      <c r="HU312" s="194"/>
      <c r="HV312" s="194"/>
      <c r="HW312" s="194"/>
      <c r="HX312" s="194"/>
      <c r="HY312" s="194"/>
      <c r="HZ312" s="194"/>
      <c r="IA312" s="194"/>
      <c r="IB312" s="194"/>
      <c r="IC312" s="194"/>
      <c r="ID312" s="194"/>
      <c r="IE312" s="194"/>
      <c r="IF312" s="194"/>
      <c r="IG312" s="194"/>
      <c r="IH312" s="194"/>
      <c r="II312" s="194"/>
      <c r="IJ312" s="194"/>
      <c r="IK312" s="194"/>
      <c r="IL312" s="194"/>
      <c r="IM312" s="194"/>
      <c r="IN312" s="194"/>
      <c r="IO312" s="194"/>
      <c r="IP312" s="194"/>
      <c r="IQ312" s="194"/>
    </row>
    <row r="313" spans="1:251" x14ac:dyDescent="0.2">
      <c r="A313" s="265" t="s">
        <v>449</v>
      </c>
      <c r="B313" s="145" t="s">
        <v>223</v>
      </c>
      <c r="C313" s="219">
        <v>7617</v>
      </c>
      <c r="D313" s="218" t="s">
        <v>196</v>
      </c>
      <c r="E313" s="142" t="s">
        <v>160</v>
      </c>
      <c r="F313" s="206">
        <v>1</v>
      </c>
      <c r="G313" s="149">
        <v>9665.99</v>
      </c>
      <c r="H313" s="150">
        <f t="shared" si="49"/>
        <v>12130.82</v>
      </c>
      <c r="I313" s="192">
        <f t="shared" si="50"/>
        <v>12130.82</v>
      </c>
      <c r="K313" s="193"/>
      <c r="Q313" s="194"/>
      <c r="R313" s="149">
        <v>10814.31</v>
      </c>
      <c r="S313" s="194"/>
      <c r="T313" s="194"/>
      <c r="U313" s="194"/>
      <c r="V313" s="194"/>
      <c r="W313" s="194"/>
      <c r="X313" s="194"/>
      <c r="Y313" s="194"/>
      <c r="Z313" s="194"/>
      <c r="AA313" s="194"/>
      <c r="AB313" s="194"/>
      <c r="AC313" s="194"/>
      <c r="AD313" s="194"/>
      <c r="AE313" s="194"/>
      <c r="AF313" s="194"/>
      <c r="AG313" s="194"/>
      <c r="AH313" s="194"/>
      <c r="AI313" s="194"/>
      <c r="AJ313" s="194"/>
      <c r="AK313" s="194"/>
      <c r="AL313" s="194"/>
      <c r="AM313" s="194"/>
      <c r="AN313" s="194"/>
      <c r="AO313" s="194"/>
      <c r="AP313" s="194"/>
      <c r="AQ313" s="194"/>
      <c r="AR313" s="194"/>
      <c r="AS313" s="194"/>
      <c r="AT313" s="194"/>
      <c r="AU313" s="194"/>
      <c r="AV313" s="194"/>
      <c r="AW313" s="194"/>
      <c r="AX313" s="194"/>
      <c r="AY313" s="194"/>
      <c r="AZ313" s="194"/>
      <c r="BA313" s="194"/>
      <c r="BB313" s="194"/>
      <c r="BC313" s="194"/>
      <c r="BD313" s="194"/>
      <c r="BE313" s="194"/>
      <c r="BF313" s="194"/>
      <c r="BG313" s="194"/>
      <c r="BH313" s="194"/>
      <c r="BI313" s="194"/>
      <c r="BJ313" s="194"/>
      <c r="BK313" s="194"/>
      <c r="BL313" s="194"/>
      <c r="BM313" s="194"/>
      <c r="BN313" s="194"/>
      <c r="BO313" s="194"/>
      <c r="BP313" s="194"/>
      <c r="BQ313" s="194"/>
      <c r="BR313" s="194"/>
      <c r="BS313" s="194"/>
      <c r="BT313" s="194"/>
      <c r="BU313" s="194"/>
      <c r="BV313" s="194"/>
      <c r="BW313" s="194"/>
      <c r="BX313" s="194"/>
      <c r="BY313" s="194"/>
      <c r="BZ313" s="194"/>
      <c r="CA313" s="194"/>
      <c r="CB313" s="194"/>
      <c r="CC313" s="194"/>
      <c r="CD313" s="194"/>
      <c r="CE313" s="194"/>
      <c r="CF313" s="194"/>
      <c r="CG313" s="194"/>
      <c r="CH313" s="194"/>
      <c r="CI313" s="194"/>
      <c r="CJ313" s="194"/>
      <c r="CK313" s="194"/>
      <c r="CL313" s="194"/>
      <c r="CM313" s="194"/>
      <c r="CN313" s="194"/>
      <c r="CO313" s="194"/>
      <c r="CP313" s="194"/>
      <c r="CQ313" s="194"/>
      <c r="CR313" s="194"/>
      <c r="CS313" s="194"/>
      <c r="CT313" s="194"/>
      <c r="CU313" s="194"/>
      <c r="CV313" s="194"/>
      <c r="CW313" s="194"/>
      <c r="CX313" s="194"/>
      <c r="CY313" s="194"/>
      <c r="CZ313" s="194"/>
      <c r="DA313" s="194"/>
      <c r="DB313" s="194"/>
      <c r="DC313" s="194"/>
      <c r="DD313" s="194"/>
      <c r="DE313" s="194"/>
      <c r="DF313" s="194"/>
      <c r="DG313" s="194"/>
      <c r="DH313" s="194"/>
      <c r="DI313" s="194"/>
      <c r="DJ313" s="194"/>
      <c r="DK313" s="194"/>
      <c r="DL313" s="194"/>
      <c r="DM313" s="194"/>
      <c r="DN313" s="194"/>
      <c r="DO313" s="194"/>
      <c r="DP313" s="194"/>
      <c r="DQ313" s="194"/>
      <c r="DR313" s="194"/>
      <c r="DS313" s="194"/>
      <c r="DT313" s="194"/>
      <c r="DU313" s="194"/>
      <c r="DV313" s="194"/>
      <c r="DW313" s="194"/>
      <c r="DX313" s="194"/>
      <c r="DY313" s="194"/>
      <c r="DZ313" s="194"/>
      <c r="EA313" s="194"/>
      <c r="EB313" s="194"/>
      <c r="EC313" s="194"/>
      <c r="ED313" s="194"/>
      <c r="EE313" s="194"/>
      <c r="EF313" s="194"/>
      <c r="EG313" s="194"/>
      <c r="EH313" s="194"/>
      <c r="EI313" s="194"/>
      <c r="EJ313" s="194"/>
      <c r="EK313" s="194"/>
      <c r="EL313" s="194"/>
      <c r="EM313" s="194"/>
      <c r="EN313" s="194"/>
      <c r="EO313" s="194"/>
      <c r="EP313" s="194"/>
      <c r="EQ313" s="194"/>
      <c r="ER313" s="194"/>
      <c r="ES313" s="194"/>
      <c r="ET313" s="194"/>
      <c r="EU313" s="194"/>
      <c r="EV313" s="194"/>
      <c r="EW313" s="194"/>
      <c r="EX313" s="194"/>
      <c r="EY313" s="194"/>
      <c r="EZ313" s="194"/>
      <c r="FA313" s="194"/>
      <c r="FB313" s="194"/>
      <c r="FC313" s="194"/>
      <c r="FD313" s="194"/>
      <c r="FE313" s="194"/>
      <c r="FF313" s="194"/>
      <c r="FG313" s="194"/>
      <c r="FH313" s="194"/>
      <c r="FI313" s="194"/>
      <c r="FJ313" s="194"/>
      <c r="FK313" s="194"/>
      <c r="FL313" s="194"/>
      <c r="FM313" s="194"/>
      <c r="FN313" s="194"/>
      <c r="FO313" s="194"/>
      <c r="FP313" s="194"/>
      <c r="FQ313" s="194"/>
      <c r="FR313" s="194"/>
      <c r="FS313" s="194"/>
      <c r="FT313" s="194"/>
      <c r="FU313" s="194"/>
      <c r="FV313" s="194"/>
      <c r="FW313" s="194"/>
      <c r="FX313" s="194"/>
      <c r="FY313" s="194"/>
      <c r="FZ313" s="194"/>
      <c r="GA313" s="194"/>
      <c r="GB313" s="194"/>
      <c r="GC313" s="194"/>
      <c r="GD313" s="194"/>
      <c r="GE313" s="194"/>
      <c r="GF313" s="194"/>
      <c r="GG313" s="194"/>
      <c r="GH313" s="194"/>
      <c r="GI313" s="194"/>
      <c r="GJ313" s="194"/>
      <c r="GK313" s="194"/>
      <c r="GL313" s="194"/>
      <c r="GM313" s="194"/>
      <c r="GN313" s="194"/>
      <c r="GO313" s="194"/>
      <c r="GP313" s="194"/>
      <c r="GQ313" s="194"/>
      <c r="GR313" s="194"/>
      <c r="GS313" s="194"/>
      <c r="GT313" s="194"/>
      <c r="GU313" s="194"/>
      <c r="GV313" s="194"/>
      <c r="GW313" s="194"/>
      <c r="GX313" s="194"/>
      <c r="GY313" s="194"/>
      <c r="GZ313" s="194"/>
      <c r="HA313" s="194"/>
      <c r="HB313" s="194"/>
      <c r="HC313" s="194"/>
      <c r="HD313" s="194"/>
      <c r="HE313" s="194"/>
      <c r="HF313" s="194"/>
      <c r="HG313" s="194"/>
      <c r="HH313" s="194"/>
      <c r="HI313" s="194"/>
      <c r="HJ313" s="194"/>
      <c r="HK313" s="194"/>
      <c r="HL313" s="194"/>
      <c r="HM313" s="194"/>
      <c r="HN313" s="194"/>
      <c r="HO313" s="194"/>
      <c r="HP313" s="194"/>
      <c r="HQ313" s="194"/>
      <c r="HR313" s="194"/>
      <c r="HS313" s="194"/>
      <c r="HT313" s="194"/>
      <c r="HU313" s="194"/>
      <c r="HV313" s="194"/>
      <c r="HW313" s="194"/>
      <c r="HX313" s="194"/>
      <c r="HY313" s="194"/>
      <c r="HZ313" s="194"/>
      <c r="IA313" s="194"/>
      <c r="IB313" s="194"/>
      <c r="IC313" s="194"/>
      <c r="ID313" s="194"/>
      <c r="IE313" s="194"/>
      <c r="IF313" s="194"/>
      <c r="IG313" s="194"/>
      <c r="IH313" s="194"/>
      <c r="II313" s="194"/>
      <c r="IJ313" s="194"/>
      <c r="IK313" s="194"/>
      <c r="IL313" s="194"/>
      <c r="IM313" s="194"/>
      <c r="IN313" s="194"/>
      <c r="IO313" s="194"/>
      <c r="IP313" s="194"/>
      <c r="IQ313" s="194"/>
    </row>
    <row r="314" spans="1:251" x14ac:dyDescent="0.2">
      <c r="A314" s="265" t="s">
        <v>450</v>
      </c>
      <c r="B314" s="145" t="s">
        <v>223</v>
      </c>
      <c r="C314" s="219">
        <v>7576</v>
      </c>
      <c r="D314" s="218" t="s">
        <v>197</v>
      </c>
      <c r="E314" s="142" t="s">
        <v>160</v>
      </c>
      <c r="F314" s="206">
        <v>1</v>
      </c>
      <c r="G314" s="149">
        <v>214.73</v>
      </c>
      <c r="H314" s="150">
        <f t="shared" si="49"/>
        <v>269.49</v>
      </c>
      <c r="I314" s="192">
        <f t="shared" si="50"/>
        <v>269.49</v>
      </c>
      <c r="K314" s="193"/>
      <c r="Q314" s="194"/>
      <c r="R314" s="149">
        <v>236.68</v>
      </c>
      <c r="S314" s="194"/>
      <c r="T314" s="194"/>
      <c r="U314" s="194"/>
      <c r="V314" s="194"/>
      <c r="W314" s="194"/>
      <c r="X314" s="194"/>
      <c r="Y314" s="194"/>
      <c r="Z314" s="194"/>
      <c r="AA314" s="194"/>
      <c r="AB314" s="194"/>
      <c r="AC314" s="194"/>
      <c r="AD314" s="194"/>
      <c r="AE314" s="194"/>
      <c r="AF314" s="194"/>
      <c r="AG314" s="194"/>
      <c r="AH314" s="194"/>
      <c r="AI314" s="194"/>
      <c r="AJ314" s="194"/>
      <c r="AK314" s="194"/>
      <c r="AL314" s="194"/>
      <c r="AM314" s="194"/>
      <c r="AN314" s="194"/>
      <c r="AO314" s="194"/>
      <c r="AP314" s="194"/>
      <c r="AQ314" s="194"/>
      <c r="AR314" s="194"/>
      <c r="AS314" s="194"/>
      <c r="AT314" s="194"/>
      <c r="AU314" s="194"/>
      <c r="AV314" s="194"/>
      <c r="AW314" s="194"/>
      <c r="AX314" s="194"/>
      <c r="AY314" s="194"/>
      <c r="AZ314" s="194"/>
      <c r="BA314" s="194"/>
      <c r="BB314" s="194"/>
      <c r="BC314" s="194"/>
      <c r="BD314" s="194"/>
      <c r="BE314" s="194"/>
      <c r="BF314" s="194"/>
      <c r="BG314" s="194"/>
      <c r="BH314" s="194"/>
      <c r="BI314" s="194"/>
      <c r="BJ314" s="194"/>
      <c r="BK314" s="194"/>
      <c r="BL314" s="194"/>
      <c r="BM314" s="194"/>
      <c r="BN314" s="194"/>
      <c r="BO314" s="194"/>
      <c r="BP314" s="194"/>
      <c r="BQ314" s="194"/>
      <c r="BR314" s="194"/>
      <c r="BS314" s="194"/>
      <c r="BT314" s="194"/>
      <c r="BU314" s="194"/>
      <c r="BV314" s="194"/>
      <c r="BW314" s="194"/>
      <c r="BX314" s="194"/>
      <c r="BY314" s="194"/>
      <c r="BZ314" s="194"/>
      <c r="CA314" s="194"/>
      <c r="CB314" s="194"/>
      <c r="CC314" s="194"/>
      <c r="CD314" s="194"/>
      <c r="CE314" s="194"/>
      <c r="CF314" s="194"/>
      <c r="CG314" s="194"/>
      <c r="CH314" s="194"/>
      <c r="CI314" s="194"/>
      <c r="CJ314" s="194"/>
      <c r="CK314" s="194"/>
      <c r="CL314" s="194"/>
      <c r="CM314" s="194"/>
      <c r="CN314" s="194"/>
      <c r="CO314" s="194"/>
      <c r="CP314" s="194"/>
      <c r="CQ314" s="194"/>
      <c r="CR314" s="194"/>
      <c r="CS314" s="194"/>
      <c r="CT314" s="194"/>
      <c r="CU314" s="194"/>
      <c r="CV314" s="194"/>
      <c r="CW314" s="194"/>
      <c r="CX314" s="194"/>
      <c r="CY314" s="194"/>
      <c r="CZ314" s="194"/>
      <c r="DA314" s="194"/>
      <c r="DB314" s="194"/>
      <c r="DC314" s="194"/>
      <c r="DD314" s="194"/>
      <c r="DE314" s="194"/>
      <c r="DF314" s="194"/>
      <c r="DG314" s="194"/>
      <c r="DH314" s="194"/>
      <c r="DI314" s="194"/>
      <c r="DJ314" s="194"/>
      <c r="DK314" s="194"/>
      <c r="DL314" s="194"/>
      <c r="DM314" s="194"/>
      <c r="DN314" s="194"/>
      <c r="DO314" s="194"/>
      <c r="DP314" s="194"/>
      <c r="DQ314" s="194"/>
      <c r="DR314" s="194"/>
      <c r="DS314" s="194"/>
      <c r="DT314" s="194"/>
      <c r="DU314" s="194"/>
      <c r="DV314" s="194"/>
      <c r="DW314" s="194"/>
      <c r="DX314" s="194"/>
      <c r="DY314" s="194"/>
      <c r="DZ314" s="194"/>
      <c r="EA314" s="194"/>
      <c r="EB314" s="194"/>
      <c r="EC314" s="194"/>
      <c r="ED314" s="194"/>
      <c r="EE314" s="194"/>
      <c r="EF314" s="194"/>
      <c r="EG314" s="194"/>
      <c r="EH314" s="194"/>
      <c r="EI314" s="194"/>
      <c r="EJ314" s="194"/>
      <c r="EK314" s="194"/>
      <c r="EL314" s="194"/>
      <c r="EM314" s="194"/>
      <c r="EN314" s="194"/>
      <c r="EO314" s="194"/>
      <c r="EP314" s="194"/>
      <c r="EQ314" s="194"/>
      <c r="ER314" s="194"/>
      <c r="ES314" s="194"/>
      <c r="ET314" s="194"/>
      <c r="EU314" s="194"/>
      <c r="EV314" s="194"/>
      <c r="EW314" s="194"/>
      <c r="EX314" s="194"/>
      <c r="EY314" s="194"/>
      <c r="EZ314" s="194"/>
      <c r="FA314" s="194"/>
      <c r="FB314" s="194"/>
      <c r="FC314" s="194"/>
      <c r="FD314" s="194"/>
      <c r="FE314" s="194"/>
      <c r="FF314" s="194"/>
      <c r="FG314" s="194"/>
      <c r="FH314" s="194"/>
      <c r="FI314" s="194"/>
      <c r="FJ314" s="194"/>
      <c r="FK314" s="194"/>
      <c r="FL314" s="194"/>
      <c r="FM314" s="194"/>
      <c r="FN314" s="194"/>
      <c r="FO314" s="194"/>
      <c r="FP314" s="194"/>
      <c r="FQ314" s="194"/>
      <c r="FR314" s="194"/>
      <c r="FS314" s="194"/>
      <c r="FT314" s="194"/>
      <c r="FU314" s="194"/>
      <c r="FV314" s="194"/>
      <c r="FW314" s="194"/>
      <c r="FX314" s="194"/>
      <c r="FY314" s="194"/>
      <c r="FZ314" s="194"/>
      <c r="GA314" s="194"/>
      <c r="GB314" s="194"/>
      <c r="GC314" s="194"/>
      <c r="GD314" s="194"/>
      <c r="GE314" s="194"/>
      <c r="GF314" s="194"/>
      <c r="GG314" s="194"/>
      <c r="GH314" s="194"/>
      <c r="GI314" s="194"/>
      <c r="GJ314" s="194"/>
      <c r="GK314" s="194"/>
      <c r="GL314" s="194"/>
      <c r="GM314" s="194"/>
      <c r="GN314" s="194"/>
      <c r="GO314" s="194"/>
      <c r="GP314" s="194"/>
      <c r="GQ314" s="194"/>
      <c r="GR314" s="194"/>
      <c r="GS314" s="194"/>
      <c r="GT314" s="194"/>
      <c r="GU314" s="194"/>
      <c r="GV314" s="194"/>
      <c r="GW314" s="194"/>
      <c r="GX314" s="194"/>
      <c r="GY314" s="194"/>
      <c r="GZ314" s="194"/>
      <c r="HA314" s="194"/>
      <c r="HB314" s="194"/>
      <c r="HC314" s="194"/>
      <c r="HD314" s="194"/>
      <c r="HE314" s="194"/>
      <c r="HF314" s="194"/>
      <c r="HG314" s="194"/>
      <c r="HH314" s="194"/>
      <c r="HI314" s="194"/>
      <c r="HJ314" s="194"/>
      <c r="HK314" s="194"/>
      <c r="HL314" s="194"/>
      <c r="HM314" s="194"/>
      <c r="HN314" s="194"/>
      <c r="HO314" s="194"/>
      <c r="HP314" s="194"/>
      <c r="HQ314" s="194"/>
      <c r="HR314" s="194"/>
      <c r="HS314" s="194"/>
      <c r="HT314" s="194"/>
      <c r="HU314" s="194"/>
      <c r="HV314" s="194"/>
      <c r="HW314" s="194"/>
      <c r="HX314" s="194"/>
      <c r="HY314" s="194"/>
      <c r="HZ314" s="194"/>
      <c r="IA314" s="194"/>
      <c r="IB314" s="194"/>
      <c r="IC314" s="194"/>
      <c r="ID314" s="194"/>
      <c r="IE314" s="194"/>
      <c r="IF314" s="194"/>
      <c r="IG314" s="194"/>
      <c r="IH314" s="194"/>
      <c r="II314" s="194"/>
      <c r="IJ314" s="194"/>
      <c r="IK314" s="194"/>
      <c r="IL314" s="194"/>
      <c r="IM314" s="194"/>
      <c r="IN314" s="194"/>
      <c r="IO314" s="194"/>
      <c r="IP314" s="194"/>
      <c r="IQ314" s="194"/>
    </row>
    <row r="315" spans="1:251" x14ac:dyDescent="0.2">
      <c r="A315" s="265" t="s">
        <v>451</v>
      </c>
      <c r="B315" s="145" t="s">
        <v>223</v>
      </c>
      <c r="C315" s="219">
        <v>7576</v>
      </c>
      <c r="D315" s="218" t="s">
        <v>198</v>
      </c>
      <c r="E315" s="142" t="s">
        <v>160</v>
      </c>
      <c r="F315" s="206">
        <v>1</v>
      </c>
      <c r="G315" s="149">
        <v>214.73</v>
      </c>
      <c r="H315" s="150">
        <f t="shared" si="49"/>
        <v>269.49</v>
      </c>
      <c r="I315" s="192">
        <f t="shared" si="50"/>
        <v>269.49</v>
      </c>
      <c r="K315" s="193"/>
      <c r="Q315" s="194"/>
      <c r="R315" s="149">
        <v>236.68</v>
      </c>
      <c r="S315" s="194"/>
      <c r="T315" s="194"/>
      <c r="U315" s="194"/>
      <c r="V315" s="194"/>
      <c r="W315" s="194"/>
      <c r="X315" s="194"/>
      <c r="Y315" s="194"/>
      <c r="Z315" s="194"/>
      <c r="AA315" s="194"/>
      <c r="AB315" s="194"/>
      <c r="AC315" s="194"/>
      <c r="AD315" s="194"/>
      <c r="AE315" s="194"/>
      <c r="AF315" s="194"/>
      <c r="AG315" s="194"/>
      <c r="AH315" s="194"/>
      <c r="AI315" s="194"/>
      <c r="AJ315" s="194"/>
      <c r="AK315" s="194"/>
      <c r="AL315" s="194"/>
      <c r="AM315" s="194"/>
      <c r="AN315" s="194"/>
      <c r="AO315" s="194"/>
      <c r="AP315" s="194"/>
      <c r="AQ315" s="194"/>
      <c r="AR315" s="194"/>
      <c r="AS315" s="194"/>
      <c r="AT315" s="194"/>
      <c r="AU315" s="194"/>
      <c r="AV315" s="194"/>
      <c r="AW315" s="194"/>
      <c r="AX315" s="194"/>
      <c r="AY315" s="194"/>
      <c r="AZ315" s="194"/>
      <c r="BA315" s="194"/>
      <c r="BB315" s="194"/>
      <c r="BC315" s="194"/>
      <c r="BD315" s="194"/>
      <c r="BE315" s="194"/>
      <c r="BF315" s="194"/>
      <c r="BG315" s="194"/>
      <c r="BH315" s="194"/>
      <c r="BI315" s="194"/>
      <c r="BJ315" s="194"/>
      <c r="BK315" s="194"/>
      <c r="BL315" s="194"/>
      <c r="BM315" s="194"/>
      <c r="BN315" s="194"/>
      <c r="BO315" s="194"/>
      <c r="BP315" s="194"/>
      <c r="BQ315" s="194"/>
      <c r="BR315" s="194"/>
      <c r="BS315" s="194"/>
      <c r="BT315" s="194"/>
      <c r="BU315" s="194"/>
      <c r="BV315" s="194"/>
      <c r="BW315" s="194"/>
      <c r="BX315" s="194"/>
      <c r="BY315" s="194"/>
      <c r="BZ315" s="194"/>
      <c r="CA315" s="194"/>
      <c r="CB315" s="194"/>
      <c r="CC315" s="194"/>
      <c r="CD315" s="194"/>
      <c r="CE315" s="194"/>
      <c r="CF315" s="194"/>
      <c r="CG315" s="194"/>
      <c r="CH315" s="194"/>
      <c r="CI315" s="194"/>
      <c r="CJ315" s="194"/>
      <c r="CK315" s="194"/>
      <c r="CL315" s="194"/>
      <c r="CM315" s="194"/>
      <c r="CN315" s="194"/>
      <c r="CO315" s="194"/>
      <c r="CP315" s="194"/>
      <c r="CQ315" s="194"/>
      <c r="CR315" s="194"/>
      <c r="CS315" s="194"/>
      <c r="CT315" s="194"/>
      <c r="CU315" s="194"/>
      <c r="CV315" s="194"/>
      <c r="CW315" s="194"/>
      <c r="CX315" s="194"/>
      <c r="CY315" s="194"/>
      <c r="CZ315" s="194"/>
      <c r="DA315" s="194"/>
      <c r="DB315" s="194"/>
      <c r="DC315" s="194"/>
      <c r="DD315" s="194"/>
      <c r="DE315" s="194"/>
      <c r="DF315" s="194"/>
      <c r="DG315" s="194"/>
      <c r="DH315" s="194"/>
      <c r="DI315" s="194"/>
      <c r="DJ315" s="194"/>
      <c r="DK315" s="194"/>
      <c r="DL315" s="194"/>
      <c r="DM315" s="194"/>
      <c r="DN315" s="194"/>
      <c r="DO315" s="194"/>
      <c r="DP315" s="194"/>
      <c r="DQ315" s="194"/>
      <c r="DR315" s="194"/>
      <c r="DS315" s="194"/>
      <c r="DT315" s="194"/>
      <c r="DU315" s="194"/>
      <c r="DV315" s="194"/>
      <c r="DW315" s="194"/>
      <c r="DX315" s="194"/>
      <c r="DY315" s="194"/>
      <c r="DZ315" s="194"/>
      <c r="EA315" s="194"/>
      <c r="EB315" s="194"/>
      <c r="EC315" s="194"/>
      <c r="ED315" s="194"/>
      <c r="EE315" s="194"/>
      <c r="EF315" s="194"/>
      <c r="EG315" s="194"/>
      <c r="EH315" s="194"/>
      <c r="EI315" s="194"/>
      <c r="EJ315" s="194"/>
      <c r="EK315" s="194"/>
      <c r="EL315" s="194"/>
      <c r="EM315" s="194"/>
      <c r="EN315" s="194"/>
      <c r="EO315" s="194"/>
      <c r="EP315" s="194"/>
      <c r="EQ315" s="194"/>
      <c r="ER315" s="194"/>
      <c r="ES315" s="194"/>
      <c r="ET315" s="194"/>
      <c r="EU315" s="194"/>
      <c r="EV315" s="194"/>
      <c r="EW315" s="194"/>
      <c r="EX315" s="194"/>
      <c r="EY315" s="194"/>
      <c r="EZ315" s="194"/>
      <c r="FA315" s="194"/>
      <c r="FB315" s="194"/>
      <c r="FC315" s="194"/>
      <c r="FD315" s="194"/>
      <c r="FE315" s="194"/>
      <c r="FF315" s="194"/>
      <c r="FG315" s="194"/>
      <c r="FH315" s="194"/>
      <c r="FI315" s="194"/>
      <c r="FJ315" s="194"/>
      <c r="FK315" s="194"/>
      <c r="FL315" s="194"/>
      <c r="FM315" s="194"/>
      <c r="FN315" s="194"/>
      <c r="FO315" s="194"/>
      <c r="FP315" s="194"/>
      <c r="FQ315" s="194"/>
      <c r="FR315" s="194"/>
      <c r="FS315" s="194"/>
      <c r="FT315" s="194"/>
      <c r="FU315" s="194"/>
      <c r="FV315" s="194"/>
      <c r="FW315" s="194"/>
      <c r="FX315" s="194"/>
      <c r="FY315" s="194"/>
      <c r="FZ315" s="194"/>
      <c r="GA315" s="194"/>
      <c r="GB315" s="194"/>
      <c r="GC315" s="194"/>
      <c r="GD315" s="194"/>
      <c r="GE315" s="194"/>
      <c r="GF315" s="194"/>
      <c r="GG315" s="194"/>
      <c r="GH315" s="194"/>
      <c r="GI315" s="194"/>
      <c r="GJ315" s="194"/>
      <c r="GK315" s="194"/>
      <c r="GL315" s="194"/>
      <c r="GM315" s="194"/>
      <c r="GN315" s="194"/>
      <c r="GO315" s="194"/>
      <c r="GP315" s="194"/>
      <c r="GQ315" s="194"/>
      <c r="GR315" s="194"/>
      <c r="GS315" s="194"/>
      <c r="GT315" s="194"/>
      <c r="GU315" s="194"/>
      <c r="GV315" s="194"/>
      <c r="GW315" s="194"/>
      <c r="GX315" s="194"/>
      <c r="GY315" s="194"/>
      <c r="GZ315" s="194"/>
      <c r="HA315" s="194"/>
      <c r="HB315" s="194"/>
      <c r="HC315" s="194"/>
      <c r="HD315" s="194"/>
      <c r="HE315" s="194"/>
      <c r="HF315" s="194"/>
      <c r="HG315" s="194"/>
      <c r="HH315" s="194"/>
      <c r="HI315" s="194"/>
      <c r="HJ315" s="194"/>
      <c r="HK315" s="194"/>
      <c r="HL315" s="194"/>
      <c r="HM315" s="194"/>
      <c r="HN315" s="194"/>
      <c r="HO315" s="194"/>
      <c r="HP315" s="194"/>
      <c r="HQ315" s="194"/>
      <c r="HR315" s="194"/>
      <c r="HS315" s="194"/>
      <c r="HT315" s="194"/>
      <c r="HU315" s="194"/>
      <c r="HV315" s="194"/>
      <c r="HW315" s="194"/>
      <c r="HX315" s="194"/>
      <c r="HY315" s="194"/>
      <c r="HZ315" s="194"/>
      <c r="IA315" s="194"/>
      <c r="IB315" s="194"/>
      <c r="IC315" s="194"/>
      <c r="ID315" s="194"/>
      <c r="IE315" s="194"/>
      <c r="IF315" s="194"/>
      <c r="IG315" s="194"/>
      <c r="IH315" s="194"/>
      <c r="II315" s="194"/>
      <c r="IJ315" s="194"/>
      <c r="IK315" s="194"/>
      <c r="IL315" s="194"/>
      <c r="IM315" s="194"/>
      <c r="IN315" s="194"/>
      <c r="IO315" s="194"/>
      <c r="IP315" s="194"/>
      <c r="IQ315" s="194"/>
    </row>
    <row r="316" spans="1:251" x14ac:dyDescent="0.2">
      <c r="A316" s="265" t="s">
        <v>452</v>
      </c>
      <c r="B316" s="145" t="s">
        <v>223</v>
      </c>
      <c r="C316" s="219">
        <v>39236</v>
      </c>
      <c r="D316" s="218" t="s">
        <v>199</v>
      </c>
      <c r="E316" s="142" t="s">
        <v>30</v>
      </c>
      <c r="F316" s="206">
        <v>70</v>
      </c>
      <c r="G316" s="149">
        <v>93.36</v>
      </c>
      <c r="H316" s="150">
        <f t="shared" si="49"/>
        <v>117.17</v>
      </c>
      <c r="I316" s="192">
        <f t="shared" si="50"/>
        <v>8201.9</v>
      </c>
      <c r="K316" s="193"/>
      <c r="Q316" s="194"/>
      <c r="R316" s="149">
        <v>90.16</v>
      </c>
      <c r="S316" s="194"/>
      <c r="T316" s="194"/>
      <c r="U316" s="194"/>
      <c r="V316" s="194"/>
      <c r="W316" s="194"/>
      <c r="X316" s="194"/>
      <c r="Y316" s="194"/>
      <c r="Z316" s="194"/>
      <c r="AA316" s="194"/>
      <c r="AB316" s="194"/>
      <c r="AC316" s="194"/>
      <c r="AD316" s="194"/>
      <c r="AE316" s="194"/>
      <c r="AF316" s="194"/>
      <c r="AG316" s="194"/>
      <c r="AH316" s="194"/>
      <c r="AI316" s="194"/>
      <c r="AJ316" s="194"/>
      <c r="AK316" s="194"/>
      <c r="AL316" s="194"/>
      <c r="AM316" s="194"/>
      <c r="AN316" s="194"/>
      <c r="AO316" s="194"/>
      <c r="AP316" s="194"/>
      <c r="AQ316" s="194"/>
      <c r="AR316" s="194"/>
      <c r="AS316" s="194"/>
      <c r="AT316" s="194"/>
      <c r="AU316" s="194"/>
      <c r="AV316" s="194"/>
      <c r="AW316" s="194"/>
      <c r="AX316" s="194"/>
      <c r="AY316" s="194"/>
      <c r="AZ316" s="194"/>
      <c r="BA316" s="194"/>
      <c r="BB316" s="194"/>
      <c r="BC316" s="194"/>
      <c r="BD316" s="194"/>
      <c r="BE316" s="194"/>
      <c r="BF316" s="194"/>
      <c r="BG316" s="194"/>
      <c r="BH316" s="194"/>
      <c r="BI316" s="194"/>
      <c r="BJ316" s="194"/>
      <c r="BK316" s="194"/>
      <c r="BL316" s="194"/>
      <c r="BM316" s="194"/>
      <c r="BN316" s="194"/>
      <c r="BO316" s="194"/>
      <c r="BP316" s="194"/>
      <c r="BQ316" s="194"/>
      <c r="BR316" s="194"/>
      <c r="BS316" s="194"/>
      <c r="BT316" s="194"/>
      <c r="BU316" s="194"/>
      <c r="BV316" s="194"/>
      <c r="BW316" s="194"/>
      <c r="BX316" s="194"/>
      <c r="BY316" s="194"/>
      <c r="BZ316" s="194"/>
      <c r="CA316" s="194"/>
      <c r="CB316" s="194"/>
      <c r="CC316" s="194"/>
      <c r="CD316" s="194"/>
      <c r="CE316" s="194"/>
      <c r="CF316" s="194"/>
      <c r="CG316" s="194"/>
      <c r="CH316" s="194"/>
      <c r="CI316" s="194"/>
      <c r="CJ316" s="194"/>
      <c r="CK316" s="194"/>
      <c r="CL316" s="194"/>
      <c r="CM316" s="194"/>
      <c r="CN316" s="194"/>
      <c r="CO316" s="194"/>
      <c r="CP316" s="194"/>
      <c r="CQ316" s="194"/>
      <c r="CR316" s="194"/>
      <c r="CS316" s="194"/>
      <c r="CT316" s="194"/>
      <c r="CU316" s="194"/>
      <c r="CV316" s="194"/>
      <c r="CW316" s="194"/>
      <c r="CX316" s="194"/>
      <c r="CY316" s="194"/>
      <c r="CZ316" s="194"/>
      <c r="DA316" s="194"/>
      <c r="DB316" s="194"/>
      <c r="DC316" s="194"/>
      <c r="DD316" s="194"/>
      <c r="DE316" s="194"/>
      <c r="DF316" s="194"/>
      <c r="DG316" s="194"/>
      <c r="DH316" s="194"/>
      <c r="DI316" s="194"/>
      <c r="DJ316" s="194"/>
      <c r="DK316" s="194"/>
      <c r="DL316" s="194"/>
      <c r="DM316" s="194"/>
      <c r="DN316" s="194"/>
      <c r="DO316" s="194"/>
      <c r="DP316" s="194"/>
      <c r="DQ316" s="194"/>
      <c r="DR316" s="194"/>
      <c r="DS316" s="194"/>
      <c r="DT316" s="194"/>
      <c r="DU316" s="194"/>
      <c r="DV316" s="194"/>
      <c r="DW316" s="194"/>
      <c r="DX316" s="194"/>
      <c r="DY316" s="194"/>
      <c r="DZ316" s="194"/>
      <c r="EA316" s="194"/>
      <c r="EB316" s="194"/>
      <c r="EC316" s="194"/>
      <c r="ED316" s="194"/>
      <c r="EE316" s="194"/>
      <c r="EF316" s="194"/>
      <c r="EG316" s="194"/>
      <c r="EH316" s="194"/>
      <c r="EI316" s="194"/>
      <c r="EJ316" s="194"/>
      <c r="EK316" s="194"/>
      <c r="EL316" s="194"/>
      <c r="EM316" s="194"/>
      <c r="EN316" s="194"/>
      <c r="EO316" s="194"/>
      <c r="EP316" s="194"/>
      <c r="EQ316" s="194"/>
      <c r="ER316" s="194"/>
      <c r="ES316" s="194"/>
      <c r="ET316" s="194"/>
      <c r="EU316" s="194"/>
      <c r="EV316" s="194"/>
      <c r="EW316" s="194"/>
      <c r="EX316" s="194"/>
      <c r="EY316" s="194"/>
      <c r="EZ316" s="194"/>
      <c r="FA316" s="194"/>
      <c r="FB316" s="194"/>
      <c r="FC316" s="194"/>
      <c r="FD316" s="194"/>
      <c r="FE316" s="194"/>
      <c r="FF316" s="194"/>
      <c r="FG316" s="194"/>
      <c r="FH316" s="194"/>
      <c r="FI316" s="194"/>
      <c r="FJ316" s="194"/>
      <c r="FK316" s="194"/>
      <c r="FL316" s="194"/>
      <c r="FM316" s="194"/>
      <c r="FN316" s="194"/>
      <c r="FO316" s="194"/>
      <c r="FP316" s="194"/>
      <c r="FQ316" s="194"/>
      <c r="FR316" s="194"/>
      <c r="FS316" s="194"/>
      <c r="FT316" s="194"/>
      <c r="FU316" s="194"/>
      <c r="FV316" s="194"/>
      <c r="FW316" s="194"/>
      <c r="FX316" s="194"/>
      <c r="FY316" s="194"/>
      <c r="FZ316" s="194"/>
      <c r="GA316" s="194"/>
      <c r="GB316" s="194"/>
      <c r="GC316" s="194"/>
      <c r="GD316" s="194"/>
      <c r="GE316" s="194"/>
      <c r="GF316" s="194"/>
      <c r="GG316" s="194"/>
      <c r="GH316" s="194"/>
      <c r="GI316" s="194"/>
      <c r="GJ316" s="194"/>
      <c r="GK316" s="194"/>
      <c r="GL316" s="194"/>
      <c r="GM316" s="194"/>
      <c r="GN316" s="194"/>
      <c r="GO316" s="194"/>
      <c r="GP316" s="194"/>
      <c r="GQ316" s="194"/>
      <c r="GR316" s="194"/>
      <c r="GS316" s="194"/>
      <c r="GT316" s="194"/>
      <c r="GU316" s="194"/>
      <c r="GV316" s="194"/>
      <c r="GW316" s="194"/>
      <c r="GX316" s="194"/>
      <c r="GY316" s="194"/>
      <c r="GZ316" s="194"/>
      <c r="HA316" s="194"/>
      <c r="HB316" s="194"/>
      <c r="HC316" s="194"/>
      <c r="HD316" s="194"/>
      <c r="HE316" s="194"/>
      <c r="HF316" s="194"/>
      <c r="HG316" s="194"/>
      <c r="HH316" s="194"/>
      <c r="HI316" s="194"/>
      <c r="HJ316" s="194"/>
      <c r="HK316" s="194"/>
      <c r="HL316" s="194"/>
      <c r="HM316" s="194"/>
      <c r="HN316" s="194"/>
      <c r="HO316" s="194"/>
      <c r="HP316" s="194"/>
      <c r="HQ316" s="194"/>
      <c r="HR316" s="194"/>
      <c r="HS316" s="194"/>
      <c r="HT316" s="194"/>
      <c r="HU316" s="194"/>
      <c r="HV316" s="194"/>
      <c r="HW316" s="194"/>
      <c r="HX316" s="194"/>
      <c r="HY316" s="194"/>
      <c r="HZ316" s="194"/>
      <c r="IA316" s="194"/>
      <c r="IB316" s="194"/>
      <c r="IC316" s="194"/>
      <c r="ID316" s="194"/>
      <c r="IE316" s="194"/>
      <c r="IF316" s="194"/>
      <c r="IG316" s="194"/>
      <c r="IH316" s="194"/>
      <c r="II316" s="194"/>
      <c r="IJ316" s="194"/>
      <c r="IK316" s="194"/>
      <c r="IL316" s="194"/>
      <c r="IM316" s="194"/>
      <c r="IN316" s="194"/>
      <c r="IO316" s="194"/>
      <c r="IP316" s="194"/>
      <c r="IQ316" s="194"/>
    </row>
    <row r="317" spans="1:251" x14ac:dyDescent="0.2">
      <c r="A317" s="265" t="s">
        <v>453</v>
      </c>
      <c r="B317" s="145" t="s">
        <v>223</v>
      </c>
      <c r="C317" s="219">
        <v>12327</v>
      </c>
      <c r="D317" s="218" t="s">
        <v>182</v>
      </c>
      <c r="E317" s="142" t="s">
        <v>160</v>
      </c>
      <c r="F317" s="206">
        <v>3</v>
      </c>
      <c r="G317" s="149">
        <v>49.25</v>
      </c>
      <c r="H317" s="150">
        <f t="shared" si="49"/>
        <v>61.81</v>
      </c>
      <c r="I317" s="192">
        <f t="shared" si="50"/>
        <v>185.43</v>
      </c>
      <c r="K317" s="193"/>
      <c r="Q317" s="194"/>
      <c r="R317" s="149">
        <v>54.28</v>
      </c>
      <c r="S317" s="194"/>
      <c r="T317" s="194"/>
      <c r="U317" s="194"/>
      <c r="V317" s="194"/>
      <c r="W317" s="194"/>
      <c r="X317" s="194"/>
      <c r="Y317" s="194"/>
      <c r="Z317" s="194"/>
      <c r="AA317" s="194"/>
      <c r="AB317" s="194"/>
      <c r="AC317" s="194"/>
      <c r="AD317" s="194"/>
      <c r="AE317" s="194"/>
      <c r="AF317" s="194"/>
      <c r="AG317" s="194"/>
      <c r="AH317" s="194"/>
      <c r="AI317" s="194"/>
      <c r="AJ317" s="194"/>
      <c r="AK317" s="194"/>
      <c r="AL317" s="194"/>
      <c r="AM317" s="194"/>
      <c r="AN317" s="194"/>
      <c r="AO317" s="194"/>
      <c r="AP317" s="194"/>
      <c r="AQ317" s="194"/>
      <c r="AR317" s="194"/>
      <c r="AS317" s="194"/>
      <c r="AT317" s="194"/>
      <c r="AU317" s="194"/>
      <c r="AV317" s="194"/>
      <c r="AW317" s="194"/>
      <c r="AX317" s="194"/>
      <c r="AY317" s="194"/>
      <c r="AZ317" s="194"/>
      <c r="BA317" s="194"/>
      <c r="BB317" s="194"/>
      <c r="BC317" s="194"/>
      <c r="BD317" s="194"/>
      <c r="BE317" s="194"/>
      <c r="BF317" s="194"/>
      <c r="BG317" s="194"/>
      <c r="BH317" s="194"/>
      <c r="BI317" s="194"/>
      <c r="BJ317" s="194"/>
      <c r="BK317" s="194"/>
      <c r="BL317" s="194"/>
      <c r="BM317" s="194"/>
      <c r="BN317" s="194"/>
      <c r="BO317" s="194"/>
      <c r="BP317" s="194"/>
      <c r="BQ317" s="194"/>
      <c r="BR317" s="194"/>
      <c r="BS317" s="194"/>
      <c r="BT317" s="194"/>
      <c r="BU317" s="194"/>
      <c r="BV317" s="194"/>
      <c r="BW317" s="194"/>
      <c r="BX317" s="194"/>
      <c r="BY317" s="194"/>
      <c r="BZ317" s="194"/>
      <c r="CA317" s="194"/>
      <c r="CB317" s="194"/>
      <c r="CC317" s="194"/>
      <c r="CD317" s="194"/>
      <c r="CE317" s="194"/>
      <c r="CF317" s="194"/>
      <c r="CG317" s="194"/>
      <c r="CH317" s="194"/>
      <c r="CI317" s="194"/>
      <c r="CJ317" s="194"/>
      <c r="CK317" s="194"/>
      <c r="CL317" s="194"/>
      <c r="CM317" s="194"/>
      <c r="CN317" s="194"/>
      <c r="CO317" s="194"/>
      <c r="CP317" s="194"/>
      <c r="CQ317" s="194"/>
      <c r="CR317" s="194"/>
      <c r="CS317" s="194"/>
      <c r="CT317" s="194"/>
      <c r="CU317" s="194"/>
      <c r="CV317" s="194"/>
      <c r="CW317" s="194"/>
      <c r="CX317" s="194"/>
      <c r="CY317" s="194"/>
      <c r="CZ317" s="194"/>
      <c r="DA317" s="194"/>
      <c r="DB317" s="194"/>
      <c r="DC317" s="194"/>
      <c r="DD317" s="194"/>
      <c r="DE317" s="194"/>
      <c r="DF317" s="194"/>
      <c r="DG317" s="194"/>
      <c r="DH317" s="194"/>
      <c r="DI317" s="194"/>
      <c r="DJ317" s="194"/>
      <c r="DK317" s="194"/>
      <c r="DL317" s="194"/>
      <c r="DM317" s="194"/>
      <c r="DN317" s="194"/>
      <c r="DO317" s="194"/>
      <c r="DP317" s="194"/>
      <c r="DQ317" s="194"/>
      <c r="DR317" s="194"/>
      <c r="DS317" s="194"/>
      <c r="DT317" s="194"/>
      <c r="DU317" s="194"/>
      <c r="DV317" s="194"/>
      <c r="DW317" s="194"/>
      <c r="DX317" s="194"/>
      <c r="DY317" s="194"/>
      <c r="DZ317" s="194"/>
      <c r="EA317" s="194"/>
      <c r="EB317" s="194"/>
      <c r="EC317" s="194"/>
      <c r="ED317" s="194"/>
      <c r="EE317" s="194"/>
      <c r="EF317" s="194"/>
      <c r="EG317" s="194"/>
      <c r="EH317" s="194"/>
      <c r="EI317" s="194"/>
      <c r="EJ317" s="194"/>
      <c r="EK317" s="194"/>
      <c r="EL317" s="194"/>
      <c r="EM317" s="194"/>
      <c r="EN317" s="194"/>
      <c r="EO317" s="194"/>
      <c r="EP317" s="194"/>
      <c r="EQ317" s="194"/>
      <c r="ER317" s="194"/>
      <c r="ES317" s="194"/>
      <c r="ET317" s="194"/>
      <c r="EU317" s="194"/>
      <c r="EV317" s="194"/>
      <c r="EW317" s="194"/>
      <c r="EX317" s="194"/>
      <c r="EY317" s="194"/>
      <c r="EZ317" s="194"/>
      <c r="FA317" s="194"/>
      <c r="FB317" s="194"/>
      <c r="FC317" s="194"/>
      <c r="FD317" s="194"/>
      <c r="FE317" s="194"/>
      <c r="FF317" s="194"/>
      <c r="FG317" s="194"/>
      <c r="FH317" s="194"/>
      <c r="FI317" s="194"/>
      <c r="FJ317" s="194"/>
      <c r="FK317" s="194"/>
      <c r="FL317" s="194"/>
      <c r="FM317" s="194"/>
      <c r="FN317" s="194"/>
      <c r="FO317" s="194"/>
      <c r="FP317" s="194"/>
      <c r="FQ317" s="194"/>
      <c r="FR317" s="194"/>
      <c r="FS317" s="194"/>
      <c r="FT317" s="194"/>
      <c r="FU317" s="194"/>
      <c r="FV317" s="194"/>
      <c r="FW317" s="194"/>
      <c r="FX317" s="194"/>
      <c r="FY317" s="194"/>
      <c r="FZ317" s="194"/>
      <c r="GA317" s="194"/>
      <c r="GB317" s="194"/>
      <c r="GC317" s="194"/>
      <c r="GD317" s="194"/>
      <c r="GE317" s="194"/>
      <c r="GF317" s="194"/>
      <c r="GG317" s="194"/>
      <c r="GH317" s="194"/>
      <c r="GI317" s="194"/>
      <c r="GJ317" s="194"/>
      <c r="GK317" s="194"/>
      <c r="GL317" s="194"/>
      <c r="GM317" s="194"/>
      <c r="GN317" s="194"/>
      <c r="GO317" s="194"/>
      <c r="GP317" s="194"/>
      <c r="GQ317" s="194"/>
      <c r="GR317" s="194"/>
      <c r="GS317" s="194"/>
      <c r="GT317" s="194"/>
      <c r="GU317" s="194"/>
      <c r="GV317" s="194"/>
      <c r="GW317" s="194"/>
      <c r="GX317" s="194"/>
      <c r="GY317" s="194"/>
      <c r="GZ317" s="194"/>
      <c r="HA317" s="194"/>
      <c r="HB317" s="194"/>
      <c r="HC317" s="194"/>
      <c r="HD317" s="194"/>
      <c r="HE317" s="194"/>
      <c r="HF317" s="194"/>
      <c r="HG317" s="194"/>
      <c r="HH317" s="194"/>
      <c r="HI317" s="194"/>
      <c r="HJ317" s="194"/>
      <c r="HK317" s="194"/>
      <c r="HL317" s="194"/>
      <c r="HM317" s="194"/>
      <c r="HN317" s="194"/>
      <c r="HO317" s="194"/>
      <c r="HP317" s="194"/>
      <c r="HQ317" s="194"/>
      <c r="HR317" s="194"/>
      <c r="HS317" s="194"/>
      <c r="HT317" s="194"/>
      <c r="HU317" s="194"/>
      <c r="HV317" s="194"/>
      <c r="HW317" s="194"/>
      <c r="HX317" s="194"/>
      <c r="HY317" s="194"/>
      <c r="HZ317" s="194"/>
      <c r="IA317" s="194"/>
      <c r="IB317" s="194"/>
      <c r="IC317" s="194"/>
      <c r="ID317" s="194"/>
      <c r="IE317" s="194"/>
      <c r="IF317" s="194"/>
      <c r="IG317" s="194"/>
      <c r="IH317" s="194"/>
      <c r="II317" s="194"/>
      <c r="IJ317" s="194"/>
      <c r="IK317" s="194"/>
      <c r="IL317" s="194"/>
      <c r="IM317" s="194"/>
      <c r="IN317" s="194"/>
      <c r="IO317" s="194"/>
      <c r="IP317" s="194"/>
      <c r="IQ317" s="194"/>
    </row>
    <row r="318" spans="1:251" x14ac:dyDescent="0.2">
      <c r="A318" s="265" t="s">
        <v>454</v>
      </c>
      <c r="B318" s="145" t="s">
        <v>223</v>
      </c>
      <c r="C318" s="219">
        <v>12327</v>
      </c>
      <c r="D318" s="218" t="s">
        <v>200</v>
      </c>
      <c r="E318" s="142" t="s">
        <v>160</v>
      </c>
      <c r="F318" s="206">
        <v>6</v>
      </c>
      <c r="G318" s="149">
        <v>49.25</v>
      </c>
      <c r="H318" s="150">
        <f t="shared" si="49"/>
        <v>61.81</v>
      </c>
      <c r="I318" s="192">
        <f t="shared" si="50"/>
        <v>370.86</v>
      </c>
      <c r="K318" s="193"/>
      <c r="Q318" s="194"/>
      <c r="R318" s="149">
        <v>54.28</v>
      </c>
      <c r="S318" s="194"/>
      <c r="T318" s="194"/>
      <c r="U318" s="194"/>
      <c r="V318" s="194"/>
      <c r="W318" s="194"/>
      <c r="X318" s="194"/>
      <c r="Y318" s="194"/>
      <c r="Z318" s="194"/>
      <c r="AA318" s="194"/>
      <c r="AB318" s="194"/>
      <c r="AC318" s="194"/>
      <c r="AD318" s="194"/>
      <c r="AE318" s="194"/>
      <c r="AF318" s="194"/>
      <c r="AG318" s="194"/>
      <c r="AH318" s="194"/>
      <c r="AI318" s="194"/>
      <c r="AJ318" s="194"/>
      <c r="AK318" s="194"/>
      <c r="AL318" s="194"/>
      <c r="AM318" s="194"/>
      <c r="AN318" s="194"/>
      <c r="AO318" s="194"/>
      <c r="AP318" s="194"/>
      <c r="AQ318" s="194"/>
      <c r="AR318" s="194"/>
      <c r="AS318" s="194"/>
      <c r="AT318" s="194"/>
      <c r="AU318" s="194"/>
      <c r="AV318" s="194"/>
      <c r="AW318" s="194"/>
      <c r="AX318" s="194"/>
      <c r="AY318" s="194"/>
      <c r="AZ318" s="194"/>
      <c r="BA318" s="194"/>
      <c r="BB318" s="194"/>
      <c r="BC318" s="194"/>
      <c r="BD318" s="194"/>
      <c r="BE318" s="194"/>
      <c r="BF318" s="194"/>
      <c r="BG318" s="194"/>
      <c r="BH318" s="194"/>
      <c r="BI318" s="194"/>
      <c r="BJ318" s="194"/>
      <c r="BK318" s="194"/>
      <c r="BL318" s="194"/>
      <c r="BM318" s="194"/>
      <c r="BN318" s="194"/>
      <c r="BO318" s="194"/>
      <c r="BP318" s="194"/>
      <c r="BQ318" s="194"/>
      <c r="BR318" s="194"/>
      <c r="BS318" s="194"/>
      <c r="BT318" s="194"/>
      <c r="BU318" s="194"/>
      <c r="BV318" s="194"/>
      <c r="BW318" s="194"/>
      <c r="BX318" s="194"/>
      <c r="BY318" s="194"/>
      <c r="BZ318" s="194"/>
      <c r="CA318" s="194"/>
      <c r="CB318" s="194"/>
      <c r="CC318" s="194"/>
      <c r="CD318" s="194"/>
      <c r="CE318" s="194"/>
      <c r="CF318" s="194"/>
      <c r="CG318" s="194"/>
      <c r="CH318" s="194"/>
      <c r="CI318" s="194"/>
      <c r="CJ318" s="194"/>
      <c r="CK318" s="194"/>
      <c r="CL318" s="194"/>
      <c r="CM318" s="194"/>
      <c r="CN318" s="194"/>
      <c r="CO318" s="194"/>
      <c r="CP318" s="194"/>
      <c r="CQ318" s="194"/>
      <c r="CR318" s="194"/>
      <c r="CS318" s="194"/>
      <c r="CT318" s="194"/>
      <c r="CU318" s="194"/>
      <c r="CV318" s="194"/>
      <c r="CW318" s="194"/>
      <c r="CX318" s="194"/>
      <c r="CY318" s="194"/>
      <c r="CZ318" s="194"/>
      <c r="DA318" s="194"/>
      <c r="DB318" s="194"/>
      <c r="DC318" s="194"/>
      <c r="DD318" s="194"/>
      <c r="DE318" s="194"/>
      <c r="DF318" s="194"/>
      <c r="DG318" s="194"/>
      <c r="DH318" s="194"/>
      <c r="DI318" s="194"/>
      <c r="DJ318" s="194"/>
      <c r="DK318" s="194"/>
      <c r="DL318" s="194"/>
      <c r="DM318" s="194"/>
      <c r="DN318" s="194"/>
      <c r="DO318" s="194"/>
      <c r="DP318" s="194"/>
      <c r="DQ318" s="194"/>
      <c r="DR318" s="194"/>
      <c r="DS318" s="194"/>
      <c r="DT318" s="194"/>
      <c r="DU318" s="194"/>
      <c r="DV318" s="194"/>
      <c r="DW318" s="194"/>
      <c r="DX318" s="194"/>
      <c r="DY318" s="194"/>
      <c r="DZ318" s="194"/>
      <c r="EA318" s="194"/>
      <c r="EB318" s="194"/>
      <c r="EC318" s="194"/>
      <c r="ED318" s="194"/>
      <c r="EE318" s="194"/>
      <c r="EF318" s="194"/>
      <c r="EG318" s="194"/>
      <c r="EH318" s="194"/>
      <c r="EI318" s="194"/>
      <c r="EJ318" s="194"/>
      <c r="EK318" s="194"/>
      <c r="EL318" s="194"/>
      <c r="EM318" s="194"/>
      <c r="EN318" s="194"/>
      <c r="EO318" s="194"/>
      <c r="EP318" s="194"/>
      <c r="EQ318" s="194"/>
      <c r="ER318" s="194"/>
      <c r="ES318" s="194"/>
      <c r="ET318" s="194"/>
      <c r="EU318" s="194"/>
      <c r="EV318" s="194"/>
      <c r="EW318" s="194"/>
      <c r="EX318" s="194"/>
      <c r="EY318" s="194"/>
      <c r="EZ318" s="194"/>
      <c r="FA318" s="194"/>
      <c r="FB318" s="194"/>
      <c r="FC318" s="194"/>
      <c r="FD318" s="194"/>
      <c r="FE318" s="194"/>
      <c r="FF318" s="194"/>
      <c r="FG318" s="194"/>
      <c r="FH318" s="194"/>
      <c r="FI318" s="194"/>
      <c r="FJ318" s="194"/>
      <c r="FK318" s="194"/>
      <c r="FL318" s="194"/>
      <c r="FM318" s="194"/>
      <c r="FN318" s="194"/>
      <c r="FO318" s="194"/>
      <c r="FP318" s="194"/>
      <c r="FQ318" s="194"/>
      <c r="FR318" s="194"/>
      <c r="FS318" s="194"/>
      <c r="FT318" s="194"/>
      <c r="FU318" s="194"/>
      <c r="FV318" s="194"/>
      <c r="FW318" s="194"/>
      <c r="FX318" s="194"/>
      <c r="FY318" s="194"/>
      <c r="FZ318" s="194"/>
      <c r="GA318" s="194"/>
      <c r="GB318" s="194"/>
      <c r="GC318" s="194"/>
      <c r="GD318" s="194"/>
      <c r="GE318" s="194"/>
      <c r="GF318" s="194"/>
      <c r="GG318" s="194"/>
      <c r="GH318" s="194"/>
      <c r="GI318" s="194"/>
      <c r="GJ318" s="194"/>
      <c r="GK318" s="194"/>
      <c r="GL318" s="194"/>
      <c r="GM318" s="194"/>
      <c r="GN318" s="194"/>
      <c r="GO318" s="194"/>
      <c r="GP318" s="194"/>
      <c r="GQ318" s="194"/>
      <c r="GR318" s="194"/>
      <c r="GS318" s="194"/>
      <c r="GT318" s="194"/>
      <c r="GU318" s="194"/>
      <c r="GV318" s="194"/>
      <c r="GW318" s="194"/>
      <c r="GX318" s="194"/>
      <c r="GY318" s="194"/>
      <c r="GZ318" s="194"/>
      <c r="HA318" s="194"/>
      <c r="HB318" s="194"/>
      <c r="HC318" s="194"/>
      <c r="HD318" s="194"/>
      <c r="HE318" s="194"/>
      <c r="HF318" s="194"/>
      <c r="HG318" s="194"/>
      <c r="HH318" s="194"/>
      <c r="HI318" s="194"/>
      <c r="HJ318" s="194"/>
      <c r="HK318" s="194"/>
      <c r="HL318" s="194"/>
      <c r="HM318" s="194"/>
      <c r="HN318" s="194"/>
      <c r="HO318" s="194"/>
      <c r="HP318" s="194"/>
      <c r="HQ318" s="194"/>
      <c r="HR318" s="194"/>
      <c r="HS318" s="194"/>
      <c r="HT318" s="194"/>
      <c r="HU318" s="194"/>
      <c r="HV318" s="194"/>
      <c r="HW318" s="194"/>
      <c r="HX318" s="194"/>
      <c r="HY318" s="194"/>
      <c r="HZ318" s="194"/>
      <c r="IA318" s="194"/>
      <c r="IB318" s="194"/>
      <c r="IC318" s="194"/>
      <c r="ID318" s="194"/>
      <c r="IE318" s="194"/>
      <c r="IF318" s="194"/>
      <c r="IG318" s="194"/>
      <c r="IH318" s="194"/>
      <c r="II318" s="194"/>
      <c r="IJ318" s="194"/>
      <c r="IK318" s="194"/>
      <c r="IL318" s="194"/>
      <c r="IM318" s="194"/>
      <c r="IN318" s="194"/>
      <c r="IO318" s="194"/>
      <c r="IP318" s="194"/>
      <c r="IQ318" s="194"/>
    </row>
    <row r="319" spans="1:251" x14ac:dyDescent="0.2">
      <c r="A319" s="265" t="s">
        <v>455</v>
      </c>
      <c r="B319" s="145" t="s">
        <v>223</v>
      </c>
      <c r="C319" s="219">
        <v>12062</v>
      </c>
      <c r="D319" s="218" t="s">
        <v>201</v>
      </c>
      <c r="E319" s="142" t="s">
        <v>30</v>
      </c>
      <c r="F319" s="206">
        <v>6</v>
      </c>
      <c r="G319" s="149">
        <v>61.49</v>
      </c>
      <c r="H319" s="150">
        <f t="shared" si="49"/>
        <v>77.17</v>
      </c>
      <c r="I319" s="192">
        <f t="shared" si="50"/>
        <v>463.02</v>
      </c>
      <c r="K319" s="193"/>
      <c r="Q319" s="194"/>
      <c r="R319" s="149">
        <v>60.13</v>
      </c>
      <c r="S319" s="194"/>
      <c r="T319" s="194"/>
      <c r="U319" s="194"/>
      <c r="V319" s="194"/>
      <c r="W319" s="194"/>
      <c r="X319" s="194"/>
      <c r="Y319" s="194"/>
      <c r="Z319" s="194"/>
      <c r="AA319" s="194"/>
      <c r="AB319" s="194"/>
      <c r="AC319" s="194"/>
      <c r="AD319" s="194"/>
      <c r="AE319" s="194"/>
      <c r="AF319" s="194"/>
      <c r="AG319" s="194"/>
      <c r="AH319" s="194"/>
      <c r="AI319" s="194"/>
      <c r="AJ319" s="194"/>
      <c r="AK319" s="194"/>
      <c r="AL319" s="194"/>
      <c r="AM319" s="194"/>
      <c r="AN319" s="194"/>
      <c r="AO319" s="194"/>
      <c r="AP319" s="194"/>
      <c r="AQ319" s="194"/>
      <c r="AR319" s="194"/>
      <c r="AS319" s="194"/>
      <c r="AT319" s="194"/>
      <c r="AU319" s="194"/>
      <c r="AV319" s="194"/>
      <c r="AW319" s="194"/>
      <c r="AX319" s="194"/>
      <c r="AY319" s="194"/>
      <c r="AZ319" s="194"/>
      <c r="BA319" s="194"/>
      <c r="BB319" s="194"/>
      <c r="BC319" s="194"/>
      <c r="BD319" s="194"/>
      <c r="BE319" s="194"/>
      <c r="BF319" s="194"/>
      <c r="BG319" s="194"/>
      <c r="BH319" s="194"/>
      <c r="BI319" s="194"/>
      <c r="BJ319" s="194"/>
      <c r="BK319" s="194"/>
      <c r="BL319" s="194"/>
      <c r="BM319" s="194"/>
      <c r="BN319" s="194"/>
      <c r="BO319" s="194"/>
      <c r="BP319" s="194"/>
      <c r="BQ319" s="194"/>
      <c r="BR319" s="194"/>
      <c r="BS319" s="194"/>
      <c r="BT319" s="194"/>
      <c r="BU319" s="194"/>
      <c r="BV319" s="194"/>
      <c r="BW319" s="194"/>
      <c r="BX319" s="194"/>
      <c r="BY319" s="194"/>
      <c r="BZ319" s="194"/>
      <c r="CA319" s="194"/>
      <c r="CB319" s="194"/>
      <c r="CC319" s="194"/>
      <c r="CD319" s="194"/>
      <c r="CE319" s="194"/>
      <c r="CF319" s="194"/>
      <c r="CG319" s="194"/>
      <c r="CH319" s="194"/>
      <c r="CI319" s="194"/>
      <c r="CJ319" s="194"/>
      <c r="CK319" s="194"/>
      <c r="CL319" s="194"/>
      <c r="CM319" s="194"/>
      <c r="CN319" s="194"/>
      <c r="CO319" s="194"/>
      <c r="CP319" s="194"/>
      <c r="CQ319" s="194"/>
      <c r="CR319" s="194"/>
      <c r="CS319" s="194"/>
      <c r="CT319" s="194"/>
      <c r="CU319" s="194"/>
      <c r="CV319" s="194"/>
      <c r="CW319" s="194"/>
      <c r="CX319" s="194"/>
      <c r="CY319" s="194"/>
      <c r="CZ319" s="194"/>
      <c r="DA319" s="194"/>
      <c r="DB319" s="194"/>
      <c r="DC319" s="194"/>
      <c r="DD319" s="194"/>
      <c r="DE319" s="194"/>
      <c r="DF319" s="194"/>
      <c r="DG319" s="194"/>
      <c r="DH319" s="194"/>
      <c r="DI319" s="194"/>
      <c r="DJ319" s="194"/>
      <c r="DK319" s="194"/>
      <c r="DL319" s="194"/>
      <c r="DM319" s="194"/>
      <c r="DN319" s="194"/>
      <c r="DO319" s="194"/>
      <c r="DP319" s="194"/>
      <c r="DQ319" s="194"/>
      <c r="DR319" s="194"/>
      <c r="DS319" s="194"/>
      <c r="DT319" s="194"/>
      <c r="DU319" s="194"/>
      <c r="DV319" s="194"/>
      <c r="DW319" s="194"/>
      <c r="DX319" s="194"/>
      <c r="DY319" s="194"/>
      <c r="DZ319" s="194"/>
      <c r="EA319" s="194"/>
      <c r="EB319" s="194"/>
      <c r="EC319" s="194"/>
      <c r="ED319" s="194"/>
      <c r="EE319" s="194"/>
      <c r="EF319" s="194"/>
      <c r="EG319" s="194"/>
      <c r="EH319" s="194"/>
      <c r="EI319" s="194"/>
      <c r="EJ319" s="194"/>
      <c r="EK319" s="194"/>
      <c r="EL319" s="194"/>
      <c r="EM319" s="194"/>
      <c r="EN319" s="194"/>
      <c r="EO319" s="194"/>
      <c r="EP319" s="194"/>
      <c r="EQ319" s="194"/>
      <c r="ER319" s="194"/>
      <c r="ES319" s="194"/>
      <c r="ET319" s="194"/>
      <c r="EU319" s="194"/>
      <c r="EV319" s="194"/>
      <c r="EW319" s="194"/>
      <c r="EX319" s="194"/>
      <c r="EY319" s="194"/>
      <c r="EZ319" s="194"/>
      <c r="FA319" s="194"/>
      <c r="FB319" s="194"/>
      <c r="FC319" s="194"/>
      <c r="FD319" s="194"/>
      <c r="FE319" s="194"/>
      <c r="FF319" s="194"/>
      <c r="FG319" s="194"/>
      <c r="FH319" s="194"/>
      <c r="FI319" s="194"/>
      <c r="FJ319" s="194"/>
      <c r="FK319" s="194"/>
      <c r="FL319" s="194"/>
      <c r="FM319" s="194"/>
      <c r="FN319" s="194"/>
      <c r="FO319" s="194"/>
      <c r="FP319" s="194"/>
      <c r="FQ319" s="194"/>
      <c r="FR319" s="194"/>
      <c r="FS319" s="194"/>
      <c r="FT319" s="194"/>
      <c r="FU319" s="194"/>
      <c r="FV319" s="194"/>
      <c r="FW319" s="194"/>
      <c r="FX319" s="194"/>
      <c r="FY319" s="194"/>
      <c r="FZ319" s="194"/>
      <c r="GA319" s="194"/>
      <c r="GB319" s="194"/>
      <c r="GC319" s="194"/>
      <c r="GD319" s="194"/>
      <c r="GE319" s="194"/>
      <c r="GF319" s="194"/>
      <c r="GG319" s="194"/>
      <c r="GH319" s="194"/>
      <c r="GI319" s="194"/>
      <c r="GJ319" s="194"/>
      <c r="GK319" s="194"/>
      <c r="GL319" s="194"/>
      <c r="GM319" s="194"/>
      <c r="GN319" s="194"/>
      <c r="GO319" s="194"/>
      <c r="GP319" s="194"/>
      <c r="GQ319" s="194"/>
      <c r="GR319" s="194"/>
      <c r="GS319" s="194"/>
      <c r="GT319" s="194"/>
      <c r="GU319" s="194"/>
      <c r="GV319" s="194"/>
      <c r="GW319" s="194"/>
      <c r="GX319" s="194"/>
      <c r="GY319" s="194"/>
      <c r="GZ319" s="194"/>
      <c r="HA319" s="194"/>
      <c r="HB319" s="194"/>
      <c r="HC319" s="194"/>
      <c r="HD319" s="194"/>
      <c r="HE319" s="194"/>
      <c r="HF319" s="194"/>
      <c r="HG319" s="194"/>
      <c r="HH319" s="194"/>
      <c r="HI319" s="194"/>
      <c r="HJ319" s="194"/>
      <c r="HK319" s="194"/>
      <c r="HL319" s="194"/>
      <c r="HM319" s="194"/>
      <c r="HN319" s="194"/>
      <c r="HO319" s="194"/>
      <c r="HP319" s="194"/>
      <c r="HQ319" s="194"/>
      <c r="HR319" s="194"/>
      <c r="HS319" s="194"/>
      <c r="HT319" s="194"/>
      <c r="HU319" s="194"/>
      <c r="HV319" s="194"/>
      <c r="HW319" s="194"/>
      <c r="HX319" s="194"/>
      <c r="HY319" s="194"/>
      <c r="HZ319" s="194"/>
      <c r="IA319" s="194"/>
      <c r="IB319" s="194"/>
      <c r="IC319" s="194"/>
      <c r="ID319" s="194"/>
      <c r="IE319" s="194"/>
      <c r="IF319" s="194"/>
      <c r="IG319" s="194"/>
      <c r="IH319" s="194"/>
      <c r="II319" s="194"/>
      <c r="IJ319" s="194"/>
      <c r="IK319" s="194"/>
      <c r="IL319" s="194"/>
      <c r="IM319" s="194"/>
      <c r="IN319" s="194"/>
      <c r="IO319" s="194"/>
      <c r="IP319" s="194"/>
      <c r="IQ319" s="194"/>
    </row>
    <row r="320" spans="1:251" x14ac:dyDescent="0.2">
      <c r="A320" s="265" t="s">
        <v>456</v>
      </c>
      <c r="B320" s="145" t="s">
        <v>223</v>
      </c>
      <c r="C320" s="219">
        <v>2629</v>
      </c>
      <c r="D320" s="218" t="s">
        <v>202</v>
      </c>
      <c r="E320" s="142" t="s">
        <v>160</v>
      </c>
      <c r="F320" s="206">
        <v>2</v>
      </c>
      <c r="G320" s="149">
        <v>114.91</v>
      </c>
      <c r="H320" s="150">
        <f t="shared" si="49"/>
        <v>144.21</v>
      </c>
      <c r="I320" s="192">
        <f t="shared" si="50"/>
        <v>288.42</v>
      </c>
      <c r="K320" s="193"/>
      <c r="Q320" s="194"/>
      <c r="R320" s="149">
        <v>112.37</v>
      </c>
      <c r="S320" s="194"/>
      <c r="T320" s="194"/>
      <c r="U320" s="194"/>
      <c r="V320" s="194"/>
      <c r="W320" s="194"/>
      <c r="X320" s="194"/>
      <c r="Y320" s="194"/>
      <c r="Z320" s="194"/>
      <c r="AA320" s="194"/>
      <c r="AB320" s="194"/>
      <c r="AC320" s="194"/>
      <c r="AD320" s="194"/>
      <c r="AE320" s="194"/>
      <c r="AF320" s="194"/>
      <c r="AG320" s="194"/>
      <c r="AH320" s="194"/>
      <c r="AI320" s="194"/>
      <c r="AJ320" s="194"/>
      <c r="AK320" s="194"/>
      <c r="AL320" s="194"/>
      <c r="AM320" s="194"/>
      <c r="AN320" s="194"/>
      <c r="AO320" s="194"/>
      <c r="AP320" s="194"/>
      <c r="AQ320" s="194"/>
      <c r="AR320" s="194"/>
      <c r="AS320" s="194"/>
      <c r="AT320" s="194"/>
      <c r="AU320" s="194"/>
      <c r="AV320" s="194"/>
      <c r="AW320" s="194"/>
      <c r="AX320" s="194"/>
      <c r="AY320" s="194"/>
      <c r="AZ320" s="194"/>
      <c r="BA320" s="194"/>
      <c r="BB320" s="194"/>
      <c r="BC320" s="194"/>
      <c r="BD320" s="194"/>
      <c r="BE320" s="194"/>
      <c r="BF320" s="194"/>
      <c r="BG320" s="194"/>
      <c r="BH320" s="194"/>
      <c r="BI320" s="194"/>
      <c r="BJ320" s="194"/>
      <c r="BK320" s="194"/>
      <c r="BL320" s="194"/>
      <c r="BM320" s="194"/>
      <c r="BN320" s="194"/>
      <c r="BO320" s="194"/>
      <c r="BP320" s="194"/>
      <c r="BQ320" s="194"/>
      <c r="BR320" s="194"/>
      <c r="BS320" s="194"/>
      <c r="BT320" s="194"/>
      <c r="BU320" s="194"/>
      <c r="BV320" s="194"/>
      <c r="BW320" s="194"/>
      <c r="BX320" s="194"/>
      <c r="BY320" s="194"/>
      <c r="BZ320" s="194"/>
      <c r="CA320" s="194"/>
      <c r="CB320" s="194"/>
      <c r="CC320" s="194"/>
      <c r="CD320" s="194"/>
      <c r="CE320" s="194"/>
      <c r="CF320" s="194"/>
      <c r="CG320" s="194"/>
      <c r="CH320" s="194"/>
      <c r="CI320" s="194"/>
      <c r="CJ320" s="194"/>
      <c r="CK320" s="194"/>
      <c r="CL320" s="194"/>
      <c r="CM320" s="194"/>
      <c r="CN320" s="194"/>
      <c r="CO320" s="194"/>
      <c r="CP320" s="194"/>
      <c r="CQ320" s="194"/>
      <c r="CR320" s="194"/>
      <c r="CS320" s="194"/>
      <c r="CT320" s="194"/>
      <c r="CU320" s="194"/>
      <c r="CV320" s="194"/>
      <c r="CW320" s="194"/>
      <c r="CX320" s="194"/>
      <c r="CY320" s="194"/>
      <c r="CZ320" s="194"/>
      <c r="DA320" s="194"/>
      <c r="DB320" s="194"/>
      <c r="DC320" s="194"/>
      <c r="DD320" s="194"/>
      <c r="DE320" s="194"/>
      <c r="DF320" s="194"/>
      <c r="DG320" s="194"/>
      <c r="DH320" s="194"/>
      <c r="DI320" s="194"/>
      <c r="DJ320" s="194"/>
      <c r="DK320" s="194"/>
      <c r="DL320" s="194"/>
      <c r="DM320" s="194"/>
      <c r="DN320" s="194"/>
      <c r="DO320" s="194"/>
      <c r="DP320" s="194"/>
      <c r="DQ320" s="194"/>
      <c r="DR320" s="194"/>
      <c r="DS320" s="194"/>
      <c r="DT320" s="194"/>
      <c r="DU320" s="194"/>
      <c r="DV320" s="194"/>
      <c r="DW320" s="194"/>
      <c r="DX320" s="194"/>
      <c r="DY320" s="194"/>
      <c r="DZ320" s="194"/>
      <c r="EA320" s="194"/>
      <c r="EB320" s="194"/>
      <c r="EC320" s="194"/>
      <c r="ED320" s="194"/>
      <c r="EE320" s="194"/>
      <c r="EF320" s="194"/>
      <c r="EG320" s="194"/>
      <c r="EH320" s="194"/>
      <c r="EI320" s="194"/>
      <c r="EJ320" s="194"/>
      <c r="EK320" s="194"/>
      <c r="EL320" s="194"/>
      <c r="EM320" s="194"/>
      <c r="EN320" s="194"/>
      <c r="EO320" s="194"/>
      <c r="EP320" s="194"/>
      <c r="EQ320" s="194"/>
      <c r="ER320" s="194"/>
      <c r="ES320" s="194"/>
      <c r="ET320" s="194"/>
      <c r="EU320" s="194"/>
      <c r="EV320" s="194"/>
      <c r="EW320" s="194"/>
      <c r="EX320" s="194"/>
      <c r="EY320" s="194"/>
      <c r="EZ320" s="194"/>
      <c r="FA320" s="194"/>
      <c r="FB320" s="194"/>
      <c r="FC320" s="194"/>
      <c r="FD320" s="194"/>
      <c r="FE320" s="194"/>
      <c r="FF320" s="194"/>
      <c r="FG320" s="194"/>
      <c r="FH320" s="194"/>
      <c r="FI320" s="194"/>
      <c r="FJ320" s="194"/>
      <c r="FK320" s="194"/>
      <c r="FL320" s="194"/>
      <c r="FM320" s="194"/>
      <c r="FN320" s="194"/>
      <c r="FO320" s="194"/>
      <c r="FP320" s="194"/>
      <c r="FQ320" s="194"/>
      <c r="FR320" s="194"/>
      <c r="FS320" s="194"/>
      <c r="FT320" s="194"/>
      <c r="FU320" s="194"/>
      <c r="FV320" s="194"/>
      <c r="FW320" s="194"/>
      <c r="FX320" s="194"/>
      <c r="FY320" s="194"/>
      <c r="FZ320" s="194"/>
      <c r="GA320" s="194"/>
      <c r="GB320" s="194"/>
      <c r="GC320" s="194"/>
      <c r="GD320" s="194"/>
      <c r="GE320" s="194"/>
      <c r="GF320" s="194"/>
      <c r="GG320" s="194"/>
      <c r="GH320" s="194"/>
      <c r="GI320" s="194"/>
      <c r="GJ320" s="194"/>
      <c r="GK320" s="194"/>
      <c r="GL320" s="194"/>
      <c r="GM320" s="194"/>
      <c r="GN320" s="194"/>
      <c r="GO320" s="194"/>
      <c r="GP320" s="194"/>
      <c r="GQ320" s="194"/>
      <c r="GR320" s="194"/>
      <c r="GS320" s="194"/>
      <c r="GT320" s="194"/>
      <c r="GU320" s="194"/>
      <c r="GV320" s="194"/>
      <c r="GW320" s="194"/>
      <c r="GX320" s="194"/>
      <c r="GY320" s="194"/>
      <c r="GZ320" s="194"/>
      <c r="HA320" s="194"/>
      <c r="HB320" s="194"/>
      <c r="HC320" s="194"/>
      <c r="HD320" s="194"/>
      <c r="HE320" s="194"/>
      <c r="HF320" s="194"/>
      <c r="HG320" s="194"/>
      <c r="HH320" s="194"/>
      <c r="HI320" s="194"/>
      <c r="HJ320" s="194"/>
      <c r="HK320" s="194"/>
      <c r="HL320" s="194"/>
      <c r="HM320" s="194"/>
      <c r="HN320" s="194"/>
      <c r="HO320" s="194"/>
      <c r="HP320" s="194"/>
      <c r="HQ320" s="194"/>
      <c r="HR320" s="194"/>
      <c r="HS320" s="194"/>
      <c r="HT320" s="194"/>
      <c r="HU320" s="194"/>
      <c r="HV320" s="194"/>
      <c r="HW320" s="194"/>
      <c r="HX320" s="194"/>
      <c r="HY320" s="194"/>
      <c r="HZ320" s="194"/>
      <c r="IA320" s="194"/>
      <c r="IB320" s="194"/>
      <c r="IC320" s="194"/>
      <c r="ID320" s="194"/>
      <c r="IE320" s="194"/>
      <c r="IF320" s="194"/>
      <c r="IG320" s="194"/>
      <c r="IH320" s="194"/>
      <c r="II320" s="194"/>
      <c r="IJ320" s="194"/>
      <c r="IK320" s="194"/>
      <c r="IL320" s="194"/>
      <c r="IM320" s="194"/>
      <c r="IN320" s="194"/>
      <c r="IO320" s="194"/>
      <c r="IP320" s="194"/>
      <c r="IQ320" s="194"/>
    </row>
    <row r="321" spans="1:251" x14ac:dyDescent="0.2">
      <c r="A321" s="265" t="s">
        <v>457</v>
      </c>
      <c r="B321" s="145" t="s">
        <v>223</v>
      </c>
      <c r="C321" s="219">
        <v>39216</v>
      </c>
      <c r="D321" s="218" t="s">
        <v>203</v>
      </c>
      <c r="E321" s="142" t="s">
        <v>160</v>
      </c>
      <c r="F321" s="206">
        <v>4</v>
      </c>
      <c r="G321" s="149">
        <v>7.91</v>
      </c>
      <c r="H321" s="150">
        <f t="shared" si="49"/>
        <v>9.93</v>
      </c>
      <c r="I321" s="192">
        <f t="shared" si="50"/>
        <v>39.72</v>
      </c>
      <c r="K321" s="193"/>
      <c r="Q321" s="194"/>
      <c r="R321" s="149">
        <v>8.25</v>
      </c>
      <c r="S321" s="194"/>
      <c r="T321" s="194"/>
      <c r="U321" s="194"/>
      <c r="V321" s="194"/>
      <c r="W321" s="194"/>
      <c r="X321" s="194"/>
      <c r="Y321" s="194"/>
      <c r="Z321" s="194"/>
      <c r="AA321" s="194"/>
      <c r="AB321" s="194"/>
      <c r="AC321" s="194"/>
      <c r="AD321" s="194"/>
      <c r="AE321" s="194"/>
      <c r="AF321" s="194"/>
      <c r="AG321" s="194"/>
      <c r="AH321" s="194"/>
      <c r="AI321" s="194"/>
      <c r="AJ321" s="194"/>
      <c r="AK321" s="194"/>
      <c r="AL321" s="194"/>
      <c r="AM321" s="194"/>
      <c r="AN321" s="194"/>
      <c r="AO321" s="194"/>
      <c r="AP321" s="194"/>
      <c r="AQ321" s="194"/>
      <c r="AR321" s="194"/>
      <c r="AS321" s="194"/>
      <c r="AT321" s="194"/>
      <c r="AU321" s="194"/>
      <c r="AV321" s="194"/>
      <c r="AW321" s="194"/>
      <c r="AX321" s="194"/>
      <c r="AY321" s="194"/>
      <c r="AZ321" s="194"/>
      <c r="BA321" s="194"/>
      <c r="BB321" s="194"/>
      <c r="BC321" s="194"/>
      <c r="BD321" s="194"/>
      <c r="BE321" s="194"/>
      <c r="BF321" s="194"/>
      <c r="BG321" s="194"/>
      <c r="BH321" s="194"/>
      <c r="BI321" s="194"/>
      <c r="BJ321" s="194"/>
      <c r="BK321" s="194"/>
      <c r="BL321" s="194"/>
      <c r="BM321" s="194"/>
      <c r="BN321" s="194"/>
      <c r="BO321" s="194"/>
      <c r="BP321" s="194"/>
      <c r="BQ321" s="194"/>
      <c r="BR321" s="194"/>
      <c r="BS321" s="194"/>
      <c r="BT321" s="194"/>
      <c r="BU321" s="194"/>
      <c r="BV321" s="194"/>
      <c r="BW321" s="194"/>
      <c r="BX321" s="194"/>
      <c r="BY321" s="194"/>
      <c r="BZ321" s="194"/>
      <c r="CA321" s="194"/>
      <c r="CB321" s="194"/>
      <c r="CC321" s="194"/>
      <c r="CD321" s="194"/>
      <c r="CE321" s="194"/>
      <c r="CF321" s="194"/>
      <c r="CG321" s="194"/>
      <c r="CH321" s="194"/>
      <c r="CI321" s="194"/>
      <c r="CJ321" s="194"/>
      <c r="CK321" s="194"/>
      <c r="CL321" s="194"/>
      <c r="CM321" s="194"/>
      <c r="CN321" s="194"/>
      <c r="CO321" s="194"/>
      <c r="CP321" s="194"/>
      <c r="CQ321" s="194"/>
      <c r="CR321" s="194"/>
      <c r="CS321" s="194"/>
      <c r="CT321" s="194"/>
      <c r="CU321" s="194"/>
      <c r="CV321" s="194"/>
      <c r="CW321" s="194"/>
      <c r="CX321" s="194"/>
      <c r="CY321" s="194"/>
      <c r="CZ321" s="194"/>
      <c r="DA321" s="194"/>
      <c r="DB321" s="194"/>
      <c r="DC321" s="194"/>
      <c r="DD321" s="194"/>
      <c r="DE321" s="194"/>
      <c r="DF321" s="194"/>
      <c r="DG321" s="194"/>
      <c r="DH321" s="194"/>
      <c r="DI321" s="194"/>
      <c r="DJ321" s="194"/>
      <c r="DK321" s="194"/>
      <c r="DL321" s="194"/>
      <c r="DM321" s="194"/>
      <c r="DN321" s="194"/>
      <c r="DO321" s="194"/>
      <c r="DP321" s="194"/>
      <c r="DQ321" s="194"/>
      <c r="DR321" s="194"/>
      <c r="DS321" s="194"/>
      <c r="DT321" s="194"/>
      <c r="DU321" s="194"/>
      <c r="DV321" s="194"/>
      <c r="DW321" s="194"/>
      <c r="DX321" s="194"/>
      <c r="DY321" s="194"/>
      <c r="DZ321" s="194"/>
      <c r="EA321" s="194"/>
      <c r="EB321" s="194"/>
      <c r="EC321" s="194"/>
      <c r="ED321" s="194"/>
      <c r="EE321" s="194"/>
      <c r="EF321" s="194"/>
      <c r="EG321" s="194"/>
      <c r="EH321" s="194"/>
      <c r="EI321" s="194"/>
      <c r="EJ321" s="194"/>
      <c r="EK321" s="194"/>
      <c r="EL321" s="194"/>
      <c r="EM321" s="194"/>
      <c r="EN321" s="194"/>
      <c r="EO321" s="194"/>
      <c r="EP321" s="194"/>
      <c r="EQ321" s="194"/>
      <c r="ER321" s="194"/>
      <c r="ES321" s="194"/>
      <c r="ET321" s="194"/>
      <c r="EU321" s="194"/>
      <c r="EV321" s="194"/>
      <c r="EW321" s="194"/>
      <c r="EX321" s="194"/>
      <c r="EY321" s="194"/>
      <c r="EZ321" s="194"/>
      <c r="FA321" s="194"/>
      <c r="FB321" s="194"/>
      <c r="FC321" s="194"/>
      <c r="FD321" s="194"/>
      <c r="FE321" s="194"/>
      <c r="FF321" s="194"/>
      <c r="FG321" s="194"/>
      <c r="FH321" s="194"/>
      <c r="FI321" s="194"/>
      <c r="FJ321" s="194"/>
      <c r="FK321" s="194"/>
      <c r="FL321" s="194"/>
      <c r="FM321" s="194"/>
      <c r="FN321" s="194"/>
      <c r="FO321" s="194"/>
      <c r="FP321" s="194"/>
      <c r="FQ321" s="194"/>
      <c r="FR321" s="194"/>
      <c r="FS321" s="194"/>
      <c r="FT321" s="194"/>
      <c r="FU321" s="194"/>
      <c r="FV321" s="194"/>
      <c r="FW321" s="194"/>
      <c r="FX321" s="194"/>
      <c r="FY321" s="194"/>
      <c r="FZ321" s="194"/>
      <c r="GA321" s="194"/>
      <c r="GB321" s="194"/>
      <c r="GC321" s="194"/>
      <c r="GD321" s="194"/>
      <c r="GE321" s="194"/>
      <c r="GF321" s="194"/>
      <c r="GG321" s="194"/>
      <c r="GH321" s="194"/>
      <c r="GI321" s="194"/>
      <c r="GJ321" s="194"/>
      <c r="GK321" s="194"/>
      <c r="GL321" s="194"/>
      <c r="GM321" s="194"/>
      <c r="GN321" s="194"/>
      <c r="GO321" s="194"/>
      <c r="GP321" s="194"/>
      <c r="GQ321" s="194"/>
      <c r="GR321" s="194"/>
      <c r="GS321" s="194"/>
      <c r="GT321" s="194"/>
      <c r="GU321" s="194"/>
      <c r="GV321" s="194"/>
      <c r="GW321" s="194"/>
      <c r="GX321" s="194"/>
      <c r="GY321" s="194"/>
      <c r="GZ321" s="194"/>
      <c r="HA321" s="194"/>
      <c r="HB321" s="194"/>
      <c r="HC321" s="194"/>
      <c r="HD321" s="194"/>
      <c r="HE321" s="194"/>
      <c r="HF321" s="194"/>
      <c r="HG321" s="194"/>
      <c r="HH321" s="194"/>
      <c r="HI321" s="194"/>
      <c r="HJ321" s="194"/>
      <c r="HK321" s="194"/>
      <c r="HL321" s="194"/>
      <c r="HM321" s="194"/>
      <c r="HN321" s="194"/>
      <c r="HO321" s="194"/>
      <c r="HP321" s="194"/>
      <c r="HQ321" s="194"/>
      <c r="HR321" s="194"/>
      <c r="HS321" s="194"/>
      <c r="HT321" s="194"/>
      <c r="HU321" s="194"/>
      <c r="HV321" s="194"/>
      <c r="HW321" s="194"/>
      <c r="HX321" s="194"/>
      <c r="HY321" s="194"/>
      <c r="HZ321" s="194"/>
      <c r="IA321" s="194"/>
      <c r="IB321" s="194"/>
      <c r="IC321" s="194"/>
      <c r="ID321" s="194"/>
      <c r="IE321" s="194"/>
      <c r="IF321" s="194"/>
      <c r="IG321" s="194"/>
      <c r="IH321" s="194"/>
      <c r="II321" s="194"/>
      <c r="IJ321" s="194"/>
      <c r="IK321" s="194"/>
      <c r="IL321" s="194"/>
      <c r="IM321" s="194"/>
      <c r="IN321" s="194"/>
      <c r="IO321" s="194"/>
      <c r="IP321" s="194"/>
      <c r="IQ321" s="194"/>
    </row>
    <row r="322" spans="1:251" x14ac:dyDescent="0.2">
      <c r="A322" s="265" t="s">
        <v>458</v>
      </c>
      <c r="B322" s="145" t="s">
        <v>223</v>
      </c>
      <c r="C322" s="219">
        <v>406</v>
      </c>
      <c r="D322" s="218" t="s">
        <v>204</v>
      </c>
      <c r="E322" s="142" t="s">
        <v>160</v>
      </c>
      <c r="F322" s="206">
        <v>2</v>
      </c>
      <c r="G322" s="149">
        <v>99.96</v>
      </c>
      <c r="H322" s="150">
        <f t="shared" si="49"/>
        <v>125.45</v>
      </c>
      <c r="I322" s="192">
        <f t="shared" si="50"/>
        <v>250.9</v>
      </c>
      <c r="K322" s="193"/>
      <c r="Q322" s="194"/>
      <c r="R322" s="149">
        <v>86.17</v>
      </c>
      <c r="S322" s="194"/>
      <c r="T322" s="194"/>
      <c r="U322" s="194"/>
      <c r="V322" s="194"/>
      <c r="W322" s="194"/>
      <c r="X322" s="194"/>
      <c r="Y322" s="194"/>
      <c r="Z322" s="194"/>
      <c r="AA322" s="194"/>
      <c r="AB322" s="194"/>
      <c r="AC322" s="194"/>
      <c r="AD322" s="194"/>
      <c r="AE322" s="194"/>
      <c r="AF322" s="194"/>
      <c r="AG322" s="194"/>
      <c r="AH322" s="194"/>
      <c r="AI322" s="194"/>
      <c r="AJ322" s="194"/>
      <c r="AK322" s="194"/>
      <c r="AL322" s="194"/>
      <c r="AM322" s="194"/>
      <c r="AN322" s="194"/>
      <c r="AO322" s="194"/>
      <c r="AP322" s="194"/>
      <c r="AQ322" s="194"/>
      <c r="AR322" s="194"/>
      <c r="AS322" s="194"/>
      <c r="AT322" s="194"/>
      <c r="AU322" s="194"/>
      <c r="AV322" s="194"/>
      <c r="AW322" s="194"/>
      <c r="AX322" s="194"/>
      <c r="AY322" s="194"/>
      <c r="AZ322" s="194"/>
      <c r="BA322" s="194"/>
      <c r="BB322" s="194"/>
      <c r="BC322" s="194"/>
      <c r="BD322" s="194"/>
      <c r="BE322" s="194"/>
      <c r="BF322" s="194"/>
      <c r="BG322" s="194"/>
      <c r="BH322" s="194"/>
      <c r="BI322" s="194"/>
      <c r="BJ322" s="194"/>
      <c r="BK322" s="194"/>
      <c r="BL322" s="194"/>
      <c r="BM322" s="194"/>
      <c r="BN322" s="194"/>
      <c r="BO322" s="194"/>
      <c r="BP322" s="194"/>
      <c r="BQ322" s="194"/>
      <c r="BR322" s="194"/>
      <c r="BS322" s="194"/>
      <c r="BT322" s="194"/>
      <c r="BU322" s="194"/>
      <c r="BV322" s="194"/>
      <c r="BW322" s="194"/>
      <c r="BX322" s="194"/>
      <c r="BY322" s="194"/>
      <c r="BZ322" s="194"/>
      <c r="CA322" s="194"/>
      <c r="CB322" s="194"/>
      <c r="CC322" s="194"/>
      <c r="CD322" s="194"/>
      <c r="CE322" s="194"/>
      <c r="CF322" s="194"/>
      <c r="CG322" s="194"/>
      <c r="CH322" s="194"/>
      <c r="CI322" s="194"/>
      <c r="CJ322" s="194"/>
      <c r="CK322" s="194"/>
      <c r="CL322" s="194"/>
      <c r="CM322" s="194"/>
      <c r="CN322" s="194"/>
      <c r="CO322" s="194"/>
      <c r="CP322" s="194"/>
      <c r="CQ322" s="194"/>
      <c r="CR322" s="194"/>
      <c r="CS322" s="194"/>
      <c r="CT322" s="194"/>
      <c r="CU322" s="194"/>
      <c r="CV322" s="194"/>
      <c r="CW322" s="194"/>
      <c r="CX322" s="194"/>
      <c r="CY322" s="194"/>
      <c r="CZ322" s="194"/>
      <c r="DA322" s="194"/>
      <c r="DB322" s="194"/>
      <c r="DC322" s="194"/>
      <c r="DD322" s="194"/>
      <c r="DE322" s="194"/>
      <c r="DF322" s="194"/>
      <c r="DG322" s="194"/>
      <c r="DH322" s="194"/>
      <c r="DI322" s="194"/>
      <c r="DJ322" s="194"/>
      <c r="DK322" s="194"/>
      <c r="DL322" s="194"/>
      <c r="DM322" s="194"/>
      <c r="DN322" s="194"/>
      <c r="DO322" s="194"/>
      <c r="DP322" s="194"/>
      <c r="DQ322" s="194"/>
      <c r="DR322" s="194"/>
      <c r="DS322" s="194"/>
      <c r="DT322" s="194"/>
      <c r="DU322" s="194"/>
      <c r="DV322" s="194"/>
      <c r="DW322" s="194"/>
      <c r="DX322" s="194"/>
      <c r="DY322" s="194"/>
      <c r="DZ322" s="194"/>
      <c r="EA322" s="194"/>
      <c r="EB322" s="194"/>
      <c r="EC322" s="194"/>
      <c r="ED322" s="194"/>
      <c r="EE322" s="194"/>
      <c r="EF322" s="194"/>
      <c r="EG322" s="194"/>
      <c r="EH322" s="194"/>
      <c r="EI322" s="194"/>
      <c r="EJ322" s="194"/>
      <c r="EK322" s="194"/>
      <c r="EL322" s="194"/>
      <c r="EM322" s="194"/>
      <c r="EN322" s="194"/>
      <c r="EO322" s="194"/>
      <c r="EP322" s="194"/>
      <c r="EQ322" s="194"/>
      <c r="ER322" s="194"/>
      <c r="ES322" s="194"/>
      <c r="ET322" s="194"/>
      <c r="EU322" s="194"/>
      <c r="EV322" s="194"/>
      <c r="EW322" s="194"/>
      <c r="EX322" s="194"/>
      <c r="EY322" s="194"/>
      <c r="EZ322" s="194"/>
      <c r="FA322" s="194"/>
      <c r="FB322" s="194"/>
      <c r="FC322" s="194"/>
      <c r="FD322" s="194"/>
      <c r="FE322" s="194"/>
      <c r="FF322" s="194"/>
      <c r="FG322" s="194"/>
      <c r="FH322" s="194"/>
      <c r="FI322" s="194"/>
      <c r="FJ322" s="194"/>
      <c r="FK322" s="194"/>
      <c r="FL322" s="194"/>
      <c r="FM322" s="194"/>
      <c r="FN322" s="194"/>
      <c r="FO322" s="194"/>
      <c r="FP322" s="194"/>
      <c r="FQ322" s="194"/>
      <c r="FR322" s="194"/>
      <c r="FS322" s="194"/>
      <c r="FT322" s="194"/>
      <c r="FU322" s="194"/>
      <c r="FV322" s="194"/>
      <c r="FW322" s="194"/>
      <c r="FX322" s="194"/>
      <c r="FY322" s="194"/>
      <c r="FZ322" s="194"/>
      <c r="GA322" s="194"/>
      <c r="GB322" s="194"/>
      <c r="GC322" s="194"/>
      <c r="GD322" s="194"/>
      <c r="GE322" s="194"/>
      <c r="GF322" s="194"/>
      <c r="GG322" s="194"/>
      <c r="GH322" s="194"/>
      <c r="GI322" s="194"/>
      <c r="GJ322" s="194"/>
      <c r="GK322" s="194"/>
      <c r="GL322" s="194"/>
      <c r="GM322" s="194"/>
      <c r="GN322" s="194"/>
      <c r="GO322" s="194"/>
      <c r="GP322" s="194"/>
      <c r="GQ322" s="194"/>
      <c r="GR322" s="194"/>
      <c r="GS322" s="194"/>
      <c r="GT322" s="194"/>
      <c r="GU322" s="194"/>
      <c r="GV322" s="194"/>
      <c r="GW322" s="194"/>
      <c r="GX322" s="194"/>
      <c r="GY322" s="194"/>
      <c r="GZ322" s="194"/>
      <c r="HA322" s="194"/>
      <c r="HB322" s="194"/>
      <c r="HC322" s="194"/>
      <c r="HD322" s="194"/>
      <c r="HE322" s="194"/>
      <c r="HF322" s="194"/>
      <c r="HG322" s="194"/>
      <c r="HH322" s="194"/>
      <c r="HI322" s="194"/>
      <c r="HJ322" s="194"/>
      <c r="HK322" s="194"/>
      <c r="HL322" s="194"/>
      <c r="HM322" s="194"/>
      <c r="HN322" s="194"/>
      <c r="HO322" s="194"/>
      <c r="HP322" s="194"/>
      <c r="HQ322" s="194"/>
      <c r="HR322" s="194"/>
      <c r="HS322" s="194"/>
      <c r="HT322" s="194"/>
      <c r="HU322" s="194"/>
      <c r="HV322" s="194"/>
      <c r="HW322" s="194"/>
      <c r="HX322" s="194"/>
      <c r="HY322" s="194"/>
      <c r="HZ322" s="194"/>
      <c r="IA322" s="194"/>
      <c r="IB322" s="194"/>
      <c r="IC322" s="194"/>
      <c r="ID322" s="194"/>
      <c r="IE322" s="194"/>
      <c r="IF322" s="194"/>
      <c r="IG322" s="194"/>
      <c r="IH322" s="194"/>
      <c r="II322" s="194"/>
      <c r="IJ322" s="194"/>
      <c r="IK322" s="194"/>
      <c r="IL322" s="194"/>
      <c r="IM322" s="194"/>
      <c r="IN322" s="194"/>
      <c r="IO322" s="194"/>
      <c r="IP322" s="194"/>
      <c r="IQ322" s="194"/>
    </row>
    <row r="323" spans="1:251" x14ac:dyDescent="0.2">
      <c r="A323" s="265" t="s">
        <v>459</v>
      </c>
      <c r="B323" s="145" t="s">
        <v>223</v>
      </c>
      <c r="C323" s="219">
        <v>1062</v>
      </c>
      <c r="D323" s="218" t="s">
        <v>205</v>
      </c>
      <c r="E323" s="142" t="s">
        <v>160</v>
      </c>
      <c r="F323" s="206">
        <v>2</v>
      </c>
      <c r="G323" s="149">
        <v>270.88</v>
      </c>
      <c r="H323" s="150">
        <f t="shared" si="49"/>
        <v>339.95</v>
      </c>
      <c r="I323" s="192">
        <f t="shared" si="50"/>
        <v>679.9</v>
      </c>
      <c r="K323" s="193"/>
      <c r="Q323" s="194"/>
      <c r="R323" s="149">
        <v>297.18</v>
      </c>
      <c r="S323" s="194"/>
      <c r="T323" s="194"/>
      <c r="U323" s="194"/>
      <c r="V323" s="194"/>
      <c r="W323" s="194"/>
      <c r="X323" s="194"/>
      <c r="Y323" s="194"/>
      <c r="Z323" s="194"/>
      <c r="AA323" s="194"/>
      <c r="AB323" s="194"/>
      <c r="AC323" s="194"/>
      <c r="AD323" s="194"/>
      <c r="AE323" s="194"/>
      <c r="AF323" s="194"/>
      <c r="AG323" s="194"/>
      <c r="AH323" s="194"/>
      <c r="AI323" s="194"/>
      <c r="AJ323" s="194"/>
      <c r="AK323" s="194"/>
      <c r="AL323" s="194"/>
      <c r="AM323" s="194"/>
      <c r="AN323" s="194"/>
      <c r="AO323" s="194"/>
      <c r="AP323" s="194"/>
      <c r="AQ323" s="194"/>
      <c r="AR323" s="194"/>
      <c r="AS323" s="194"/>
      <c r="AT323" s="194"/>
      <c r="AU323" s="194"/>
      <c r="AV323" s="194"/>
      <c r="AW323" s="194"/>
      <c r="AX323" s="194"/>
      <c r="AY323" s="194"/>
      <c r="AZ323" s="194"/>
      <c r="BA323" s="194"/>
      <c r="BB323" s="194"/>
      <c r="BC323" s="194"/>
      <c r="BD323" s="194"/>
      <c r="BE323" s="194"/>
      <c r="BF323" s="194"/>
      <c r="BG323" s="194"/>
      <c r="BH323" s="194"/>
      <c r="BI323" s="194"/>
      <c r="BJ323" s="194"/>
      <c r="BK323" s="194"/>
      <c r="BL323" s="194"/>
      <c r="BM323" s="194"/>
      <c r="BN323" s="194"/>
      <c r="BO323" s="194"/>
      <c r="BP323" s="194"/>
      <c r="BQ323" s="194"/>
      <c r="BR323" s="194"/>
      <c r="BS323" s="194"/>
      <c r="BT323" s="194"/>
      <c r="BU323" s="194"/>
      <c r="BV323" s="194"/>
      <c r="BW323" s="194"/>
      <c r="BX323" s="194"/>
      <c r="BY323" s="194"/>
      <c r="BZ323" s="194"/>
      <c r="CA323" s="194"/>
      <c r="CB323" s="194"/>
      <c r="CC323" s="194"/>
      <c r="CD323" s="194"/>
      <c r="CE323" s="194"/>
      <c r="CF323" s="194"/>
      <c r="CG323" s="194"/>
      <c r="CH323" s="194"/>
      <c r="CI323" s="194"/>
      <c r="CJ323" s="194"/>
      <c r="CK323" s="194"/>
      <c r="CL323" s="194"/>
      <c r="CM323" s="194"/>
      <c r="CN323" s="194"/>
      <c r="CO323" s="194"/>
      <c r="CP323" s="194"/>
      <c r="CQ323" s="194"/>
      <c r="CR323" s="194"/>
      <c r="CS323" s="194"/>
      <c r="CT323" s="194"/>
      <c r="CU323" s="194"/>
      <c r="CV323" s="194"/>
      <c r="CW323" s="194"/>
      <c r="CX323" s="194"/>
      <c r="CY323" s="194"/>
      <c r="CZ323" s="194"/>
      <c r="DA323" s="194"/>
      <c r="DB323" s="194"/>
      <c r="DC323" s="194"/>
      <c r="DD323" s="194"/>
      <c r="DE323" s="194"/>
      <c r="DF323" s="194"/>
      <c r="DG323" s="194"/>
      <c r="DH323" s="194"/>
      <c r="DI323" s="194"/>
      <c r="DJ323" s="194"/>
      <c r="DK323" s="194"/>
      <c r="DL323" s="194"/>
      <c r="DM323" s="194"/>
      <c r="DN323" s="194"/>
      <c r="DO323" s="194"/>
      <c r="DP323" s="194"/>
      <c r="DQ323" s="194"/>
      <c r="DR323" s="194"/>
      <c r="DS323" s="194"/>
      <c r="DT323" s="194"/>
      <c r="DU323" s="194"/>
      <c r="DV323" s="194"/>
      <c r="DW323" s="194"/>
      <c r="DX323" s="194"/>
      <c r="DY323" s="194"/>
      <c r="DZ323" s="194"/>
      <c r="EA323" s="194"/>
      <c r="EB323" s="194"/>
      <c r="EC323" s="194"/>
      <c r="ED323" s="194"/>
      <c r="EE323" s="194"/>
      <c r="EF323" s="194"/>
      <c r="EG323" s="194"/>
      <c r="EH323" s="194"/>
      <c r="EI323" s="194"/>
      <c r="EJ323" s="194"/>
      <c r="EK323" s="194"/>
      <c r="EL323" s="194"/>
      <c r="EM323" s="194"/>
      <c r="EN323" s="194"/>
      <c r="EO323" s="194"/>
      <c r="EP323" s="194"/>
      <c r="EQ323" s="194"/>
      <c r="ER323" s="194"/>
      <c r="ES323" s="194"/>
      <c r="ET323" s="194"/>
      <c r="EU323" s="194"/>
      <c r="EV323" s="194"/>
      <c r="EW323" s="194"/>
      <c r="EX323" s="194"/>
      <c r="EY323" s="194"/>
      <c r="EZ323" s="194"/>
      <c r="FA323" s="194"/>
      <c r="FB323" s="194"/>
      <c r="FC323" s="194"/>
      <c r="FD323" s="194"/>
      <c r="FE323" s="194"/>
      <c r="FF323" s="194"/>
      <c r="FG323" s="194"/>
      <c r="FH323" s="194"/>
      <c r="FI323" s="194"/>
      <c r="FJ323" s="194"/>
      <c r="FK323" s="194"/>
      <c r="FL323" s="194"/>
      <c r="FM323" s="194"/>
      <c r="FN323" s="194"/>
      <c r="FO323" s="194"/>
      <c r="FP323" s="194"/>
      <c r="FQ323" s="194"/>
      <c r="FR323" s="194"/>
      <c r="FS323" s="194"/>
      <c r="FT323" s="194"/>
      <c r="FU323" s="194"/>
      <c r="FV323" s="194"/>
      <c r="FW323" s="194"/>
      <c r="FX323" s="194"/>
      <c r="FY323" s="194"/>
      <c r="FZ323" s="194"/>
      <c r="GA323" s="194"/>
      <c r="GB323" s="194"/>
      <c r="GC323" s="194"/>
      <c r="GD323" s="194"/>
      <c r="GE323" s="194"/>
      <c r="GF323" s="194"/>
      <c r="GG323" s="194"/>
      <c r="GH323" s="194"/>
      <c r="GI323" s="194"/>
      <c r="GJ323" s="194"/>
      <c r="GK323" s="194"/>
      <c r="GL323" s="194"/>
      <c r="GM323" s="194"/>
      <c r="GN323" s="194"/>
      <c r="GO323" s="194"/>
      <c r="GP323" s="194"/>
      <c r="GQ323" s="194"/>
      <c r="GR323" s="194"/>
      <c r="GS323" s="194"/>
      <c r="GT323" s="194"/>
      <c r="GU323" s="194"/>
      <c r="GV323" s="194"/>
      <c r="GW323" s="194"/>
      <c r="GX323" s="194"/>
      <c r="GY323" s="194"/>
      <c r="GZ323" s="194"/>
      <c r="HA323" s="194"/>
      <c r="HB323" s="194"/>
      <c r="HC323" s="194"/>
      <c r="HD323" s="194"/>
      <c r="HE323" s="194"/>
      <c r="HF323" s="194"/>
      <c r="HG323" s="194"/>
      <c r="HH323" s="194"/>
      <c r="HI323" s="194"/>
      <c r="HJ323" s="194"/>
      <c r="HK323" s="194"/>
      <c r="HL323" s="194"/>
      <c r="HM323" s="194"/>
      <c r="HN323" s="194"/>
      <c r="HO323" s="194"/>
      <c r="HP323" s="194"/>
      <c r="HQ323" s="194"/>
      <c r="HR323" s="194"/>
      <c r="HS323" s="194"/>
      <c r="HT323" s="194"/>
      <c r="HU323" s="194"/>
      <c r="HV323" s="194"/>
      <c r="HW323" s="194"/>
      <c r="HX323" s="194"/>
      <c r="HY323" s="194"/>
      <c r="HZ323" s="194"/>
      <c r="IA323" s="194"/>
      <c r="IB323" s="194"/>
      <c r="IC323" s="194"/>
      <c r="ID323" s="194"/>
      <c r="IE323" s="194"/>
      <c r="IF323" s="194"/>
      <c r="IG323" s="194"/>
      <c r="IH323" s="194"/>
      <c r="II323" s="194"/>
      <c r="IJ323" s="194"/>
      <c r="IK323" s="194"/>
      <c r="IL323" s="194"/>
      <c r="IM323" s="194"/>
      <c r="IN323" s="194"/>
      <c r="IO323" s="194"/>
      <c r="IP323" s="194"/>
      <c r="IQ323" s="194"/>
    </row>
    <row r="324" spans="1:251" x14ac:dyDescent="0.2">
      <c r="A324" s="265" t="s">
        <v>460</v>
      </c>
      <c r="B324" s="145" t="s">
        <v>223</v>
      </c>
      <c r="C324" s="219">
        <v>39692</v>
      </c>
      <c r="D324" s="218" t="s">
        <v>206</v>
      </c>
      <c r="E324" s="142" t="s">
        <v>160</v>
      </c>
      <c r="F324" s="206">
        <v>1</v>
      </c>
      <c r="G324" s="149">
        <v>854.72</v>
      </c>
      <c r="H324" s="150">
        <f t="shared" si="49"/>
        <v>1072.67</v>
      </c>
      <c r="I324" s="192">
        <f t="shared" si="50"/>
        <v>1072.67</v>
      </c>
      <c r="K324" s="193"/>
      <c r="Q324" s="194"/>
      <c r="R324" s="149">
        <v>937.73</v>
      </c>
      <c r="S324" s="194"/>
      <c r="T324" s="194"/>
      <c r="U324" s="194"/>
      <c r="V324" s="194"/>
      <c r="W324" s="194"/>
      <c r="X324" s="194"/>
      <c r="Y324" s="194"/>
      <c r="Z324" s="194"/>
      <c r="AA324" s="194"/>
      <c r="AB324" s="194"/>
      <c r="AC324" s="194"/>
      <c r="AD324" s="194"/>
      <c r="AE324" s="194"/>
      <c r="AF324" s="194"/>
      <c r="AG324" s="194"/>
      <c r="AH324" s="194"/>
      <c r="AI324" s="194"/>
      <c r="AJ324" s="194"/>
      <c r="AK324" s="194"/>
      <c r="AL324" s="194"/>
      <c r="AM324" s="194"/>
      <c r="AN324" s="194"/>
      <c r="AO324" s="194"/>
      <c r="AP324" s="194"/>
      <c r="AQ324" s="194"/>
      <c r="AR324" s="194"/>
      <c r="AS324" s="194"/>
      <c r="AT324" s="194"/>
      <c r="AU324" s="194"/>
      <c r="AV324" s="194"/>
      <c r="AW324" s="194"/>
      <c r="AX324" s="194"/>
      <c r="AY324" s="194"/>
      <c r="AZ324" s="194"/>
      <c r="BA324" s="194"/>
      <c r="BB324" s="194"/>
      <c r="BC324" s="194"/>
      <c r="BD324" s="194"/>
      <c r="BE324" s="194"/>
      <c r="BF324" s="194"/>
      <c r="BG324" s="194"/>
      <c r="BH324" s="194"/>
      <c r="BI324" s="194"/>
      <c r="BJ324" s="194"/>
      <c r="BK324" s="194"/>
      <c r="BL324" s="194"/>
      <c r="BM324" s="194"/>
      <c r="BN324" s="194"/>
      <c r="BO324" s="194"/>
      <c r="BP324" s="194"/>
      <c r="BQ324" s="194"/>
      <c r="BR324" s="194"/>
      <c r="BS324" s="194"/>
      <c r="BT324" s="194"/>
      <c r="BU324" s="194"/>
      <c r="BV324" s="194"/>
      <c r="BW324" s="194"/>
      <c r="BX324" s="194"/>
      <c r="BY324" s="194"/>
      <c r="BZ324" s="194"/>
      <c r="CA324" s="194"/>
      <c r="CB324" s="194"/>
      <c r="CC324" s="194"/>
      <c r="CD324" s="194"/>
      <c r="CE324" s="194"/>
      <c r="CF324" s="194"/>
      <c r="CG324" s="194"/>
      <c r="CH324" s="194"/>
      <c r="CI324" s="194"/>
      <c r="CJ324" s="194"/>
      <c r="CK324" s="194"/>
      <c r="CL324" s="194"/>
      <c r="CM324" s="194"/>
      <c r="CN324" s="194"/>
      <c r="CO324" s="194"/>
      <c r="CP324" s="194"/>
      <c r="CQ324" s="194"/>
      <c r="CR324" s="194"/>
      <c r="CS324" s="194"/>
      <c r="CT324" s="194"/>
      <c r="CU324" s="194"/>
      <c r="CV324" s="194"/>
      <c r="CW324" s="194"/>
      <c r="CX324" s="194"/>
      <c r="CY324" s="194"/>
      <c r="CZ324" s="194"/>
      <c r="DA324" s="194"/>
      <c r="DB324" s="194"/>
      <c r="DC324" s="194"/>
      <c r="DD324" s="194"/>
      <c r="DE324" s="194"/>
      <c r="DF324" s="194"/>
      <c r="DG324" s="194"/>
      <c r="DH324" s="194"/>
      <c r="DI324" s="194"/>
      <c r="DJ324" s="194"/>
      <c r="DK324" s="194"/>
      <c r="DL324" s="194"/>
      <c r="DM324" s="194"/>
      <c r="DN324" s="194"/>
      <c r="DO324" s="194"/>
      <c r="DP324" s="194"/>
      <c r="DQ324" s="194"/>
      <c r="DR324" s="194"/>
      <c r="DS324" s="194"/>
      <c r="DT324" s="194"/>
      <c r="DU324" s="194"/>
      <c r="DV324" s="194"/>
      <c r="DW324" s="194"/>
      <c r="DX324" s="194"/>
      <c r="DY324" s="194"/>
      <c r="DZ324" s="194"/>
      <c r="EA324" s="194"/>
      <c r="EB324" s="194"/>
      <c r="EC324" s="194"/>
      <c r="ED324" s="194"/>
      <c r="EE324" s="194"/>
      <c r="EF324" s="194"/>
      <c r="EG324" s="194"/>
      <c r="EH324" s="194"/>
      <c r="EI324" s="194"/>
      <c r="EJ324" s="194"/>
      <c r="EK324" s="194"/>
      <c r="EL324" s="194"/>
      <c r="EM324" s="194"/>
      <c r="EN324" s="194"/>
      <c r="EO324" s="194"/>
      <c r="EP324" s="194"/>
      <c r="EQ324" s="194"/>
      <c r="ER324" s="194"/>
      <c r="ES324" s="194"/>
      <c r="ET324" s="194"/>
      <c r="EU324" s="194"/>
      <c r="EV324" s="194"/>
      <c r="EW324" s="194"/>
      <c r="EX324" s="194"/>
      <c r="EY324" s="194"/>
      <c r="EZ324" s="194"/>
      <c r="FA324" s="194"/>
      <c r="FB324" s="194"/>
      <c r="FC324" s="194"/>
      <c r="FD324" s="194"/>
      <c r="FE324" s="194"/>
      <c r="FF324" s="194"/>
      <c r="FG324" s="194"/>
      <c r="FH324" s="194"/>
      <c r="FI324" s="194"/>
      <c r="FJ324" s="194"/>
      <c r="FK324" s="194"/>
      <c r="FL324" s="194"/>
      <c r="FM324" s="194"/>
      <c r="FN324" s="194"/>
      <c r="FO324" s="194"/>
      <c r="FP324" s="194"/>
      <c r="FQ324" s="194"/>
      <c r="FR324" s="194"/>
      <c r="FS324" s="194"/>
      <c r="FT324" s="194"/>
      <c r="FU324" s="194"/>
      <c r="FV324" s="194"/>
      <c r="FW324" s="194"/>
      <c r="FX324" s="194"/>
      <c r="FY324" s="194"/>
      <c r="FZ324" s="194"/>
      <c r="GA324" s="194"/>
      <c r="GB324" s="194"/>
      <c r="GC324" s="194"/>
      <c r="GD324" s="194"/>
      <c r="GE324" s="194"/>
      <c r="GF324" s="194"/>
      <c r="GG324" s="194"/>
      <c r="GH324" s="194"/>
      <c r="GI324" s="194"/>
      <c r="GJ324" s="194"/>
      <c r="GK324" s="194"/>
      <c r="GL324" s="194"/>
      <c r="GM324" s="194"/>
      <c r="GN324" s="194"/>
      <c r="GO324" s="194"/>
      <c r="GP324" s="194"/>
      <c r="GQ324" s="194"/>
      <c r="GR324" s="194"/>
      <c r="GS324" s="194"/>
      <c r="GT324" s="194"/>
      <c r="GU324" s="194"/>
      <c r="GV324" s="194"/>
      <c r="GW324" s="194"/>
      <c r="GX324" s="194"/>
      <c r="GY324" s="194"/>
      <c r="GZ324" s="194"/>
      <c r="HA324" s="194"/>
      <c r="HB324" s="194"/>
      <c r="HC324" s="194"/>
      <c r="HD324" s="194"/>
      <c r="HE324" s="194"/>
      <c r="HF324" s="194"/>
      <c r="HG324" s="194"/>
      <c r="HH324" s="194"/>
      <c r="HI324" s="194"/>
      <c r="HJ324" s="194"/>
      <c r="HK324" s="194"/>
      <c r="HL324" s="194"/>
      <c r="HM324" s="194"/>
      <c r="HN324" s="194"/>
      <c r="HO324" s="194"/>
      <c r="HP324" s="194"/>
      <c r="HQ324" s="194"/>
      <c r="HR324" s="194"/>
      <c r="HS324" s="194"/>
      <c r="HT324" s="194"/>
      <c r="HU324" s="194"/>
      <c r="HV324" s="194"/>
      <c r="HW324" s="194"/>
      <c r="HX324" s="194"/>
      <c r="HY324" s="194"/>
      <c r="HZ324" s="194"/>
      <c r="IA324" s="194"/>
      <c r="IB324" s="194"/>
      <c r="IC324" s="194"/>
      <c r="ID324" s="194"/>
      <c r="IE324" s="194"/>
      <c r="IF324" s="194"/>
      <c r="IG324" s="194"/>
      <c r="IH324" s="194"/>
      <c r="II324" s="194"/>
      <c r="IJ324" s="194"/>
      <c r="IK324" s="194"/>
      <c r="IL324" s="194"/>
      <c r="IM324" s="194"/>
      <c r="IN324" s="194"/>
      <c r="IO324" s="194"/>
      <c r="IP324" s="194"/>
      <c r="IQ324" s="194"/>
    </row>
    <row r="325" spans="1:251" x14ac:dyDescent="0.2">
      <c r="A325" s="265" t="s">
        <v>461</v>
      </c>
      <c r="B325" s="415" t="s">
        <v>811</v>
      </c>
      <c r="C325" s="275" t="s">
        <v>264</v>
      </c>
      <c r="D325" s="218" t="s">
        <v>262</v>
      </c>
      <c r="E325" s="142" t="s">
        <v>160</v>
      </c>
      <c r="F325" s="206">
        <v>1</v>
      </c>
      <c r="G325" s="149">
        <f t="shared" si="51"/>
        <v>1175.01</v>
      </c>
      <c r="H325" s="150">
        <f t="shared" si="49"/>
        <v>1474.64</v>
      </c>
      <c r="I325" s="192">
        <f t="shared" si="50"/>
        <v>1474.64</v>
      </c>
      <c r="K325" s="193"/>
      <c r="Q325" s="194"/>
      <c r="R325" s="149">
        <v>1049.1199999999999</v>
      </c>
      <c r="S325" s="194"/>
      <c r="T325" s="194"/>
      <c r="U325" s="194"/>
      <c r="V325" s="194"/>
      <c r="W325" s="194"/>
      <c r="X325" s="194"/>
      <c r="Y325" s="194"/>
      <c r="Z325" s="194"/>
      <c r="AA325" s="194"/>
      <c r="AB325" s="194"/>
      <c r="AC325" s="194"/>
      <c r="AD325" s="194"/>
      <c r="AE325" s="194"/>
      <c r="AF325" s="194"/>
      <c r="AG325" s="194"/>
      <c r="AH325" s="194"/>
      <c r="AI325" s="194"/>
      <c r="AJ325" s="194"/>
      <c r="AK325" s="194"/>
      <c r="AL325" s="194"/>
      <c r="AM325" s="194"/>
      <c r="AN325" s="194"/>
      <c r="AO325" s="194"/>
      <c r="AP325" s="194"/>
      <c r="AQ325" s="194"/>
      <c r="AR325" s="194"/>
      <c r="AS325" s="194"/>
      <c r="AT325" s="194"/>
      <c r="AU325" s="194"/>
      <c r="AV325" s="194"/>
      <c r="AW325" s="194"/>
      <c r="AX325" s="194"/>
      <c r="AY325" s="194"/>
      <c r="AZ325" s="194"/>
      <c r="BA325" s="194"/>
      <c r="BB325" s="194"/>
      <c r="BC325" s="194"/>
      <c r="BD325" s="194"/>
      <c r="BE325" s="194"/>
      <c r="BF325" s="194"/>
      <c r="BG325" s="194"/>
      <c r="BH325" s="194"/>
      <c r="BI325" s="194"/>
      <c r="BJ325" s="194"/>
      <c r="BK325" s="194"/>
      <c r="BL325" s="194"/>
      <c r="BM325" s="194"/>
      <c r="BN325" s="194"/>
      <c r="BO325" s="194"/>
      <c r="BP325" s="194"/>
      <c r="BQ325" s="194"/>
      <c r="BR325" s="194"/>
      <c r="BS325" s="194"/>
      <c r="BT325" s="194"/>
      <c r="BU325" s="194"/>
      <c r="BV325" s="194"/>
      <c r="BW325" s="194"/>
      <c r="BX325" s="194"/>
      <c r="BY325" s="194"/>
      <c r="BZ325" s="194"/>
      <c r="CA325" s="194"/>
      <c r="CB325" s="194"/>
      <c r="CC325" s="194"/>
      <c r="CD325" s="194"/>
      <c r="CE325" s="194"/>
      <c r="CF325" s="194"/>
      <c r="CG325" s="194"/>
      <c r="CH325" s="194"/>
      <c r="CI325" s="194"/>
      <c r="CJ325" s="194"/>
      <c r="CK325" s="194"/>
      <c r="CL325" s="194"/>
      <c r="CM325" s="194"/>
      <c r="CN325" s="194"/>
      <c r="CO325" s="194"/>
      <c r="CP325" s="194"/>
      <c r="CQ325" s="194"/>
      <c r="CR325" s="194"/>
      <c r="CS325" s="194"/>
      <c r="CT325" s="194"/>
      <c r="CU325" s="194"/>
      <c r="CV325" s="194"/>
      <c r="CW325" s="194"/>
      <c r="CX325" s="194"/>
      <c r="CY325" s="194"/>
      <c r="CZ325" s="194"/>
      <c r="DA325" s="194"/>
      <c r="DB325" s="194"/>
      <c r="DC325" s="194"/>
      <c r="DD325" s="194"/>
      <c r="DE325" s="194"/>
      <c r="DF325" s="194"/>
      <c r="DG325" s="194"/>
      <c r="DH325" s="194"/>
      <c r="DI325" s="194"/>
      <c r="DJ325" s="194"/>
      <c r="DK325" s="194"/>
      <c r="DL325" s="194"/>
      <c r="DM325" s="194"/>
      <c r="DN325" s="194"/>
      <c r="DO325" s="194"/>
      <c r="DP325" s="194"/>
      <c r="DQ325" s="194"/>
      <c r="DR325" s="194"/>
      <c r="DS325" s="194"/>
      <c r="DT325" s="194"/>
      <c r="DU325" s="194"/>
      <c r="DV325" s="194"/>
      <c r="DW325" s="194"/>
      <c r="DX325" s="194"/>
      <c r="DY325" s="194"/>
      <c r="DZ325" s="194"/>
      <c r="EA325" s="194"/>
      <c r="EB325" s="194"/>
      <c r="EC325" s="194"/>
      <c r="ED325" s="194"/>
      <c r="EE325" s="194"/>
      <c r="EF325" s="194"/>
      <c r="EG325" s="194"/>
      <c r="EH325" s="194"/>
      <c r="EI325" s="194"/>
      <c r="EJ325" s="194"/>
      <c r="EK325" s="194"/>
      <c r="EL325" s="194"/>
      <c r="EM325" s="194"/>
      <c r="EN325" s="194"/>
      <c r="EO325" s="194"/>
      <c r="EP325" s="194"/>
      <c r="EQ325" s="194"/>
      <c r="ER325" s="194"/>
      <c r="ES325" s="194"/>
      <c r="ET325" s="194"/>
      <c r="EU325" s="194"/>
      <c r="EV325" s="194"/>
      <c r="EW325" s="194"/>
      <c r="EX325" s="194"/>
      <c r="EY325" s="194"/>
      <c r="EZ325" s="194"/>
      <c r="FA325" s="194"/>
      <c r="FB325" s="194"/>
      <c r="FC325" s="194"/>
      <c r="FD325" s="194"/>
      <c r="FE325" s="194"/>
      <c r="FF325" s="194"/>
      <c r="FG325" s="194"/>
      <c r="FH325" s="194"/>
      <c r="FI325" s="194"/>
      <c r="FJ325" s="194"/>
      <c r="FK325" s="194"/>
      <c r="FL325" s="194"/>
      <c r="FM325" s="194"/>
      <c r="FN325" s="194"/>
      <c r="FO325" s="194"/>
      <c r="FP325" s="194"/>
      <c r="FQ325" s="194"/>
      <c r="FR325" s="194"/>
      <c r="FS325" s="194"/>
      <c r="FT325" s="194"/>
      <c r="FU325" s="194"/>
      <c r="FV325" s="194"/>
      <c r="FW325" s="194"/>
      <c r="FX325" s="194"/>
      <c r="FY325" s="194"/>
      <c r="FZ325" s="194"/>
      <c r="GA325" s="194"/>
      <c r="GB325" s="194"/>
      <c r="GC325" s="194"/>
      <c r="GD325" s="194"/>
      <c r="GE325" s="194"/>
      <c r="GF325" s="194"/>
      <c r="GG325" s="194"/>
      <c r="GH325" s="194"/>
      <c r="GI325" s="194"/>
      <c r="GJ325" s="194"/>
      <c r="GK325" s="194"/>
      <c r="GL325" s="194"/>
      <c r="GM325" s="194"/>
      <c r="GN325" s="194"/>
      <c r="GO325" s="194"/>
      <c r="GP325" s="194"/>
      <c r="GQ325" s="194"/>
      <c r="GR325" s="194"/>
      <c r="GS325" s="194"/>
      <c r="GT325" s="194"/>
      <c r="GU325" s="194"/>
      <c r="GV325" s="194"/>
      <c r="GW325" s="194"/>
      <c r="GX325" s="194"/>
      <c r="GY325" s="194"/>
      <c r="GZ325" s="194"/>
      <c r="HA325" s="194"/>
      <c r="HB325" s="194"/>
      <c r="HC325" s="194"/>
      <c r="HD325" s="194"/>
      <c r="HE325" s="194"/>
      <c r="HF325" s="194"/>
      <c r="HG325" s="194"/>
      <c r="HH325" s="194"/>
      <c r="HI325" s="194"/>
      <c r="HJ325" s="194"/>
      <c r="HK325" s="194"/>
      <c r="HL325" s="194"/>
      <c r="HM325" s="194"/>
      <c r="HN325" s="194"/>
      <c r="HO325" s="194"/>
      <c r="HP325" s="194"/>
      <c r="HQ325" s="194"/>
      <c r="HR325" s="194"/>
      <c r="HS325" s="194"/>
      <c r="HT325" s="194"/>
      <c r="HU325" s="194"/>
      <c r="HV325" s="194"/>
      <c r="HW325" s="194"/>
      <c r="HX325" s="194"/>
      <c r="HY325" s="194"/>
      <c r="HZ325" s="194"/>
      <c r="IA325" s="194"/>
      <c r="IB325" s="194"/>
      <c r="IC325" s="194"/>
      <c r="ID325" s="194"/>
      <c r="IE325" s="194"/>
      <c r="IF325" s="194"/>
      <c r="IG325" s="194"/>
      <c r="IH325" s="194"/>
      <c r="II325" s="194"/>
      <c r="IJ325" s="194"/>
      <c r="IK325" s="194"/>
      <c r="IL325" s="194"/>
      <c r="IM325" s="194"/>
      <c r="IN325" s="194"/>
      <c r="IO325" s="194"/>
      <c r="IP325" s="194"/>
      <c r="IQ325" s="194"/>
    </row>
    <row r="326" spans="1:251" ht="25.5" x14ac:dyDescent="0.2">
      <c r="A326" s="265" t="s">
        <v>462</v>
      </c>
      <c r="B326" s="145" t="s">
        <v>223</v>
      </c>
      <c r="C326" s="219">
        <v>3298</v>
      </c>
      <c r="D326" s="218" t="s">
        <v>263</v>
      </c>
      <c r="E326" s="142" t="s">
        <v>160</v>
      </c>
      <c r="F326" s="206">
        <v>1</v>
      </c>
      <c r="G326" s="149">
        <v>55.35</v>
      </c>
      <c r="H326" s="150">
        <f>ROUND(G326*$K$9,2)</f>
        <v>69.459999999999994</v>
      </c>
      <c r="I326" s="192">
        <f>ROUND(F326*H326,2)</f>
        <v>69.459999999999994</v>
      </c>
      <c r="K326" s="193"/>
      <c r="Q326" s="194"/>
      <c r="R326" s="149">
        <v>60.7</v>
      </c>
      <c r="S326" s="194"/>
      <c r="T326" s="194"/>
      <c r="U326" s="194"/>
      <c r="V326" s="194"/>
      <c r="W326" s="194"/>
      <c r="X326" s="194"/>
      <c r="Y326" s="194"/>
      <c r="Z326" s="194"/>
      <c r="AA326" s="194"/>
      <c r="AB326" s="194"/>
      <c r="AC326" s="194"/>
      <c r="AD326" s="194"/>
      <c r="AE326" s="194"/>
      <c r="AF326" s="194"/>
      <c r="AG326" s="194"/>
      <c r="AH326" s="194"/>
      <c r="AI326" s="194"/>
      <c r="AJ326" s="194"/>
      <c r="AK326" s="194"/>
      <c r="AL326" s="194"/>
      <c r="AM326" s="194"/>
      <c r="AN326" s="194"/>
      <c r="AO326" s="194"/>
      <c r="AP326" s="194"/>
      <c r="AQ326" s="194"/>
      <c r="AR326" s="194"/>
      <c r="AS326" s="194"/>
      <c r="AT326" s="194"/>
      <c r="AU326" s="194"/>
      <c r="AV326" s="194"/>
      <c r="AW326" s="194"/>
      <c r="AX326" s="194"/>
      <c r="AY326" s="194"/>
      <c r="AZ326" s="194"/>
      <c r="BA326" s="194"/>
      <c r="BB326" s="194"/>
      <c r="BC326" s="194"/>
      <c r="BD326" s="194"/>
      <c r="BE326" s="194"/>
      <c r="BF326" s="194"/>
      <c r="BG326" s="194"/>
      <c r="BH326" s="194"/>
      <c r="BI326" s="194"/>
      <c r="BJ326" s="194"/>
      <c r="BK326" s="194"/>
      <c r="BL326" s="194"/>
      <c r="BM326" s="194"/>
      <c r="BN326" s="194"/>
      <c r="BO326" s="194"/>
      <c r="BP326" s="194"/>
      <c r="BQ326" s="194"/>
      <c r="BR326" s="194"/>
      <c r="BS326" s="194"/>
      <c r="BT326" s="194"/>
      <c r="BU326" s="194"/>
      <c r="BV326" s="194"/>
      <c r="BW326" s="194"/>
      <c r="BX326" s="194"/>
      <c r="BY326" s="194"/>
      <c r="BZ326" s="194"/>
      <c r="CA326" s="194"/>
      <c r="CB326" s="194"/>
      <c r="CC326" s="194"/>
      <c r="CD326" s="194"/>
      <c r="CE326" s="194"/>
      <c r="CF326" s="194"/>
      <c r="CG326" s="194"/>
      <c r="CH326" s="194"/>
      <c r="CI326" s="194"/>
      <c r="CJ326" s="194"/>
      <c r="CK326" s="194"/>
      <c r="CL326" s="194"/>
      <c r="CM326" s="194"/>
      <c r="CN326" s="194"/>
      <c r="CO326" s="194"/>
      <c r="CP326" s="194"/>
      <c r="CQ326" s="194"/>
      <c r="CR326" s="194"/>
      <c r="CS326" s="194"/>
      <c r="CT326" s="194"/>
      <c r="CU326" s="194"/>
      <c r="CV326" s="194"/>
      <c r="CW326" s="194"/>
      <c r="CX326" s="194"/>
      <c r="CY326" s="194"/>
      <c r="CZ326" s="194"/>
      <c r="DA326" s="194"/>
      <c r="DB326" s="194"/>
      <c r="DC326" s="194"/>
      <c r="DD326" s="194"/>
      <c r="DE326" s="194"/>
      <c r="DF326" s="194"/>
      <c r="DG326" s="194"/>
      <c r="DH326" s="194"/>
      <c r="DI326" s="194"/>
      <c r="DJ326" s="194"/>
      <c r="DK326" s="194"/>
      <c r="DL326" s="194"/>
      <c r="DM326" s="194"/>
      <c r="DN326" s="194"/>
      <c r="DO326" s="194"/>
      <c r="DP326" s="194"/>
      <c r="DQ326" s="194"/>
      <c r="DR326" s="194"/>
      <c r="DS326" s="194"/>
      <c r="DT326" s="194"/>
      <c r="DU326" s="194"/>
      <c r="DV326" s="194"/>
      <c r="DW326" s="194"/>
      <c r="DX326" s="194"/>
      <c r="DY326" s="194"/>
      <c r="DZ326" s="194"/>
      <c r="EA326" s="194"/>
      <c r="EB326" s="194"/>
      <c r="EC326" s="194"/>
      <c r="ED326" s="194"/>
      <c r="EE326" s="194"/>
      <c r="EF326" s="194"/>
      <c r="EG326" s="194"/>
      <c r="EH326" s="194"/>
      <c r="EI326" s="194"/>
      <c r="EJ326" s="194"/>
      <c r="EK326" s="194"/>
      <c r="EL326" s="194"/>
      <c r="EM326" s="194"/>
      <c r="EN326" s="194"/>
      <c r="EO326" s="194"/>
      <c r="EP326" s="194"/>
      <c r="EQ326" s="194"/>
      <c r="ER326" s="194"/>
      <c r="ES326" s="194"/>
      <c r="ET326" s="194"/>
      <c r="EU326" s="194"/>
      <c r="EV326" s="194"/>
      <c r="EW326" s="194"/>
      <c r="EX326" s="194"/>
      <c r="EY326" s="194"/>
      <c r="EZ326" s="194"/>
      <c r="FA326" s="194"/>
      <c r="FB326" s="194"/>
      <c r="FC326" s="194"/>
      <c r="FD326" s="194"/>
      <c r="FE326" s="194"/>
      <c r="FF326" s="194"/>
      <c r="FG326" s="194"/>
      <c r="FH326" s="194"/>
      <c r="FI326" s="194"/>
      <c r="FJ326" s="194"/>
      <c r="FK326" s="194"/>
      <c r="FL326" s="194"/>
      <c r="FM326" s="194"/>
      <c r="FN326" s="194"/>
      <c r="FO326" s="194"/>
      <c r="FP326" s="194"/>
      <c r="FQ326" s="194"/>
      <c r="FR326" s="194"/>
      <c r="FS326" s="194"/>
      <c r="FT326" s="194"/>
      <c r="FU326" s="194"/>
      <c r="FV326" s="194"/>
      <c r="FW326" s="194"/>
      <c r="FX326" s="194"/>
      <c r="FY326" s="194"/>
      <c r="FZ326" s="194"/>
      <c r="GA326" s="194"/>
      <c r="GB326" s="194"/>
      <c r="GC326" s="194"/>
      <c r="GD326" s="194"/>
      <c r="GE326" s="194"/>
      <c r="GF326" s="194"/>
      <c r="GG326" s="194"/>
      <c r="GH326" s="194"/>
      <c r="GI326" s="194"/>
      <c r="GJ326" s="194"/>
      <c r="GK326" s="194"/>
      <c r="GL326" s="194"/>
      <c r="GM326" s="194"/>
      <c r="GN326" s="194"/>
      <c r="GO326" s="194"/>
      <c r="GP326" s="194"/>
      <c r="GQ326" s="194"/>
      <c r="GR326" s="194"/>
      <c r="GS326" s="194"/>
      <c r="GT326" s="194"/>
      <c r="GU326" s="194"/>
      <c r="GV326" s="194"/>
      <c r="GW326" s="194"/>
      <c r="GX326" s="194"/>
      <c r="GY326" s="194"/>
      <c r="GZ326" s="194"/>
      <c r="HA326" s="194"/>
      <c r="HB326" s="194"/>
      <c r="HC326" s="194"/>
      <c r="HD326" s="194"/>
      <c r="HE326" s="194"/>
      <c r="HF326" s="194"/>
      <c r="HG326" s="194"/>
      <c r="HH326" s="194"/>
      <c r="HI326" s="194"/>
      <c r="HJ326" s="194"/>
      <c r="HK326" s="194"/>
      <c r="HL326" s="194"/>
      <c r="HM326" s="194"/>
      <c r="HN326" s="194"/>
      <c r="HO326" s="194"/>
      <c r="HP326" s="194"/>
      <c r="HQ326" s="194"/>
      <c r="HR326" s="194"/>
      <c r="HS326" s="194"/>
      <c r="HT326" s="194"/>
      <c r="HU326" s="194"/>
      <c r="HV326" s="194"/>
      <c r="HW326" s="194"/>
      <c r="HX326" s="194"/>
      <c r="HY326" s="194"/>
      <c r="HZ326" s="194"/>
      <c r="IA326" s="194"/>
      <c r="IB326" s="194"/>
      <c r="IC326" s="194"/>
      <c r="ID326" s="194"/>
      <c r="IE326" s="194"/>
      <c r="IF326" s="194"/>
      <c r="IG326" s="194"/>
      <c r="IH326" s="194"/>
      <c r="II326" s="194"/>
      <c r="IJ326" s="194"/>
      <c r="IK326" s="194"/>
      <c r="IL326" s="194"/>
      <c r="IM326" s="194"/>
      <c r="IN326" s="194"/>
      <c r="IO326" s="194"/>
      <c r="IP326" s="194"/>
      <c r="IQ326" s="194"/>
    </row>
    <row r="327" spans="1:251" x14ac:dyDescent="0.2">
      <c r="A327" s="265" t="s">
        <v>463</v>
      </c>
      <c r="B327" s="145" t="s">
        <v>223</v>
      </c>
      <c r="C327" s="219">
        <v>2686</v>
      </c>
      <c r="D327" s="218" t="s">
        <v>207</v>
      </c>
      <c r="E327" s="142" t="s">
        <v>30</v>
      </c>
      <c r="F327" s="206">
        <v>6</v>
      </c>
      <c r="G327" s="149">
        <v>34.14</v>
      </c>
      <c r="H327" s="150">
        <f t="shared" si="49"/>
        <v>42.85</v>
      </c>
      <c r="I327" s="192">
        <f t="shared" si="50"/>
        <v>257.10000000000002</v>
      </c>
      <c r="K327" s="193"/>
      <c r="Q327" s="194"/>
      <c r="R327" s="149">
        <v>36.61</v>
      </c>
      <c r="S327" s="194"/>
      <c r="T327" s="194"/>
      <c r="U327" s="194"/>
      <c r="V327" s="194"/>
      <c r="W327" s="194"/>
      <c r="X327" s="194"/>
      <c r="Y327" s="194"/>
      <c r="Z327" s="194"/>
      <c r="AA327" s="194"/>
      <c r="AB327" s="194"/>
      <c r="AC327" s="194"/>
      <c r="AD327" s="194"/>
      <c r="AE327" s="194"/>
      <c r="AF327" s="194"/>
      <c r="AG327" s="194"/>
      <c r="AH327" s="194"/>
      <c r="AI327" s="194"/>
      <c r="AJ327" s="194"/>
      <c r="AK327" s="194"/>
      <c r="AL327" s="194"/>
      <c r="AM327" s="194"/>
      <c r="AN327" s="194"/>
      <c r="AO327" s="194"/>
      <c r="AP327" s="194"/>
      <c r="AQ327" s="194"/>
      <c r="AR327" s="194"/>
      <c r="AS327" s="194"/>
      <c r="AT327" s="194"/>
      <c r="AU327" s="194"/>
      <c r="AV327" s="194"/>
      <c r="AW327" s="194"/>
      <c r="AX327" s="194"/>
      <c r="AY327" s="194"/>
      <c r="AZ327" s="194"/>
      <c r="BA327" s="194"/>
      <c r="BB327" s="194"/>
      <c r="BC327" s="194"/>
      <c r="BD327" s="194"/>
      <c r="BE327" s="194"/>
      <c r="BF327" s="194"/>
      <c r="BG327" s="194"/>
      <c r="BH327" s="194"/>
      <c r="BI327" s="194"/>
      <c r="BJ327" s="194"/>
      <c r="BK327" s="194"/>
      <c r="BL327" s="194"/>
      <c r="BM327" s="194"/>
      <c r="BN327" s="194"/>
      <c r="BO327" s="194"/>
      <c r="BP327" s="194"/>
      <c r="BQ327" s="194"/>
      <c r="BR327" s="194"/>
      <c r="BS327" s="194"/>
      <c r="BT327" s="194"/>
      <c r="BU327" s="194"/>
      <c r="BV327" s="194"/>
      <c r="BW327" s="194"/>
      <c r="BX327" s="194"/>
      <c r="BY327" s="194"/>
      <c r="BZ327" s="194"/>
      <c r="CA327" s="194"/>
      <c r="CB327" s="194"/>
      <c r="CC327" s="194"/>
      <c r="CD327" s="194"/>
      <c r="CE327" s="194"/>
      <c r="CF327" s="194"/>
      <c r="CG327" s="194"/>
      <c r="CH327" s="194"/>
      <c r="CI327" s="194"/>
      <c r="CJ327" s="194"/>
      <c r="CK327" s="194"/>
      <c r="CL327" s="194"/>
      <c r="CM327" s="194"/>
      <c r="CN327" s="194"/>
      <c r="CO327" s="194"/>
      <c r="CP327" s="194"/>
      <c r="CQ327" s="194"/>
      <c r="CR327" s="194"/>
      <c r="CS327" s="194"/>
      <c r="CT327" s="194"/>
      <c r="CU327" s="194"/>
      <c r="CV327" s="194"/>
      <c r="CW327" s="194"/>
      <c r="CX327" s="194"/>
      <c r="CY327" s="194"/>
      <c r="CZ327" s="194"/>
      <c r="DA327" s="194"/>
      <c r="DB327" s="194"/>
      <c r="DC327" s="194"/>
      <c r="DD327" s="194"/>
      <c r="DE327" s="194"/>
      <c r="DF327" s="194"/>
      <c r="DG327" s="194"/>
      <c r="DH327" s="194"/>
      <c r="DI327" s="194"/>
      <c r="DJ327" s="194"/>
      <c r="DK327" s="194"/>
      <c r="DL327" s="194"/>
      <c r="DM327" s="194"/>
      <c r="DN327" s="194"/>
      <c r="DO327" s="194"/>
      <c r="DP327" s="194"/>
      <c r="DQ327" s="194"/>
      <c r="DR327" s="194"/>
      <c r="DS327" s="194"/>
      <c r="DT327" s="194"/>
      <c r="DU327" s="194"/>
      <c r="DV327" s="194"/>
      <c r="DW327" s="194"/>
      <c r="DX327" s="194"/>
      <c r="DY327" s="194"/>
      <c r="DZ327" s="194"/>
      <c r="EA327" s="194"/>
      <c r="EB327" s="194"/>
      <c r="EC327" s="194"/>
      <c r="ED327" s="194"/>
      <c r="EE327" s="194"/>
      <c r="EF327" s="194"/>
      <c r="EG327" s="194"/>
      <c r="EH327" s="194"/>
      <c r="EI327" s="194"/>
      <c r="EJ327" s="194"/>
      <c r="EK327" s="194"/>
      <c r="EL327" s="194"/>
      <c r="EM327" s="194"/>
      <c r="EN327" s="194"/>
      <c r="EO327" s="194"/>
      <c r="EP327" s="194"/>
      <c r="EQ327" s="194"/>
      <c r="ER327" s="194"/>
      <c r="ES327" s="194"/>
      <c r="ET327" s="194"/>
      <c r="EU327" s="194"/>
      <c r="EV327" s="194"/>
      <c r="EW327" s="194"/>
      <c r="EX327" s="194"/>
      <c r="EY327" s="194"/>
      <c r="EZ327" s="194"/>
      <c r="FA327" s="194"/>
      <c r="FB327" s="194"/>
      <c r="FC327" s="194"/>
      <c r="FD327" s="194"/>
      <c r="FE327" s="194"/>
      <c r="FF327" s="194"/>
      <c r="FG327" s="194"/>
      <c r="FH327" s="194"/>
      <c r="FI327" s="194"/>
      <c r="FJ327" s="194"/>
      <c r="FK327" s="194"/>
      <c r="FL327" s="194"/>
      <c r="FM327" s="194"/>
      <c r="FN327" s="194"/>
      <c r="FO327" s="194"/>
      <c r="FP327" s="194"/>
      <c r="FQ327" s="194"/>
      <c r="FR327" s="194"/>
      <c r="FS327" s="194"/>
      <c r="FT327" s="194"/>
      <c r="FU327" s="194"/>
      <c r="FV327" s="194"/>
      <c r="FW327" s="194"/>
      <c r="FX327" s="194"/>
      <c r="FY327" s="194"/>
      <c r="FZ327" s="194"/>
      <c r="GA327" s="194"/>
      <c r="GB327" s="194"/>
      <c r="GC327" s="194"/>
      <c r="GD327" s="194"/>
      <c r="GE327" s="194"/>
      <c r="GF327" s="194"/>
      <c r="GG327" s="194"/>
      <c r="GH327" s="194"/>
      <c r="GI327" s="194"/>
      <c r="GJ327" s="194"/>
      <c r="GK327" s="194"/>
      <c r="GL327" s="194"/>
      <c r="GM327" s="194"/>
      <c r="GN327" s="194"/>
      <c r="GO327" s="194"/>
      <c r="GP327" s="194"/>
      <c r="GQ327" s="194"/>
      <c r="GR327" s="194"/>
      <c r="GS327" s="194"/>
      <c r="GT327" s="194"/>
      <c r="GU327" s="194"/>
      <c r="GV327" s="194"/>
      <c r="GW327" s="194"/>
      <c r="GX327" s="194"/>
      <c r="GY327" s="194"/>
      <c r="GZ327" s="194"/>
      <c r="HA327" s="194"/>
      <c r="HB327" s="194"/>
      <c r="HC327" s="194"/>
      <c r="HD327" s="194"/>
      <c r="HE327" s="194"/>
      <c r="HF327" s="194"/>
      <c r="HG327" s="194"/>
      <c r="HH327" s="194"/>
      <c r="HI327" s="194"/>
      <c r="HJ327" s="194"/>
      <c r="HK327" s="194"/>
      <c r="HL327" s="194"/>
      <c r="HM327" s="194"/>
      <c r="HN327" s="194"/>
      <c r="HO327" s="194"/>
      <c r="HP327" s="194"/>
      <c r="HQ327" s="194"/>
      <c r="HR327" s="194"/>
      <c r="HS327" s="194"/>
      <c r="HT327" s="194"/>
      <c r="HU327" s="194"/>
      <c r="HV327" s="194"/>
      <c r="HW327" s="194"/>
      <c r="HX327" s="194"/>
      <c r="HY327" s="194"/>
      <c r="HZ327" s="194"/>
      <c r="IA327" s="194"/>
      <c r="IB327" s="194"/>
      <c r="IC327" s="194"/>
      <c r="ID327" s="194"/>
      <c r="IE327" s="194"/>
      <c r="IF327" s="194"/>
      <c r="IG327" s="194"/>
      <c r="IH327" s="194"/>
      <c r="II327" s="194"/>
      <c r="IJ327" s="194"/>
      <c r="IK327" s="194"/>
      <c r="IL327" s="194"/>
      <c r="IM327" s="194"/>
      <c r="IN327" s="194"/>
      <c r="IO327" s="194"/>
      <c r="IP327" s="194"/>
      <c r="IQ327" s="194"/>
    </row>
    <row r="328" spans="1:251" x14ac:dyDescent="0.2">
      <c r="A328" s="265" t="s">
        <v>464</v>
      </c>
      <c r="B328" s="145" t="s">
        <v>223</v>
      </c>
      <c r="C328" s="219">
        <v>1877</v>
      </c>
      <c r="D328" s="218" t="s">
        <v>208</v>
      </c>
      <c r="E328" s="142" t="s">
        <v>160</v>
      </c>
      <c r="F328" s="206">
        <v>10</v>
      </c>
      <c r="G328" s="149">
        <v>26.55</v>
      </c>
      <c r="H328" s="150">
        <f t="shared" si="49"/>
        <v>33.32</v>
      </c>
      <c r="I328" s="192">
        <f t="shared" si="50"/>
        <v>333.2</v>
      </c>
      <c r="J328" s="154"/>
      <c r="K328" s="193"/>
      <c r="Q328" s="194"/>
      <c r="R328" s="149">
        <v>26.55</v>
      </c>
      <c r="S328" s="194"/>
      <c r="T328" s="194"/>
      <c r="U328" s="194"/>
      <c r="V328" s="194"/>
      <c r="W328" s="194"/>
      <c r="X328" s="194"/>
      <c r="Y328" s="194"/>
      <c r="Z328" s="194"/>
      <c r="AA328" s="194"/>
      <c r="AB328" s="194"/>
      <c r="AC328" s="194"/>
      <c r="AD328" s="194"/>
      <c r="AE328" s="194"/>
      <c r="AF328" s="194"/>
      <c r="AG328" s="194"/>
      <c r="AH328" s="194"/>
      <c r="AI328" s="194"/>
      <c r="AJ328" s="194"/>
      <c r="AK328" s="194"/>
      <c r="AL328" s="194"/>
      <c r="AM328" s="194"/>
      <c r="AN328" s="194"/>
      <c r="AO328" s="194"/>
      <c r="AP328" s="194"/>
      <c r="AQ328" s="194"/>
      <c r="AR328" s="194"/>
      <c r="AS328" s="194"/>
      <c r="AT328" s="194"/>
      <c r="AU328" s="194"/>
      <c r="AV328" s="194"/>
      <c r="AW328" s="194"/>
      <c r="AX328" s="194"/>
      <c r="AY328" s="194"/>
      <c r="AZ328" s="194"/>
      <c r="BA328" s="194"/>
      <c r="BB328" s="194"/>
      <c r="BC328" s="194"/>
      <c r="BD328" s="194"/>
      <c r="BE328" s="194"/>
      <c r="BF328" s="194"/>
      <c r="BG328" s="194"/>
      <c r="BH328" s="194"/>
      <c r="BI328" s="194"/>
      <c r="BJ328" s="194"/>
      <c r="BK328" s="194"/>
      <c r="BL328" s="194"/>
      <c r="BM328" s="194"/>
      <c r="BN328" s="194"/>
      <c r="BO328" s="194"/>
      <c r="BP328" s="194"/>
      <c r="BQ328" s="194"/>
      <c r="BR328" s="194"/>
      <c r="BS328" s="194"/>
      <c r="BT328" s="194"/>
      <c r="BU328" s="194"/>
      <c r="BV328" s="194"/>
      <c r="BW328" s="194"/>
      <c r="BX328" s="194"/>
      <c r="BY328" s="194"/>
      <c r="BZ328" s="194"/>
      <c r="CA328" s="194"/>
      <c r="CB328" s="194"/>
      <c r="CC328" s="194"/>
      <c r="CD328" s="194"/>
      <c r="CE328" s="194"/>
      <c r="CF328" s="194"/>
      <c r="CG328" s="194"/>
      <c r="CH328" s="194"/>
      <c r="CI328" s="194"/>
      <c r="CJ328" s="194"/>
      <c r="CK328" s="194"/>
      <c r="CL328" s="194"/>
      <c r="CM328" s="194"/>
      <c r="CN328" s="194"/>
      <c r="CO328" s="194"/>
      <c r="CP328" s="194"/>
      <c r="CQ328" s="194"/>
      <c r="CR328" s="194"/>
      <c r="CS328" s="194"/>
      <c r="CT328" s="194"/>
      <c r="CU328" s="194"/>
      <c r="CV328" s="194"/>
      <c r="CW328" s="194"/>
      <c r="CX328" s="194"/>
      <c r="CY328" s="194"/>
      <c r="CZ328" s="194"/>
      <c r="DA328" s="194"/>
      <c r="DB328" s="194"/>
      <c r="DC328" s="194"/>
      <c r="DD328" s="194"/>
      <c r="DE328" s="194"/>
      <c r="DF328" s="194"/>
      <c r="DG328" s="194"/>
      <c r="DH328" s="194"/>
      <c r="DI328" s="194"/>
      <c r="DJ328" s="194"/>
      <c r="DK328" s="194"/>
      <c r="DL328" s="194"/>
      <c r="DM328" s="194"/>
      <c r="DN328" s="194"/>
      <c r="DO328" s="194"/>
      <c r="DP328" s="194"/>
      <c r="DQ328" s="194"/>
      <c r="DR328" s="194"/>
      <c r="DS328" s="194"/>
      <c r="DT328" s="194"/>
      <c r="DU328" s="194"/>
      <c r="DV328" s="194"/>
      <c r="DW328" s="194"/>
      <c r="DX328" s="194"/>
      <c r="DY328" s="194"/>
      <c r="DZ328" s="194"/>
      <c r="EA328" s="194"/>
      <c r="EB328" s="194"/>
      <c r="EC328" s="194"/>
      <c r="ED328" s="194"/>
      <c r="EE328" s="194"/>
      <c r="EF328" s="194"/>
      <c r="EG328" s="194"/>
      <c r="EH328" s="194"/>
      <c r="EI328" s="194"/>
      <c r="EJ328" s="194"/>
      <c r="EK328" s="194"/>
      <c r="EL328" s="194"/>
      <c r="EM328" s="194"/>
      <c r="EN328" s="194"/>
      <c r="EO328" s="194"/>
      <c r="EP328" s="194"/>
      <c r="EQ328" s="194"/>
      <c r="ER328" s="194"/>
      <c r="ES328" s="194"/>
      <c r="ET328" s="194"/>
      <c r="EU328" s="194"/>
      <c r="EV328" s="194"/>
      <c r="EW328" s="194"/>
      <c r="EX328" s="194"/>
      <c r="EY328" s="194"/>
      <c r="EZ328" s="194"/>
      <c r="FA328" s="194"/>
      <c r="FB328" s="194"/>
      <c r="FC328" s="194"/>
      <c r="FD328" s="194"/>
      <c r="FE328" s="194"/>
      <c r="FF328" s="194"/>
      <c r="FG328" s="194"/>
      <c r="FH328" s="194"/>
      <c r="FI328" s="194"/>
      <c r="FJ328" s="194"/>
      <c r="FK328" s="194"/>
      <c r="FL328" s="194"/>
      <c r="FM328" s="194"/>
      <c r="FN328" s="194"/>
      <c r="FO328" s="194"/>
      <c r="FP328" s="194"/>
      <c r="FQ328" s="194"/>
      <c r="FR328" s="194"/>
      <c r="FS328" s="194"/>
      <c r="FT328" s="194"/>
      <c r="FU328" s="194"/>
      <c r="FV328" s="194"/>
      <c r="FW328" s="194"/>
      <c r="FX328" s="194"/>
      <c r="FY328" s="194"/>
      <c r="FZ328" s="194"/>
      <c r="GA328" s="194"/>
      <c r="GB328" s="194"/>
      <c r="GC328" s="194"/>
      <c r="GD328" s="194"/>
      <c r="GE328" s="194"/>
      <c r="GF328" s="194"/>
      <c r="GG328" s="194"/>
      <c r="GH328" s="194"/>
      <c r="GI328" s="194"/>
      <c r="GJ328" s="194"/>
      <c r="GK328" s="194"/>
      <c r="GL328" s="194"/>
      <c r="GM328" s="194"/>
      <c r="GN328" s="194"/>
      <c r="GO328" s="194"/>
      <c r="GP328" s="194"/>
      <c r="GQ328" s="194"/>
      <c r="GR328" s="194"/>
      <c r="GS328" s="194"/>
      <c r="GT328" s="194"/>
      <c r="GU328" s="194"/>
      <c r="GV328" s="194"/>
      <c r="GW328" s="194"/>
      <c r="GX328" s="194"/>
      <c r="GY328" s="194"/>
      <c r="GZ328" s="194"/>
      <c r="HA328" s="194"/>
      <c r="HB328" s="194"/>
      <c r="HC328" s="194"/>
      <c r="HD328" s="194"/>
      <c r="HE328" s="194"/>
      <c r="HF328" s="194"/>
      <c r="HG328" s="194"/>
      <c r="HH328" s="194"/>
      <c r="HI328" s="194"/>
      <c r="HJ328" s="194"/>
      <c r="HK328" s="194"/>
      <c r="HL328" s="194"/>
      <c r="HM328" s="194"/>
      <c r="HN328" s="194"/>
      <c r="HO328" s="194"/>
      <c r="HP328" s="194"/>
      <c r="HQ328" s="194"/>
      <c r="HR328" s="194"/>
      <c r="HS328" s="194"/>
      <c r="HT328" s="194"/>
      <c r="HU328" s="194"/>
      <c r="HV328" s="194"/>
      <c r="HW328" s="194"/>
      <c r="HX328" s="194"/>
      <c r="HY328" s="194"/>
      <c r="HZ328" s="194"/>
      <c r="IA328" s="194"/>
      <c r="IB328" s="194"/>
      <c r="IC328" s="194"/>
      <c r="ID328" s="194"/>
      <c r="IE328" s="194"/>
      <c r="IF328" s="194"/>
      <c r="IG328" s="194"/>
      <c r="IH328" s="194"/>
      <c r="II328" s="194"/>
      <c r="IJ328" s="194"/>
      <c r="IK328" s="194"/>
      <c r="IL328" s="194"/>
      <c r="IM328" s="194"/>
      <c r="IN328" s="194"/>
      <c r="IO328" s="194"/>
      <c r="IP328" s="194"/>
      <c r="IQ328" s="194"/>
    </row>
    <row r="329" spans="1:251" ht="13.5" thickBot="1" x14ac:dyDescent="0.25">
      <c r="A329" s="324"/>
      <c r="B329" s="285"/>
      <c r="C329" s="286"/>
      <c r="D329" s="418"/>
      <c r="E329" s="285"/>
      <c r="F329" s="419"/>
      <c r="G329" s="314"/>
      <c r="H329" s="304"/>
      <c r="I329" s="288"/>
      <c r="K329" s="193"/>
      <c r="Q329" s="194"/>
      <c r="R329" s="194"/>
      <c r="S329" s="194"/>
      <c r="T329" s="194"/>
      <c r="U329" s="194"/>
      <c r="V329" s="194"/>
      <c r="W329" s="194"/>
      <c r="X329" s="194"/>
      <c r="Y329" s="194"/>
      <c r="Z329" s="194"/>
      <c r="AA329" s="194"/>
      <c r="AB329" s="194"/>
      <c r="AC329" s="194"/>
      <c r="AD329" s="194"/>
      <c r="AE329" s="194"/>
      <c r="AF329" s="194"/>
      <c r="AG329" s="194"/>
      <c r="AH329" s="194"/>
      <c r="AI329" s="194"/>
      <c r="AJ329" s="194"/>
      <c r="AK329" s="194"/>
      <c r="AL329" s="194"/>
      <c r="AM329" s="194"/>
      <c r="AN329" s="194"/>
      <c r="AO329" s="194"/>
      <c r="AP329" s="194"/>
      <c r="AQ329" s="194"/>
      <c r="AR329" s="194"/>
      <c r="AS329" s="194"/>
      <c r="AT329" s="194"/>
      <c r="AU329" s="194"/>
      <c r="AV329" s="194"/>
      <c r="AW329" s="194"/>
      <c r="AX329" s="194"/>
      <c r="AY329" s="194"/>
      <c r="AZ329" s="194"/>
      <c r="BA329" s="194"/>
      <c r="BB329" s="194"/>
      <c r="BC329" s="194"/>
      <c r="BD329" s="194"/>
      <c r="BE329" s="194"/>
      <c r="BF329" s="194"/>
      <c r="BG329" s="194"/>
      <c r="BH329" s="194"/>
      <c r="BI329" s="194"/>
      <c r="BJ329" s="194"/>
      <c r="BK329" s="194"/>
      <c r="BL329" s="194"/>
      <c r="BM329" s="194"/>
      <c r="BN329" s="194"/>
      <c r="BO329" s="194"/>
      <c r="BP329" s="194"/>
      <c r="BQ329" s="194"/>
      <c r="BR329" s="194"/>
      <c r="BS329" s="194"/>
      <c r="BT329" s="194"/>
      <c r="BU329" s="194"/>
      <c r="BV329" s="194"/>
      <c r="BW329" s="194"/>
      <c r="BX329" s="194"/>
      <c r="BY329" s="194"/>
      <c r="BZ329" s="194"/>
      <c r="CA329" s="194"/>
      <c r="CB329" s="194"/>
      <c r="CC329" s="194"/>
      <c r="CD329" s="194"/>
      <c r="CE329" s="194"/>
      <c r="CF329" s="194"/>
      <c r="CG329" s="194"/>
      <c r="CH329" s="194"/>
      <c r="CI329" s="194"/>
      <c r="CJ329" s="194"/>
      <c r="CK329" s="194"/>
      <c r="CL329" s="194"/>
      <c r="CM329" s="194"/>
      <c r="CN329" s="194"/>
      <c r="CO329" s="194"/>
      <c r="CP329" s="194"/>
      <c r="CQ329" s="194"/>
      <c r="CR329" s="194"/>
      <c r="CS329" s="194"/>
      <c r="CT329" s="194"/>
      <c r="CU329" s="194"/>
      <c r="CV329" s="194"/>
      <c r="CW329" s="194"/>
      <c r="CX329" s="194"/>
      <c r="CY329" s="194"/>
      <c r="CZ329" s="194"/>
      <c r="DA329" s="194"/>
      <c r="DB329" s="194"/>
      <c r="DC329" s="194"/>
      <c r="DD329" s="194"/>
      <c r="DE329" s="194"/>
      <c r="DF329" s="194"/>
      <c r="DG329" s="194"/>
      <c r="DH329" s="194"/>
      <c r="DI329" s="194"/>
      <c r="DJ329" s="194"/>
      <c r="DK329" s="194"/>
      <c r="DL329" s="194"/>
      <c r="DM329" s="194"/>
      <c r="DN329" s="194"/>
      <c r="DO329" s="194"/>
      <c r="DP329" s="194"/>
      <c r="DQ329" s="194"/>
      <c r="DR329" s="194"/>
      <c r="DS329" s="194"/>
      <c r="DT329" s="194"/>
      <c r="DU329" s="194"/>
      <c r="DV329" s="194"/>
      <c r="DW329" s="194"/>
      <c r="DX329" s="194"/>
      <c r="DY329" s="194"/>
      <c r="DZ329" s="194"/>
      <c r="EA329" s="194"/>
      <c r="EB329" s="194"/>
      <c r="EC329" s="194"/>
      <c r="ED329" s="194"/>
      <c r="EE329" s="194"/>
      <c r="EF329" s="194"/>
      <c r="EG329" s="194"/>
      <c r="EH329" s="194"/>
      <c r="EI329" s="194"/>
      <c r="EJ329" s="194"/>
      <c r="EK329" s="194"/>
      <c r="EL329" s="194"/>
      <c r="EM329" s="194"/>
      <c r="EN329" s="194"/>
      <c r="EO329" s="194"/>
      <c r="EP329" s="194"/>
      <c r="EQ329" s="194"/>
      <c r="ER329" s="194"/>
      <c r="ES329" s="194"/>
      <c r="ET329" s="194"/>
      <c r="EU329" s="194"/>
      <c r="EV329" s="194"/>
      <c r="EW329" s="194"/>
      <c r="EX329" s="194"/>
      <c r="EY329" s="194"/>
      <c r="EZ329" s="194"/>
      <c r="FA329" s="194"/>
      <c r="FB329" s="194"/>
      <c r="FC329" s="194"/>
      <c r="FD329" s="194"/>
      <c r="FE329" s="194"/>
      <c r="FF329" s="194"/>
      <c r="FG329" s="194"/>
      <c r="FH329" s="194"/>
      <c r="FI329" s="194"/>
      <c r="FJ329" s="194"/>
      <c r="FK329" s="194"/>
      <c r="FL329" s="194"/>
      <c r="FM329" s="194"/>
      <c r="FN329" s="194"/>
      <c r="FO329" s="194"/>
      <c r="FP329" s="194"/>
      <c r="FQ329" s="194"/>
      <c r="FR329" s="194"/>
      <c r="FS329" s="194"/>
      <c r="FT329" s="194"/>
      <c r="FU329" s="194"/>
      <c r="FV329" s="194"/>
      <c r="FW329" s="194"/>
      <c r="FX329" s="194"/>
      <c r="FY329" s="194"/>
      <c r="FZ329" s="194"/>
      <c r="GA329" s="194"/>
      <c r="GB329" s="194"/>
      <c r="GC329" s="194"/>
      <c r="GD329" s="194"/>
      <c r="GE329" s="194"/>
      <c r="GF329" s="194"/>
      <c r="GG329" s="194"/>
      <c r="GH329" s="194"/>
      <c r="GI329" s="194"/>
      <c r="GJ329" s="194"/>
      <c r="GK329" s="194"/>
      <c r="GL329" s="194"/>
      <c r="GM329" s="194"/>
      <c r="GN329" s="194"/>
      <c r="GO329" s="194"/>
      <c r="GP329" s="194"/>
      <c r="GQ329" s="194"/>
      <c r="GR329" s="194"/>
      <c r="GS329" s="194"/>
      <c r="GT329" s="194"/>
      <c r="GU329" s="194"/>
      <c r="GV329" s="194"/>
      <c r="GW329" s="194"/>
      <c r="GX329" s="194"/>
      <c r="GY329" s="194"/>
      <c r="GZ329" s="194"/>
      <c r="HA329" s="194"/>
      <c r="HB329" s="194"/>
      <c r="HC329" s="194"/>
      <c r="HD329" s="194"/>
      <c r="HE329" s="194"/>
      <c r="HF329" s="194"/>
      <c r="HG329" s="194"/>
      <c r="HH329" s="194"/>
      <c r="HI329" s="194"/>
      <c r="HJ329" s="194"/>
      <c r="HK329" s="194"/>
      <c r="HL329" s="194"/>
      <c r="HM329" s="194"/>
      <c r="HN329" s="194"/>
      <c r="HO329" s="194"/>
      <c r="HP329" s="194"/>
      <c r="HQ329" s="194"/>
      <c r="HR329" s="194"/>
      <c r="HS329" s="194"/>
      <c r="HT329" s="194"/>
      <c r="HU329" s="194"/>
      <c r="HV329" s="194"/>
      <c r="HW329" s="194"/>
      <c r="HX329" s="194"/>
      <c r="HY329" s="194"/>
      <c r="HZ329" s="194"/>
      <c r="IA329" s="194"/>
      <c r="IB329" s="194"/>
      <c r="IC329" s="194"/>
      <c r="ID329" s="194"/>
      <c r="IE329" s="194"/>
      <c r="IF329" s="194"/>
      <c r="IG329" s="194"/>
      <c r="IH329" s="194"/>
      <c r="II329" s="194"/>
      <c r="IJ329" s="194"/>
      <c r="IK329" s="194"/>
      <c r="IL329" s="194"/>
      <c r="IM329" s="194"/>
      <c r="IN329" s="194"/>
      <c r="IO329" s="194"/>
      <c r="IP329" s="194"/>
      <c r="IQ329" s="194"/>
    </row>
    <row r="330" spans="1:251" ht="13.5" thickBot="1" x14ac:dyDescent="0.25">
      <c r="A330" s="247" t="s">
        <v>20</v>
      </c>
      <c r="B330" s="226"/>
      <c r="C330" s="226"/>
      <c r="D330" s="227"/>
      <c r="E330" s="228" t="s">
        <v>21</v>
      </c>
      <c r="F330" s="278">
        <f>K9-1</f>
        <v>0.25499999999999989</v>
      </c>
      <c r="G330" s="229"/>
      <c r="H330" s="230"/>
      <c r="I330" s="263">
        <f>I15+I21+I78+I92+I123+I140+I158+I199+I268+I282</f>
        <v>745825.1</v>
      </c>
      <c r="J330" s="359">
        <f>I330/$I$330</f>
        <v>1</v>
      </c>
      <c r="K330" s="193"/>
      <c r="N330" s="231"/>
      <c r="O330" s="231"/>
      <c r="P330" s="231"/>
      <c r="Q330" s="170"/>
      <c r="R330" s="170"/>
      <c r="S330" s="170"/>
      <c r="T330" s="170"/>
      <c r="U330" s="170"/>
      <c r="V330" s="170"/>
      <c r="W330" s="170"/>
      <c r="X330" s="170"/>
      <c r="Y330" s="170"/>
      <c r="Z330" s="170"/>
      <c r="AA330" s="170"/>
      <c r="AB330" s="170"/>
      <c r="AC330" s="170"/>
      <c r="AD330" s="170"/>
      <c r="AE330" s="170"/>
      <c r="AF330" s="170"/>
      <c r="AG330" s="170"/>
      <c r="AH330" s="170"/>
      <c r="AI330" s="170"/>
      <c r="AJ330" s="170"/>
      <c r="AK330" s="170"/>
      <c r="AL330" s="170"/>
      <c r="AM330" s="170"/>
      <c r="AN330" s="170"/>
      <c r="AO330" s="170"/>
      <c r="AP330" s="170"/>
      <c r="AQ330" s="170"/>
      <c r="AR330" s="170"/>
      <c r="AS330" s="170"/>
      <c r="AT330" s="170"/>
      <c r="AU330" s="170"/>
      <c r="AV330" s="170"/>
      <c r="AW330" s="170"/>
      <c r="AX330" s="170"/>
      <c r="AY330" s="170"/>
      <c r="AZ330" s="170"/>
      <c r="BA330" s="170"/>
      <c r="BB330" s="170"/>
      <c r="BC330" s="170"/>
      <c r="BD330" s="170"/>
      <c r="BE330" s="170"/>
      <c r="BF330" s="170"/>
      <c r="BG330" s="170"/>
      <c r="BH330" s="170"/>
      <c r="BI330" s="170"/>
      <c r="BJ330" s="170"/>
      <c r="BK330" s="170"/>
      <c r="BL330" s="170"/>
      <c r="BM330" s="170"/>
      <c r="BN330" s="170"/>
      <c r="BO330" s="170"/>
      <c r="BP330" s="170"/>
      <c r="BQ330" s="170"/>
      <c r="BR330" s="170"/>
      <c r="BS330" s="170"/>
      <c r="BT330" s="170"/>
      <c r="BU330" s="170"/>
      <c r="BV330" s="170"/>
      <c r="BW330" s="170"/>
      <c r="BX330" s="170"/>
      <c r="BY330" s="170"/>
      <c r="BZ330" s="170"/>
      <c r="CA330" s="170"/>
      <c r="CB330" s="170"/>
      <c r="CC330" s="170"/>
      <c r="CD330" s="170"/>
      <c r="CE330" s="170"/>
      <c r="CF330" s="170"/>
      <c r="CG330" s="170"/>
      <c r="CH330" s="170"/>
      <c r="CI330" s="170"/>
      <c r="CJ330" s="170"/>
      <c r="CK330" s="170"/>
      <c r="CL330" s="170"/>
      <c r="CM330" s="170"/>
      <c r="CN330" s="170"/>
      <c r="CO330" s="170"/>
      <c r="CP330" s="170"/>
      <c r="CQ330" s="170"/>
      <c r="CR330" s="170"/>
      <c r="CS330" s="170"/>
      <c r="CT330" s="170"/>
      <c r="CU330" s="170"/>
      <c r="CV330" s="170"/>
      <c r="CW330" s="170"/>
      <c r="CX330" s="170"/>
      <c r="CY330" s="170"/>
      <c r="CZ330" s="170"/>
      <c r="DA330" s="170"/>
      <c r="DB330" s="170"/>
      <c r="DC330" s="170"/>
      <c r="DD330" s="170"/>
      <c r="DE330" s="170"/>
      <c r="DF330" s="170"/>
      <c r="DG330" s="170"/>
      <c r="DH330" s="170"/>
      <c r="DI330" s="170"/>
      <c r="DJ330" s="170"/>
      <c r="DK330" s="170"/>
      <c r="DL330" s="170"/>
      <c r="DM330" s="170"/>
      <c r="DN330" s="170"/>
      <c r="DO330" s="170"/>
      <c r="DP330" s="170"/>
      <c r="DQ330" s="170"/>
      <c r="DR330" s="170"/>
      <c r="DS330" s="170"/>
      <c r="DT330" s="170"/>
      <c r="DU330" s="170"/>
      <c r="DV330" s="170"/>
      <c r="DW330" s="170"/>
      <c r="DX330" s="170"/>
      <c r="DY330" s="170"/>
      <c r="DZ330" s="170"/>
      <c r="EA330" s="170"/>
      <c r="EB330" s="170"/>
      <c r="EC330" s="170"/>
      <c r="ED330" s="170"/>
      <c r="EE330" s="170"/>
      <c r="EF330" s="170"/>
      <c r="EG330" s="170"/>
      <c r="EH330" s="170"/>
      <c r="EI330" s="170"/>
      <c r="EJ330" s="170"/>
      <c r="EK330" s="170"/>
      <c r="EL330" s="170"/>
      <c r="EM330" s="170"/>
      <c r="EN330" s="170"/>
      <c r="EO330" s="170"/>
      <c r="EP330" s="170"/>
      <c r="EQ330" s="170"/>
      <c r="ER330" s="170"/>
      <c r="ES330" s="170"/>
      <c r="ET330" s="170"/>
      <c r="EU330" s="170"/>
      <c r="EV330" s="170"/>
      <c r="EW330" s="170"/>
      <c r="EX330" s="170"/>
      <c r="EY330" s="170"/>
      <c r="EZ330" s="170"/>
      <c r="FA330" s="170"/>
      <c r="FB330" s="170"/>
      <c r="FC330" s="170"/>
      <c r="FD330" s="170"/>
      <c r="FE330" s="170"/>
      <c r="FF330" s="170"/>
      <c r="FG330" s="170"/>
      <c r="FH330" s="170"/>
      <c r="FI330" s="170"/>
      <c r="FJ330" s="170"/>
      <c r="FK330" s="170"/>
      <c r="FL330" s="170"/>
      <c r="FM330" s="170"/>
      <c r="FN330" s="170"/>
      <c r="FO330" s="170"/>
      <c r="FP330" s="170"/>
      <c r="FQ330" s="170"/>
      <c r="FR330" s="170"/>
      <c r="FS330" s="170"/>
      <c r="FT330" s="170"/>
      <c r="FU330" s="170"/>
      <c r="FV330" s="170"/>
      <c r="FW330" s="170"/>
      <c r="FX330" s="170"/>
      <c r="FY330" s="170"/>
      <c r="FZ330" s="170"/>
      <c r="GA330" s="170"/>
      <c r="GB330" s="170"/>
      <c r="GC330" s="170"/>
      <c r="GD330" s="170"/>
      <c r="GE330" s="170"/>
      <c r="GF330" s="170"/>
      <c r="GG330" s="170"/>
      <c r="GH330" s="170"/>
      <c r="GI330" s="170"/>
      <c r="GJ330" s="170"/>
      <c r="GK330" s="170"/>
      <c r="GL330" s="170"/>
      <c r="GM330" s="170"/>
      <c r="GN330" s="170"/>
      <c r="GO330" s="170"/>
      <c r="GP330" s="170"/>
      <c r="GQ330" s="170"/>
      <c r="GR330" s="170"/>
      <c r="GS330" s="170"/>
      <c r="GT330" s="170"/>
      <c r="GU330" s="170"/>
      <c r="GV330" s="170"/>
      <c r="GW330" s="170"/>
      <c r="GX330" s="170"/>
      <c r="GY330" s="170"/>
      <c r="GZ330" s="170"/>
      <c r="HA330" s="170"/>
      <c r="HB330" s="170"/>
      <c r="HC330" s="170"/>
      <c r="HD330" s="170"/>
      <c r="HE330" s="170"/>
      <c r="HF330" s="170"/>
      <c r="HG330" s="170"/>
      <c r="HH330" s="170"/>
      <c r="HI330" s="170"/>
      <c r="HJ330" s="170"/>
      <c r="HK330" s="170"/>
      <c r="HL330" s="170"/>
      <c r="HM330" s="170"/>
      <c r="HN330" s="170"/>
      <c r="HO330" s="170"/>
      <c r="HP330" s="170"/>
      <c r="HQ330" s="170"/>
      <c r="HR330" s="170"/>
      <c r="HS330" s="170"/>
      <c r="HT330" s="170"/>
      <c r="HU330" s="170"/>
      <c r="HV330" s="170"/>
      <c r="HW330" s="170"/>
      <c r="HX330" s="170"/>
      <c r="HY330" s="170"/>
      <c r="HZ330" s="170"/>
      <c r="IA330" s="170"/>
      <c r="IB330" s="170"/>
      <c r="IC330" s="170"/>
      <c r="ID330" s="170"/>
      <c r="IE330" s="170"/>
      <c r="IF330" s="170"/>
      <c r="IG330" s="170"/>
      <c r="IH330" s="170"/>
      <c r="II330" s="170"/>
      <c r="IJ330" s="170"/>
      <c r="IK330" s="170"/>
      <c r="IL330" s="170"/>
      <c r="IM330" s="170"/>
      <c r="IN330" s="170"/>
      <c r="IO330" s="170"/>
      <c r="IP330" s="170"/>
      <c r="IQ330" s="170"/>
    </row>
    <row r="331" spans="1:251" ht="13.5" thickBot="1" x14ac:dyDescent="0.25">
      <c r="A331" s="248"/>
      <c r="B331" s="232"/>
      <c r="C331" s="232"/>
      <c r="D331" s="233"/>
      <c r="E331" s="232"/>
      <c r="F331" s="234"/>
      <c r="G331" s="234"/>
      <c r="H331" s="234"/>
      <c r="I331" s="235"/>
      <c r="J331" s="154"/>
      <c r="K331" s="193"/>
      <c r="N331" s="231"/>
      <c r="O331" s="231"/>
      <c r="P331" s="231"/>
    </row>
    <row r="332" spans="1:251" x14ac:dyDescent="0.2">
      <c r="A332" s="249"/>
      <c r="B332" s="163"/>
      <c r="C332" s="163"/>
      <c r="D332" s="212"/>
      <c r="E332" s="163"/>
      <c r="F332" s="209"/>
      <c r="G332" s="209"/>
      <c r="H332" s="209"/>
      <c r="I332" s="209"/>
      <c r="J332" s="154"/>
      <c r="N332" s="231"/>
      <c r="O332" s="231"/>
      <c r="P332" s="231"/>
    </row>
    <row r="333" spans="1:251" x14ac:dyDescent="0.2">
      <c r="A333" s="249"/>
      <c r="B333" s="163" t="s">
        <v>220</v>
      </c>
      <c r="C333" s="163"/>
      <c r="D333" s="212"/>
      <c r="E333" s="163"/>
      <c r="F333" s="236"/>
      <c r="G333" s="237"/>
      <c r="H333" s="237"/>
      <c r="I333" s="238"/>
      <c r="J333" s="156">
        <v>629605.31999999995</v>
      </c>
      <c r="N333" s="231"/>
      <c r="O333" s="231"/>
      <c r="P333" s="231"/>
    </row>
    <row r="334" spans="1:251" ht="13.5" thickBot="1" x14ac:dyDescent="0.25">
      <c r="A334" s="249"/>
      <c r="B334" s="163"/>
      <c r="C334" s="163"/>
      <c r="D334" s="212"/>
      <c r="E334" s="163"/>
      <c r="F334" s="236"/>
      <c r="G334" s="237"/>
      <c r="H334" s="237"/>
      <c r="I334" s="238"/>
      <c r="J334" s="156">
        <f>J333-I330</f>
        <v>-116219.78000000003</v>
      </c>
      <c r="N334" s="231"/>
      <c r="O334" s="231"/>
      <c r="P334" s="231"/>
    </row>
    <row r="335" spans="1:251" ht="13.5" thickBot="1" x14ac:dyDescent="0.25">
      <c r="A335" s="249"/>
      <c r="B335" s="272" t="s">
        <v>223</v>
      </c>
      <c r="C335" s="163"/>
      <c r="D335" s="239" t="s">
        <v>267</v>
      </c>
      <c r="E335" s="163"/>
      <c r="F335" s="240"/>
      <c r="G335" s="237"/>
      <c r="H335" s="237"/>
      <c r="I335" s="238"/>
      <c r="J335" s="279">
        <f>J334/J333</f>
        <v>-0.18459148343918066</v>
      </c>
      <c r="N335" s="231"/>
      <c r="O335" s="231"/>
      <c r="P335" s="231"/>
    </row>
    <row r="336" spans="1:251" ht="13.5" thickBot="1" x14ac:dyDescent="0.25">
      <c r="A336" s="249"/>
      <c r="B336" s="163"/>
      <c r="C336" s="163"/>
      <c r="D336" s="239"/>
      <c r="E336" s="163"/>
      <c r="F336" s="240"/>
      <c r="G336" s="237"/>
      <c r="H336" s="237"/>
      <c r="I336" s="238"/>
    </row>
    <row r="337" spans="1:16" ht="13.5" thickBot="1" x14ac:dyDescent="0.25">
      <c r="A337" s="249"/>
      <c r="B337" s="276" t="s">
        <v>222</v>
      </c>
      <c r="C337" s="277"/>
      <c r="D337" s="212" t="s">
        <v>266</v>
      </c>
      <c r="E337" s="163"/>
      <c r="F337" s="240"/>
      <c r="G337" s="237"/>
      <c r="H337" s="237"/>
      <c r="I337" s="238"/>
      <c r="K337" s="241"/>
      <c r="L337" s="207"/>
      <c r="N337" s="231"/>
      <c r="O337" s="231"/>
      <c r="P337" s="231"/>
    </row>
    <row r="338" spans="1:16" ht="13.5" thickBot="1" x14ac:dyDescent="0.25">
      <c r="A338" s="249"/>
      <c r="B338" s="163"/>
      <c r="C338" s="163"/>
      <c r="D338" s="212"/>
      <c r="E338" s="163"/>
      <c r="F338" s="209"/>
      <c r="G338" s="209"/>
      <c r="H338" s="209"/>
      <c r="I338" s="209"/>
      <c r="L338" s="207"/>
    </row>
    <row r="339" spans="1:16" ht="13.5" thickBot="1" x14ac:dyDescent="0.25">
      <c r="A339" s="249"/>
      <c r="B339" s="296" t="s">
        <v>811</v>
      </c>
      <c r="C339" s="277"/>
      <c r="D339" s="212" t="s">
        <v>812</v>
      </c>
      <c r="E339" s="163"/>
      <c r="F339" s="209"/>
      <c r="G339" s="209"/>
      <c r="H339" s="209"/>
      <c r="I339" s="209"/>
      <c r="L339" s="207"/>
    </row>
    <row r="340" spans="1:16" ht="13.5" thickBot="1" x14ac:dyDescent="0.25">
      <c r="A340" s="249"/>
      <c r="B340" s="163"/>
      <c r="C340" s="163"/>
      <c r="D340" s="212"/>
      <c r="E340" s="163"/>
      <c r="F340" s="209"/>
      <c r="G340" s="209"/>
      <c r="H340" s="209"/>
      <c r="I340" s="209"/>
      <c r="L340" s="207"/>
    </row>
    <row r="341" spans="1:16" ht="13.5" thickBot="1" x14ac:dyDescent="0.25">
      <c r="A341" s="249"/>
      <c r="B341" s="272" t="s">
        <v>288</v>
      </c>
      <c r="C341" s="163"/>
      <c r="D341" s="212" t="s">
        <v>245</v>
      </c>
      <c r="E341" s="163"/>
      <c r="F341" s="350"/>
      <c r="G341" s="237"/>
      <c r="H341" s="237"/>
      <c r="I341" s="238"/>
      <c r="L341" s="207"/>
    </row>
    <row r="342" spans="1:16" x14ac:dyDescent="0.2">
      <c r="A342" s="249"/>
      <c r="B342" s="163"/>
      <c r="C342" s="163"/>
      <c r="D342" s="212"/>
      <c r="E342" s="163"/>
      <c r="F342" s="240"/>
      <c r="G342" s="238"/>
      <c r="H342" s="238"/>
      <c r="I342" s="238"/>
      <c r="N342" s="231"/>
      <c r="O342" s="231"/>
      <c r="P342" s="231"/>
    </row>
    <row r="343" spans="1:16" ht="13.5" thickBot="1" x14ac:dyDescent="0.25">
      <c r="A343" s="249"/>
      <c r="B343" s="163"/>
      <c r="C343" s="163"/>
      <c r="D343" s="212"/>
      <c r="E343" s="163"/>
      <c r="F343" s="240"/>
      <c r="G343" s="238"/>
      <c r="H343" s="238"/>
      <c r="I343" s="238"/>
    </row>
    <row r="344" spans="1:16" ht="13.5" thickBot="1" x14ac:dyDescent="0.25">
      <c r="D344" s="225"/>
      <c r="E344" s="243"/>
      <c r="F344" s="240"/>
      <c r="G344" s="244"/>
      <c r="H344" s="200"/>
      <c r="I344" s="154"/>
    </row>
    <row r="345" spans="1:16" x14ac:dyDescent="0.2">
      <c r="D345" s="225"/>
      <c r="E345" s="243"/>
      <c r="F345" s="191"/>
      <c r="G345" s="200"/>
      <c r="H345" s="200"/>
      <c r="I345" s="154"/>
      <c r="N345" s="245"/>
      <c r="O345" s="245"/>
      <c r="P345" s="245"/>
    </row>
    <row r="346" spans="1:16" ht="13.5" thickBot="1" x14ac:dyDescent="0.25">
      <c r="D346" s="225"/>
      <c r="E346" s="243"/>
      <c r="F346" s="191"/>
      <c r="G346" s="167"/>
      <c r="H346" s="167"/>
      <c r="I346" s="154"/>
    </row>
    <row r="347" spans="1:16" ht="13.5" thickBot="1" x14ac:dyDescent="0.25">
      <c r="A347" s="190"/>
      <c r="B347" s="243"/>
      <c r="C347" s="243"/>
      <c r="D347" s="225"/>
      <c r="E347" s="243"/>
      <c r="F347" s="191"/>
      <c r="G347" s="244"/>
      <c r="H347" s="167"/>
      <c r="I347" s="200"/>
    </row>
    <row r="348" spans="1:16" x14ac:dyDescent="0.2">
      <c r="E348" s="154"/>
      <c r="G348" s="200"/>
      <c r="H348" s="154"/>
      <c r="I348" s="154"/>
    </row>
    <row r="349" spans="1:16" x14ac:dyDescent="0.2">
      <c r="E349" s="154"/>
      <c r="G349" s="200"/>
      <c r="H349" s="154"/>
      <c r="I349" s="154"/>
    </row>
    <row r="350" spans="1:16" x14ac:dyDescent="0.2">
      <c r="E350" s="154"/>
      <c r="G350" s="154"/>
      <c r="H350" s="154"/>
      <c r="I350" s="154"/>
    </row>
    <row r="351" spans="1:16" x14ac:dyDescent="0.2">
      <c r="E351" s="154"/>
      <c r="G351" s="154"/>
      <c r="H351" s="154"/>
      <c r="I351" s="154"/>
      <c r="N351" s="246"/>
      <c r="O351" s="246"/>
      <c r="P351" s="246"/>
    </row>
    <row r="352" spans="1:16" x14ac:dyDescent="0.2">
      <c r="E352" s="154"/>
      <c r="G352" s="154"/>
      <c r="H352" s="154"/>
      <c r="I352" s="154"/>
      <c r="N352" s="246"/>
      <c r="O352" s="246"/>
      <c r="P352" s="246"/>
    </row>
    <row r="353" spans="5:16" x14ac:dyDescent="0.2">
      <c r="E353" s="154"/>
      <c r="G353" s="154"/>
      <c r="H353" s="154"/>
      <c r="I353" s="154"/>
    </row>
    <row r="354" spans="5:16" x14ac:dyDescent="0.2">
      <c r="E354" s="154"/>
      <c r="G354" s="154"/>
      <c r="H354" s="154"/>
      <c r="I354" s="154"/>
      <c r="N354" s="246"/>
      <c r="O354" s="246"/>
      <c r="P354" s="246"/>
    </row>
    <row r="355" spans="5:16" x14ac:dyDescent="0.2">
      <c r="E355" s="154"/>
      <c r="G355" s="154"/>
      <c r="H355" s="154"/>
      <c r="I355" s="154"/>
    </row>
    <row r="356" spans="5:16" x14ac:dyDescent="0.2">
      <c r="E356" s="154"/>
      <c r="G356" s="154"/>
      <c r="H356" s="154"/>
      <c r="I356" s="154"/>
    </row>
    <row r="357" spans="5:16" x14ac:dyDescent="0.2">
      <c r="E357" s="154"/>
      <c r="G357" s="154"/>
      <c r="H357" s="154"/>
      <c r="I357" s="154"/>
      <c r="N357" s="246"/>
      <c r="O357" s="246"/>
      <c r="P357" s="246"/>
    </row>
    <row r="358" spans="5:16" x14ac:dyDescent="0.2">
      <c r="E358" s="154"/>
      <c r="G358" s="154"/>
      <c r="H358" s="154"/>
      <c r="I358" s="154"/>
    </row>
    <row r="359" spans="5:16" x14ac:dyDescent="0.2">
      <c r="E359" s="154"/>
      <c r="G359" s="154"/>
      <c r="H359" s="154"/>
      <c r="I359" s="154"/>
    </row>
    <row r="360" spans="5:16" x14ac:dyDescent="0.2">
      <c r="E360" s="154"/>
      <c r="G360" s="154"/>
      <c r="H360" s="154"/>
      <c r="I360" s="154"/>
      <c r="N360" s="245"/>
      <c r="O360" s="245"/>
      <c r="P360" s="245"/>
    </row>
    <row r="361" spans="5:16" x14ac:dyDescent="0.2">
      <c r="E361" s="154"/>
      <c r="G361" s="154"/>
      <c r="H361" s="154"/>
      <c r="I361" s="154"/>
      <c r="N361" s="245"/>
      <c r="O361" s="245"/>
      <c r="P361" s="245"/>
    </row>
    <row r="362" spans="5:16" x14ac:dyDescent="0.2">
      <c r="E362" s="154"/>
      <c r="G362" s="154"/>
      <c r="H362" s="154"/>
      <c r="I362" s="154"/>
    </row>
    <row r="363" spans="5:16" x14ac:dyDescent="0.2">
      <c r="E363" s="154"/>
      <c r="G363" s="154"/>
      <c r="H363" s="154"/>
      <c r="I363" s="154"/>
    </row>
    <row r="364" spans="5:16" x14ac:dyDescent="0.2">
      <c r="E364" s="154"/>
      <c r="G364" s="154"/>
      <c r="H364" s="154"/>
      <c r="I364" s="154"/>
    </row>
    <row r="365" spans="5:16" x14ac:dyDescent="0.2">
      <c r="E365" s="154"/>
      <c r="G365" s="154"/>
      <c r="H365" s="154"/>
      <c r="I365" s="154"/>
    </row>
    <row r="366" spans="5:16" x14ac:dyDescent="0.2">
      <c r="E366" s="154"/>
      <c r="G366" s="154"/>
      <c r="H366" s="154"/>
      <c r="I366" s="154"/>
    </row>
    <row r="367" spans="5:16" x14ac:dyDescent="0.2">
      <c r="E367" s="154"/>
      <c r="G367" s="154"/>
      <c r="H367" s="154"/>
      <c r="I367" s="154"/>
    </row>
    <row r="368" spans="5:16" x14ac:dyDescent="0.2">
      <c r="E368" s="154"/>
      <c r="G368" s="154"/>
      <c r="H368" s="154"/>
      <c r="I368" s="154"/>
    </row>
    <row r="369" spans="5:9" x14ac:dyDescent="0.2">
      <c r="E369" s="154"/>
      <c r="G369" s="154"/>
      <c r="H369" s="154"/>
      <c r="I369" s="154"/>
    </row>
    <row r="370" spans="5:9" x14ac:dyDescent="0.2">
      <c r="E370" s="154"/>
      <c r="G370" s="154"/>
      <c r="H370" s="154"/>
      <c r="I370" s="154"/>
    </row>
    <row r="371" spans="5:9" x14ac:dyDescent="0.2">
      <c r="E371" s="154"/>
      <c r="G371" s="154"/>
      <c r="H371" s="154"/>
      <c r="I371" s="154"/>
    </row>
    <row r="372" spans="5:9" x14ac:dyDescent="0.2">
      <c r="E372" s="154"/>
      <c r="G372" s="154"/>
      <c r="H372" s="154"/>
      <c r="I372" s="154"/>
    </row>
    <row r="373" spans="5:9" x14ac:dyDescent="0.2">
      <c r="E373" s="154"/>
      <c r="G373" s="154"/>
      <c r="H373" s="154"/>
      <c r="I373" s="154"/>
    </row>
    <row r="374" spans="5:9" x14ac:dyDescent="0.2">
      <c r="E374" s="154"/>
      <c r="G374" s="154"/>
      <c r="H374" s="154"/>
      <c r="I374" s="154"/>
    </row>
    <row r="375" spans="5:9" x14ac:dyDescent="0.2">
      <c r="E375" s="154"/>
      <c r="G375" s="154"/>
      <c r="H375" s="154"/>
      <c r="I375" s="154"/>
    </row>
    <row r="376" spans="5:9" x14ac:dyDescent="0.2">
      <c r="E376" s="154"/>
      <c r="G376" s="154"/>
      <c r="H376" s="154"/>
      <c r="I376" s="154"/>
    </row>
    <row r="377" spans="5:9" x14ac:dyDescent="0.2">
      <c r="E377" s="154"/>
      <c r="G377" s="154"/>
      <c r="H377" s="154"/>
      <c r="I377" s="154"/>
    </row>
    <row r="378" spans="5:9" x14ac:dyDescent="0.2">
      <c r="E378" s="154"/>
      <c r="G378" s="154"/>
      <c r="H378" s="154"/>
      <c r="I378" s="154"/>
    </row>
    <row r="379" spans="5:9" x14ac:dyDescent="0.2">
      <c r="E379" s="154"/>
      <c r="G379" s="154"/>
      <c r="H379" s="154"/>
      <c r="I379" s="154"/>
    </row>
    <row r="380" spans="5:9" x14ac:dyDescent="0.2">
      <c r="E380" s="154"/>
      <c r="G380" s="154"/>
      <c r="H380" s="154"/>
      <c r="I380" s="154"/>
    </row>
    <row r="381" spans="5:9" x14ac:dyDescent="0.2">
      <c r="E381" s="154"/>
      <c r="G381" s="154"/>
      <c r="H381" s="154"/>
      <c r="I381" s="154"/>
    </row>
    <row r="382" spans="5:9" x14ac:dyDescent="0.2">
      <c r="E382" s="154"/>
      <c r="G382" s="154"/>
      <c r="H382" s="154"/>
      <c r="I382" s="154"/>
    </row>
    <row r="383" spans="5:9" x14ac:dyDescent="0.2">
      <c r="E383" s="154"/>
      <c r="G383" s="154"/>
      <c r="H383" s="154"/>
      <c r="I383" s="154"/>
    </row>
    <row r="384" spans="5:9" x14ac:dyDescent="0.2">
      <c r="E384" s="154"/>
      <c r="G384" s="154"/>
      <c r="H384" s="154"/>
      <c r="I384" s="154"/>
    </row>
    <row r="385" spans="5:9" x14ac:dyDescent="0.2">
      <c r="E385" s="154"/>
      <c r="G385" s="154"/>
      <c r="H385" s="154"/>
      <c r="I385" s="154"/>
    </row>
    <row r="386" spans="5:9" x14ac:dyDescent="0.2">
      <c r="E386" s="154"/>
      <c r="G386" s="154"/>
      <c r="H386" s="154"/>
      <c r="I386" s="154"/>
    </row>
    <row r="387" spans="5:9" x14ac:dyDescent="0.2">
      <c r="E387" s="154"/>
      <c r="G387" s="154"/>
      <c r="H387" s="154"/>
      <c r="I387" s="154"/>
    </row>
    <row r="388" spans="5:9" x14ac:dyDescent="0.2">
      <c r="E388" s="154"/>
      <c r="G388" s="154"/>
      <c r="H388" s="154"/>
      <c r="I388" s="154"/>
    </row>
    <row r="389" spans="5:9" x14ac:dyDescent="0.2">
      <c r="E389" s="154"/>
      <c r="G389" s="154"/>
      <c r="H389" s="154"/>
      <c r="I389" s="154"/>
    </row>
    <row r="390" spans="5:9" x14ac:dyDescent="0.2">
      <c r="E390" s="154"/>
      <c r="G390" s="154"/>
      <c r="H390" s="154"/>
      <c r="I390" s="154"/>
    </row>
    <row r="391" spans="5:9" x14ac:dyDescent="0.2">
      <c r="E391" s="154"/>
      <c r="G391" s="154"/>
      <c r="H391" s="154"/>
      <c r="I391" s="154"/>
    </row>
    <row r="392" spans="5:9" x14ac:dyDescent="0.2">
      <c r="E392" s="154"/>
      <c r="G392" s="154"/>
      <c r="H392" s="154"/>
      <c r="I392" s="154"/>
    </row>
    <row r="393" spans="5:9" x14ac:dyDescent="0.2">
      <c r="E393" s="154"/>
      <c r="G393" s="154"/>
      <c r="H393" s="154"/>
      <c r="I393" s="154"/>
    </row>
    <row r="394" spans="5:9" x14ac:dyDescent="0.2">
      <c r="E394" s="154"/>
      <c r="G394" s="154"/>
      <c r="H394" s="154"/>
      <c r="I394" s="154"/>
    </row>
    <row r="395" spans="5:9" x14ac:dyDescent="0.2">
      <c r="E395" s="154"/>
      <c r="G395" s="154"/>
      <c r="H395" s="154"/>
      <c r="I395" s="154"/>
    </row>
    <row r="396" spans="5:9" x14ac:dyDescent="0.2">
      <c r="E396" s="154"/>
      <c r="G396" s="154"/>
      <c r="H396" s="154"/>
      <c r="I396" s="154"/>
    </row>
    <row r="397" spans="5:9" x14ac:dyDescent="0.2">
      <c r="E397" s="154"/>
      <c r="G397" s="154"/>
      <c r="H397" s="154"/>
      <c r="I397" s="154"/>
    </row>
    <row r="398" spans="5:9" x14ac:dyDescent="0.2">
      <c r="E398" s="154"/>
      <c r="G398" s="154"/>
      <c r="H398" s="154"/>
      <c r="I398" s="154"/>
    </row>
    <row r="399" spans="5:9" x14ac:dyDescent="0.2">
      <c r="E399" s="154"/>
      <c r="G399" s="154"/>
      <c r="H399" s="154"/>
      <c r="I399" s="154"/>
    </row>
    <row r="400" spans="5:9" x14ac:dyDescent="0.2">
      <c r="E400" s="154"/>
      <c r="G400" s="154"/>
      <c r="H400" s="154"/>
      <c r="I400" s="154"/>
    </row>
    <row r="401" spans="5:9" x14ac:dyDescent="0.2">
      <c r="E401" s="154"/>
      <c r="G401" s="154"/>
      <c r="H401" s="154"/>
      <c r="I401" s="154"/>
    </row>
    <row r="402" spans="5:9" x14ac:dyDescent="0.2">
      <c r="E402" s="154"/>
      <c r="G402" s="154"/>
      <c r="H402" s="154"/>
      <c r="I402" s="154"/>
    </row>
    <row r="403" spans="5:9" x14ac:dyDescent="0.2">
      <c r="E403" s="154"/>
      <c r="G403" s="154"/>
      <c r="H403" s="154"/>
      <c r="I403" s="154"/>
    </row>
    <row r="404" spans="5:9" x14ac:dyDescent="0.2">
      <c r="E404" s="154"/>
      <c r="G404" s="154"/>
      <c r="H404" s="154"/>
      <c r="I404" s="154"/>
    </row>
    <row r="405" spans="5:9" x14ac:dyDescent="0.2">
      <c r="E405" s="154"/>
      <c r="G405" s="154"/>
      <c r="H405" s="154"/>
      <c r="I405" s="154"/>
    </row>
    <row r="406" spans="5:9" x14ac:dyDescent="0.2">
      <c r="E406" s="154"/>
      <c r="G406" s="154"/>
      <c r="H406" s="154"/>
      <c r="I406" s="154"/>
    </row>
    <row r="407" spans="5:9" x14ac:dyDescent="0.2">
      <c r="E407" s="154"/>
      <c r="G407" s="154"/>
      <c r="H407" s="154"/>
      <c r="I407" s="154"/>
    </row>
    <row r="408" spans="5:9" x14ac:dyDescent="0.2">
      <c r="E408" s="154"/>
      <c r="G408" s="154"/>
      <c r="H408" s="154"/>
      <c r="I408" s="154"/>
    </row>
    <row r="409" spans="5:9" x14ac:dyDescent="0.2">
      <c r="E409" s="154"/>
      <c r="G409" s="154"/>
      <c r="H409" s="154"/>
      <c r="I409" s="154"/>
    </row>
    <row r="410" spans="5:9" x14ac:dyDescent="0.2">
      <c r="E410" s="154"/>
      <c r="G410" s="154"/>
      <c r="H410" s="154"/>
      <c r="I410" s="154"/>
    </row>
    <row r="411" spans="5:9" x14ac:dyDescent="0.2">
      <c r="E411" s="154"/>
      <c r="G411" s="154"/>
      <c r="H411" s="154"/>
      <c r="I411" s="154"/>
    </row>
    <row r="412" spans="5:9" x14ac:dyDescent="0.2">
      <c r="E412" s="154"/>
      <c r="G412" s="154"/>
      <c r="H412" s="154"/>
      <c r="I412" s="154"/>
    </row>
    <row r="413" spans="5:9" x14ac:dyDescent="0.2">
      <c r="E413" s="154"/>
      <c r="G413" s="154"/>
      <c r="H413" s="154"/>
      <c r="I413" s="154"/>
    </row>
    <row r="414" spans="5:9" x14ac:dyDescent="0.2">
      <c r="E414" s="154"/>
      <c r="G414" s="154"/>
      <c r="H414" s="154"/>
      <c r="I414" s="154"/>
    </row>
    <row r="415" spans="5:9" x14ac:dyDescent="0.2">
      <c r="E415" s="154"/>
      <c r="G415" s="154"/>
      <c r="H415" s="154"/>
      <c r="I415" s="154"/>
    </row>
    <row r="416" spans="5:9" x14ac:dyDescent="0.2">
      <c r="E416" s="154"/>
      <c r="G416" s="154"/>
      <c r="H416" s="154"/>
      <c r="I416" s="154"/>
    </row>
    <row r="417" spans="5:9" x14ac:dyDescent="0.2">
      <c r="E417" s="154"/>
      <c r="G417" s="154"/>
      <c r="H417" s="154"/>
      <c r="I417" s="154"/>
    </row>
    <row r="418" spans="5:9" x14ac:dyDescent="0.2">
      <c r="E418" s="154"/>
      <c r="G418" s="154"/>
      <c r="H418" s="154"/>
      <c r="I418" s="154"/>
    </row>
    <row r="419" spans="5:9" x14ac:dyDescent="0.2">
      <c r="E419" s="154"/>
      <c r="G419" s="154"/>
      <c r="H419" s="154"/>
      <c r="I419" s="154"/>
    </row>
    <row r="420" spans="5:9" x14ac:dyDescent="0.2">
      <c r="E420" s="154"/>
      <c r="G420" s="154"/>
      <c r="H420" s="154"/>
      <c r="I420" s="154"/>
    </row>
    <row r="421" spans="5:9" x14ac:dyDescent="0.2">
      <c r="E421" s="154"/>
      <c r="G421" s="154"/>
      <c r="H421" s="154"/>
      <c r="I421" s="154"/>
    </row>
    <row r="422" spans="5:9" x14ac:dyDescent="0.2">
      <c r="E422" s="154"/>
      <c r="G422" s="154"/>
      <c r="H422" s="154"/>
      <c r="I422" s="154"/>
    </row>
    <row r="423" spans="5:9" x14ac:dyDescent="0.2">
      <c r="E423" s="154"/>
      <c r="G423" s="154"/>
      <c r="H423" s="154"/>
      <c r="I423" s="154"/>
    </row>
    <row r="424" spans="5:9" x14ac:dyDescent="0.2">
      <c r="E424" s="154"/>
      <c r="G424" s="154"/>
      <c r="H424" s="154"/>
      <c r="I424" s="154"/>
    </row>
    <row r="425" spans="5:9" x14ac:dyDescent="0.2">
      <c r="E425" s="154"/>
      <c r="G425" s="154"/>
      <c r="H425" s="154"/>
      <c r="I425" s="154"/>
    </row>
    <row r="426" spans="5:9" x14ac:dyDescent="0.2">
      <c r="E426" s="154"/>
      <c r="G426" s="154"/>
      <c r="H426" s="154"/>
      <c r="I426" s="154"/>
    </row>
    <row r="427" spans="5:9" x14ac:dyDescent="0.2">
      <c r="E427" s="154"/>
      <c r="G427" s="154"/>
      <c r="H427" s="154"/>
      <c r="I427" s="154"/>
    </row>
    <row r="428" spans="5:9" x14ac:dyDescent="0.2">
      <c r="E428" s="154"/>
      <c r="G428" s="154"/>
      <c r="H428" s="154"/>
      <c r="I428" s="154"/>
    </row>
    <row r="429" spans="5:9" x14ac:dyDescent="0.2">
      <c r="E429" s="154"/>
      <c r="G429" s="154"/>
      <c r="H429" s="154"/>
      <c r="I429" s="154"/>
    </row>
    <row r="430" spans="5:9" x14ac:dyDescent="0.2">
      <c r="E430" s="154"/>
      <c r="G430" s="154"/>
      <c r="H430" s="154"/>
      <c r="I430" s="154"/>
    </row>
    <row r="431" spans="5:9" x14ac:dyDescent="0.2">
      <c r="E431" s="154"/>
      <c r="G431" s="154"/>
      <c r="H431" s="154"/>
      <c r="I431" s="154"/>
    </row>
    <row r="432" spans="5:9" x14ac:dyDescent="0.2">
      <c r="E432" s="154"/>
      <c r="G432" s="154"/>
      <c r="H432" s="154"/>
      <c r="I432" s="154"/>
    </row>
    <row r="433" spans="5:9" x14ac:dyDescent="0.2">
      <c r="E433" s="154"/>
      <c r="G433" s="154"/>
      <c r="H433" s="154"/>
      <c r="I433" s="154"/>
    </row>
    <row r="434" spans="5:9" x14ac:dyDescent="0.2">
      <c r="E434" s="154"/>
      <c r="G434" s="154"/>
      <c r="H434" s="154"/>
      <c r="I434" s="154"/>
    </row>
    <row r="435" spans="5:9" x14ac:dyDescent="0.2">
      <c r="E435" s="154"/>
      <c r="G435" s="154"/>
      <c r="H435" s="154"/>
      <c r="I435" s="154"/>
    </row>
    <row r="436" spans="5:9" x14ac:dyDescent="0.2">
      <c r="E436" s="154"/>
      <c r="G436" s="154"/>
      <c r="H436" s="154"/>
      <c r="I436" s="154"/>
    </row>
    <row r="437" spans="5:9" x14ac:dyDescent="0.2">
      <c r="E437" s="154"/>
      <c r="G437" s="154"/>
      <c r="H437" s="154"/>
      <c r="I437" s="154"/>
    </row>
    <row r="438" spans="5:9" x14ac:dyDescent="0.2">
      <c r="E438" s="154"/>
      <c r="G438" s="154"/>
      <c r="H438" s="154"/>
      <c r="I438" s="154"/>
    </row>
    <row r="439" spans="5:9" x14ac:dyDescent="0.2">
      <c r="E439" s="154"/>
      <c r="G439" s="154"/>
      <c r="H439" s="154"/>
      <c r="I439" s="154"/>
    </row>
    <row r="440" spans="5:9" x14ac:dyDescent="0.2">
      <c r="E440" s="154"/>
      <c r="G440" s="154"/>
      <c r="H440" s="154"/>
      <c r="I440" s="154"/>
    </row>
    <row r="441" spans="5:9" x14ac:dyDescent="0.2">
      <c r="E441" s="154"/>
      <c r="G441" s="154"/>
      <c r="H441" s="154"/>
      <c r="I441" s="154"/>
    </row>
    <row r="442" spans="5:9" x14ac:dyDescent="0.2">
      <c r="E442" s="154"/>
      <c r="G442" s="154"/>
      <c r="H442" s="154"/>
      <c r="I442" s="154"/>
    </row>
    <row r="443" spans="5:9" x14ac:dyDescent="0.2">
      <c r="E443" s="154"/>
      <c r="G443" s="154"/>
      <c r="H443" s="154"/>
      <c r="I443" s="154"/>
    </row>
    <row r="444" spans="5:9" x14ac:dyDescent="0.2">
      <c r="E444" s="154"/>
      <c r="G444" s="154"/>
      <c r="H444" s="154"/>
      <c r="I444" s="154"/>
    </row>
    <row r="445" spans="5:9" x14ac:dyDescent="0.2">
      <c r="E445" s="154"/>
      <c r="G445" s="154"/>
      <c r="H445" s="154"/>
      <c r="I445" s="154"/>
    </row>
    <row r="446" spans="5:9" x14ac:dyDescent="0.2">
      <c r="E446" s="154"/>
      <c r="G446" s="154"/>
      <c r="H446" s="154"/>
      <c r="I446" s="154"/>
    </row>
    <row r="447" spans="5:9" x14ac:dyDescent="0.2">
      <c r="E447" s="154"/>
      <c r="G447" s="154"/>
      <c r="H447" s="154"/>
      <c r="I447" s="154"/>
    </row>
    <row r="448" spans="5:9" x14ac:dyDescent="0.2">
      <c r="E448" s="154"/>
      <c r="G448" s="154"/>
      <c r="H448" s="154"/>
      <c r="I448" s="154"/>
    </row>
    <row r="449" spans="5:9" x14ac:dyDescent="0.2">
      <c r="E449" s="154"/>
      <c r="G449" s="154"/>
      <c r="H449" s="154"/>
      <c r="I449" s="154"/>
    </row>
    <row r="450" spans="5:9" x14ac:dyDescent="0.2">
      <c r="E450" s="154"/>
      <c r="G450" s="154"/>
      <c r="H450" s="154"/>
      <c r="I450" s="154"/>
    </row>
    <row r="451" spans="5:9" x14ac:dyDescent="0.2">
      <c r="E451" s="154"/>
      <c r="G451" s="154"/>
      <c r="H451" s="154"/>
      <c r="I451" s="154"/>
    </row>
    <row r="452" spans="5:9" x14ac:dyDescent="0.2">
      <c r="E452" s="154"/>
      <c r="G452" s="154"/>
      <c r="H452" s="154"/>
      <c r="I452" s="154"/>
    </row>
    <row r="453" spans="5:9" x14ac:dyDescent="0.2">
      <c r="E453" s="154"/>
      <c r="G453" s="154"/>
      <c r="H453" s="154"/>
      <c r="I453" s="154"/>
    </row>
    <row r="454" spans="5:9" x14ac:dyDescent="0.2">
      <c r="E454" s="154"/>
      <c r="G454" s="154"/>
      <c r="H454" s="154"/>
      <c r="I454" s="154"/>
    </row>
    <row r="455" spans="5:9" x14ac:dyDescent="0.2">
      <c r="E455" s="154"/>
      <c r="G455" s="154"/>
      <c r="H455" s="154"/>
      <c r="I455" s="154"/>
    </row>
    <row r="456" spans="5:9" x14ac:dyDescent="0.2">
      <c r="E456" s="154"/>
      <c r="G456" s="154"/>
      <c r="H456" s="154"/>
      <c r="I456" s="154"/>
    </row>
    <row r="457" spans="5:9" x14ac:dyDescent="0.2">
      <c r="E457" s="154"/>
      <c r="G457" s="154"/>
      <c r="H457" s="154"/>
      <c r="I457" s="154"/>
    </row>
    <row r="458" spans="5:9" x14ac:dyDescent="0.2">
      <c r="E458" s="154"/>
      <c r="G458" s="154"/>
      <c r="H458" s="154"/>
      <c r="I458" s="154"/>
    </row>
    <row r="459" spans="5:9" x14ac:dyDescent="0.2">
      <c r="E459" s="154"/>
      <c r="G459" s="154"/>
      <c r="H459" s="154"/>
      <c r="I459" s="154"/>
    </row>
    <row r="460" spans="5:9" x14ac:dyDescent="0.2">
      <c r="E460" s="154"/>
      <c r="G460" s="154"/>
      <c r="H460" s="154"/>
      <c r="I460" s="154"/>
    </row>
    <row r="461" spans="5:9" x14ac:dyDescent="0.2">
      <c r="E461" s="154"/>
      <c r="G461" s="154"/>
      <c r="H461" s="154"/>
      <c r="I461" s="154"/>
    </row>
    <row r="462" spans="5:9" x14ac:dyDescent="0.2">
      <c r="E462" s="154"/>
      <c r="G462" s="154"/>
      <c r="H462" s="154"/>
      <c r="I462" s="154"/>
    </row>
    <row r="463" spans="5:9" x14ac:dyDescent="0.2">
      <c r="E463" s="154"/>
      <c r="G463" s="154"/>
      <c r="H463" s="154"/>
      <c r="I463" s="154"/>
    </row>
    <row r="464" spans="5:9" x14ac:dyDescent="0.2">
      <c r="E464" s="154"/>
      <c r="G464" s="154"/>
      <c r="H464" s="154"/>
      <c r="I464" s="154"/>
    </row>
    <row r="465" spans="5:9" x14ac:dyDescent="0.2">
      <c r="E465" s="154"/>
      <c r="G465" s="154"/>
      <c r="H465" s="154"/>
      <c r="I465" s="154"/>
    </row>
    <row r="466" spans="5:9" x14ac:dyDescent="0.2">
      <c r="E466" s="154"/>
      <c r="G466" s="154"/>
      <c r="H466" s="154"/>
      <c r="I466" s="154"/>
    </row>
    <row r="467" spans="5:9" x14ac:dyDescent="0.2">
      <c r="E467" s="154"/>
      <c r="G467" s="154"/>
      <c r="H467" s="154"/>
      <c r="I467" s="154"/>
    </row>
    <row r="468" spans="5:9" x14ac:dyDescent="0.2">
      <c r="E468" s="154"/>
      <c r="G468" s="154"/>
      <c r="H468" s="154"/>
      <c r="I468" s="154"/>
    </row>
    <row r="469" spans="5:9" x14ac:dyDescent="0.2">
      <c r="E469" s="154"/>
      <c r="G469" s="154"/>
      <c r="H469" s="154"/>
      <c r="I469" s="154"/>
    </row>
    <row r="470" spans="5:9" x14ac:dyDescent="0.2">
      <c r="E470" s="154"/>
      <c r="G470" s="154"/>
      <c r="H470" s="154"/>
      <c r="I470" s="154"/>
    </row>
    <row r="471" spans="5:9" x14ac:dyDescent="0.2">
      <c r="E471" s="154"/>
      <c r="G471" s="154"/>
      <c r="H471" s="154"/>
      <c r="I471" s="154"/>
    </row>
    <row r="472" spans="5:9" x14ac:dyDescent="0.2">
      <c r="E472" s="154"/>
      <c r="G472" s="154"/>
      <c r="H472" s="154"/>
      <c r="I472" s="154"/>
    </row>
    <row r="473" spans="5:9" x14ac:dyDescent="0.2">
      <c r="E473" s="154"/>
      <c r="G473" s="154"/>
      <c r="H473" s="154"/>
      <c r="I473" s="154"/>
    </row>
    <row r="474" spans="5:9" x14ac:dyDescent="0.2">
      <c r="E474" s="154"/>
      <c r="G474" s="154"/>
      <c r="H474" s="154"/>
      <c r="I474" s="154"/>
    </row>
    <row r="475" spans="5:9" x14ac:dyDescent="0.2">
      <c r="E475" s="154"/>
      <c r="G475" s="154"/>
      <c r="H475" s="154"/>
      <c r="I475" s="154"/>
    </row>
    <row r="476" spans="5:9" x14ac:dyDescent="0.2">
      <c r="E476" s="154"/>
      <c r="G476" s="154"/>
      <c r="H476" s="154"/>
      <c r="I476" s="154"/>
    </row>
    <row r="477" spans="5:9" x14ac:dyDescent="0.2">
      <c r="E477" s="154"/>
      <c r="G477" s="154"/>
      <c r="H477" s="154"/>
      <c r="I477" s="154"/>
    </row>
    <row r="478" spans="5:9" x14ac:dyDescent="0.2">
      <c r="E478" s="154"/>
      <c r="G478" s="154"/>
      <c r="H478" s="154"/>
      <c r="I478" s="154"/>
    </row>
    <row r="479" spans="5:9" x14ac:dyDescent="0.2">
      <c r="E479" s="154"/>
      <c r="G479" s="154"/>
      <c r="H479" s="154"/>
      <c r="I479" s="154"/>
    </row>
    <row r="480" spans="5:9" x14ac:dyDescent="0.2">
      <c r="E480" s="154"/>
      <c r="G480" s="154"/>
      <c r="H480" s="154"/>
      <c r="I480" s="154"/>
    </row>
    <row r="481" spans="5:9" x14ac:dyDescent="0.2">
      <c r="E481" s="154"/>
      <c r="G481" s="154"/>
      <c r="H481" s="154"/>
      <c r="I481" s="154"/>
    </row>
    <row r="482" spans="5:9" x14ac:dyDescent="0.2">
      <c r="E482" s="154"/>
      <c r="G482" s="154"/>
      <c r="H482" s="154"/>
      <c r="I482" s="154"/>
    </row>
    <row r="483" spans="5:9" x14ac:dyDescent="0.2">
      <c r="E483" s="154"/>
      <c r="G483" s="154"/>
      <c r="H483" s="154"/>
      <c r="I483" s="154"/>
    </row>
    <row r="484" spans="5:9" x14ac:dyDescent="0.2">
      <c r="E484" s="154"/>
      <c r="G484" s="154"/>
      <c r="H484" s="154"/>
      <c r="I484" s="154"/>
    </row>
    <row r="485" spans="5:9" x14ac:dyDescent="0.2">
      <c r="E485" s="154"/>
      <c r="G485" s="154"/>
      <c r="H485" s="154"/>
      <c r="I485" s="154"/>
    </row>
    <row r="486" spans="5:9" x14ac:dyDescent="0.2">
      <c r="E486" s="154"/>
      <c r="G486" s="154"/>
      <c r="H486" s="154"/>
      <c r="I486" s="154"/>
    </row>
    <row r="487" spans="5:9" x14ac:dyDescent="0.2">
      <c r="E487" s="154"/>
      <c r="G487" s="154"/>
      <c r="H487" s="154"/>
      <c r="I487" s="154"/>
    </row>
    <row r="488" spans="5:9" x14ac:dyDescent="0.2">
      <c r="E488" s="154"/>
      <c r="G488" s="154"/>
      <c r="H488" s="154"/>
      <c r="I488" s="154"/>
    </row>
    <row r="489" spans="5:9" x14ac:dyDescent="0.2">
      <c r="E489" s="154"/>
      <c r="G489" s="154"/>
      <c r="H489" s="154"/>
      <c r="I489" s="154"/>
    </row>
    <row r="490" spans="5:9" x14ac:dyDescent="0.2">
      <c r="E490" s="154"/>
      <c r="G490" s="154"/>
      <c r="H490" s="154"/>
      <c r="I490" s="154"/>
    </row>
    <row r="491" spans="5:9" x14ac:dyDescent="0.2">
      <c r="E491" s="154"/>
      <c r="G491" s="154"/>
      <c r="H491" s="154"/>
      <c r="I491" s="154"/>
    </row>
    <row r="492" spans="5:9" x14ac:dyDescent="0.2">
      <c r="E492" s="154"/>
      <c r="G492" s="154"/>
      <c r="H492" s="154"/>
      <c r="I492" s="154"/>
    </row>
    <row r="493" spans="5:9" x14ac:dyDescent="0.2">
      <c r="E493" s="154"/>
      <c r="G493" s="154"/>
      <c r="H493" s="154"/>
      <c r="I493" s="154"/>
    </row>
    <row r="494" spans="5:9" x14ac:dyDescent="0.2">
      <c r="E494" s="154"/>
      <c r="G494" s="154"/>
      <c r="H494" s="154"/>
      <c r="I494" s="154"/>
    </row>
    <row r="495" spans="5:9" x14ac:dyDescent="0.2">
      <c r="E495" s="154"/>
      <c r="G495" s="154"/>
      <c r="H495" s="154"/>
      <c r="I495" s="154"/>
    </row>
    <row r="496" spans="5:9" x14ac:dyDescent="0.2">
      <c r="E496" s="154"/>
      <c r="G496" s="154"/>
      <c r="H496" s="154"/>
      <c r="I496" s="154"/>
    </row>
    <row r="497" spans="5:9" x14ac:dyDescent="0.2">
      <c r="E497" s="154"/>
      <c r="G497" s="154"/>
      <c r="H497" s="154"/>
      <c r="I497" s="154"/>
    </row>
    <row r="498" spans="5:9" x14ac:dyDescent="0.2">
      <c r="E498" s="154"/>
      <c r="G498" s="154"/>
      <c r="H498" s="154"/>
      <c r="I498" s="154"/>
    </row>
    <row r="499" spans="5:9" x14ac:dyDescent="0.2">
      <c r="E499" s="154"/>
      <c r="G499" s="154"/>
      <c r="H499" s="154"/>
      <c r="I499" s="154"/>
    </row>
    <row r="500" spans="5:9" x14ac:dyDescent="0.2">
      <c r="E500" s="154"/>
      <c r="G500" s="154"/>
      <c r="H500" s="154"/>
      <c r="I500" s="154"/>
    </row>
    <row r="501" spans="5:9" x14ac:dyDescent="0.2">
      <c r="E501" s="154"/>
      <c r="G501" s="154"/>
      <c r="H501" s="154"/>
      <c r="I501" s="154"/>
    </row>
    <row r="502" spans="5:9" x14ac:dyDescent="0.2">
      <c r="E502" s="154"/>
      <c r="G502" s="154"/>
      <c r="H502" s="154"/>
      <c r="I502" s="154"/>
    </row>
    <row r="503" spans="5:9" x14ac:dyDescent="0.2">
      <c r="E503" s="154"/>
      <c r="G503" s="154"/>
      <c r="H503" s="154"/>
      <c r="I503" s="154"/>
    </row>
    <row r="504" spans="5:9" x14ac:dyDescent="0.2">
      <c r="E504" s="154"/>
      <c r="G504" s="154"/>
      <c r="H504" s="154"/>
      <c r="I504" s="154"/>
    </row>
    <row r="505" spans="5:9" x14ac:dyDescent="0.2">
      <c r="E505" s="154"/>
      <c r="G505" s="154"/>
      <c r="H505" s="154"/>
      <c r="I505" s="154"/>
    </row>
    <row r="506" spans="5:9" x14ac:dyDescent="0.2">
      <c r="E506" s="154"/>
      <c r="G506" s="154"/>
      <c r="H506" s="154"/>
      <c r="I506" s="154"/>
    </row>
    <row r="507" spans="5:9" x14ac:dyDescent="0.2">
      <c r="E507" s="154"/>
      <c r="G507" s="154"/>
      <c r="H507" s="154"/>
      <c r="I507" s="154"/>
    </row>
    <row r="508" spans="5:9" x14ac:dyDescent="0.2">
      <c r="E508" s="154"/>
      <c r="G508" s="154"/>
      <c r="H508" s="154"/>
      <c r="I508" s="154"/>
    </row>
    <row r="509" spans="5:9" x14ac:dyDescent="0.2">
      <c r="E509" s="154"/>
      <c r="G509" s="154"/>
      <c r="H509" s="154"/>
      <c r="I509" s="154"/>
    </row>
    <row r="510" spans="5:9" x14ac:dyDescent="0.2">
      <c r="E510" s="154"/>
      <c r="G510" s="154"/>
      <c r="H510" s="154"/>
      <c r="I510" s="154"/>
    </row>
    <row r="511" spans="5:9" x14ac:dyDescent="0.2">
      <c r="E511" s="154"/>
      <c r="G511" s="154"/>
      <c r="H511" s="154"/>
      <c r="I511" s="154"/>
    </row>
    <row r="512" spans="5:9" x14ac:dyDescent="0.2">
      <c r="E512" s="154"/>
      <c r="G512" s="154"/>
      <c r="H512" s="154"/>
      <c r="I512" s="154"/>
    </row>
    <row r="513" spans="5:9" x14ac:dyDescent="0.2">
      <c r="E513" s="154"/>
      <c r="G513" s="154"/>
      <c r="H513" s="154"/>
      <c r="I513" s="154"/>
    </row>
    <row r="514" spans="5:9" x14ac:dyDescent="0.2">
      <c r="E514" s="154"/>
      <c r="G514" s="154"/>
      <c r="H514" s="154"/>
      <c r="I514" s="154"/>
    </row>
    <row r="515" spans="5:9" x14ac:dyDescent="0.2">
      <c r="E515" s="154"/>
      <c r="G515" s="154"/>
      <c r="H515" s="154"/>
      <c r="I515" s="154"/>
    </row>
    <row r="516" spans="5:9" x14ac:dyDescent="0.2">
      <c r="E516" s="154"/>
      <c r="G516" s="154"/>
      <c r="H516" s="154"/>
      <c r="I516" s="154"/>
    </row>
    <row r="517" spans="5:9" x14ac:dyDescent="0.2">
      <c r="E517" s="154"/>
      <c r="G517" s="154"/>
      <c r="H517" s="154"/>
      <c r="I517" s="154"/>
    </row>
    <row r="518" spans="5:9" x14ac:dyDescent="0.2">
      <c r="E518" s="154"/>
      <c r="G518" s="154"/>
      <c r="H518" s="154"/>
      <c r="I518" s="154"/>
    </row>
    <row r="519" spans="5:9" x14ac:dyDescent="0.2">
      <c r="E519" s="154"/>
      <c r="G519" s="154"/>
      <c r="H519" s="154"/>
      <c r="I519" s="154"/>
    </row>
    <row r="520" spans="5:9" x14ac:dyDescent="0.2">
      <c r="E520" s="154"/>
      <c r="G520" s="154"/>
      <c r="H520" s="154"/>
      <c r="I520" s="154"/>
    </row>
    <row r="521" spans="5:9" x14ac:dyDescent="0.2">
      <c r="E521" s="154"/>
      <c r="G521" s="154"/>
      <c r="H521" s="154"/>
      <c r="I521" s="154"/>
    </row>
    <row r="522" spans="5:9" x14ac:dyDescent="0.2">
      <c r="E522" s="154"/>
      <c r="G522" s="154"/>
      <c r="H522" s="154"/>
      <c r="I522" s="154"/>
    </row>
    <row r="523" spans="5:9" x14ac:dyDescent="0.2">
      <c r="E523" s="154"/>
      <c r="G523" s="154"/>
      <c r="H523" s="154"/>
      <c r="I523" s="154"/>
    </row>
    <row r="524" spans="5:9" x14ac:dyDescent="0.2">
      <c r="E524" s="154"/>
      <c r="G524" s="154"/>
      <c r="H524" s="154"/>
      <c r="I524" s="154"/>
    </row>
    <row r="525" spans="5:9" x14ac:dyDescent="0.2">
      <c r="E525" s="154"/>
      <c r="G525" s="154"/>
      <c r="H525" s="154"/>
      <c r="I525" s="154"/>
    </row>
    <row r="526" spans="5:9" x14ac:dyDescent="0.2">
      <c r="E526" s="154"/>
      <c r="G526" s="154"/>
      <c r="H526" s="154"/>
      <c r="I526" s="154"/>
    </row>
    <row r="527" spans="5:9" x14ac:dyDescent="0.2">
      <c r="E527" s="154"/>
      <c r="G527" s="154"/>
      <c r="H527" s="154"/>
      <c r="I527" s="154"/>
    </row>
    <row r="528" spans="5:9" x14ac:dyDescent="0.2">
      <c r="E528" s="154"/>
      <c r="G528" s="154"/>
      <c r="H528" s="154"/>
      <c r="I528" s="154"/>
    </row>
    <row r="529" spans="5:9" x14ac:dyDescent="0.2">
      <c r="E529" s="154"/>
      <c r="G529" s="154"/>
      <c r="H529" s="154"/>
      <c r="I529" s="154"/>
    </row>
    <row r="530" spans="5:9" x14ac:dyDescent="0.2">
      <c r="E530" s="154"/>
      <c r="G530" s="154"/>
      <c r="H530" s="154"/>
      <c r="I530" s="154"/>
    </row>
    <row r="531" spans="5:9" x14ac:dyDescent="0.2">
      <c r="E531" s="154"/>
      <c r="G531" s="154"/>
      <c r="H531" s="154"/>
      <c r="I531" s="154"/>
    </row>
    <row r="532" spans="5:9" x14ac:dyDescent="0.2">
      <c r="E532" s="154"/>
      <c r="G532" s="154"/>
      <c r="H532" s="154"/>
      <c r="I532" s="154"/>
    </row>
    <row r="533" spans="5:9" x14ac:dyDescent="0.2">
      <c r="E533" s="154"/>
      <c r="G533" s="154"/>
      <c r="H533" s="154"/>
      <c r="I533" s="154"/>
    </row>
    <row r="534" spans="5:9" x14ac:dyDescent="0.2">
      <c r="E534" s="154"/>
      <c r="G534" s="154"/>
      <c r="H534" s="154"/>
      <c r="I534" s="154"/>
    </row>
    <row r="535" spans="5:9" x14ac:dyDescent="0.2">
      <c r="E535" s="154"/>
      <c r="G535" s="154"/>
      <c r="H535" s="154"/>
      <c r="I535" s="154"/>
    </row>
    <row r="536" spans="5:9" x14ac:dyDescent="0.2">
      <c r="E536" s="154"/>
      <c r="G536" s="154"/>
      <c r="H536" s="154"/>
      <c r="I536" s="154"/>
    </row>
    <row r="537" spans="5:9" x14ac:dyDescent="0.2">
      <c r="E537" s="154"/>
      <c r="G537" s="154"/>
      <c r="H537" s="154"/>
      <c r="I537" s="154"/>
    </row>
    <row r="538" spans="5:9" x14ac:dyDescent="0.2">
      <c r="E538" s="154"/>
      <c r="G538" s="154"/>
      <c r="H538" s="154"/>
      <c r="I538" s="154"/>
    </row>
    <row r="539" spans="5:9" x14ac:dyDescent="0.2">
      <c r="E539" s="154"/>
      <c r="G539" s="154"/>
      <c r="H539" s="154"/>
      <c r="I539" s="154"/>
    </row>
    <row r="540" spans="5:9" x14ac:dyDescent="0.2">
      <c r="E540" s="154"/>
      <c r="G540" s="154"/>
      <c r="H540" s="154"/>
      <c r="I540" s="154"/>
    </row>
    <row r="541" spans="5:9" x14ac:dyDescent="0.2">
      <c r="E541" s="154"/>
      <c r="G541" s="154"/>
      <c r="H541" s="154"/>
      <c r="I541" s="154"/>
    </row>
    <row r="542" spans="5:9" x14ac:dyDescent="0.2">
      <c r="E542" s="154"/>
      <c r="G542" s="154"/>
      <c r="H542" s="154"/>
      <c r="I542" s="154"/>
    </row>
    <row r="543" spans="5:9" x14ac:dyDescent="0.2">
      <c r="E543" s="154"/>
      <c r="G543" s="154"/>
      <c r="H543" s="154"/>
      <c r="I543" s="154"/>
    </row>
    <row r="544" spans="5:9" x14ac:dyDescent="0.2">
      <c r="E544" s="154"/>
      <c r="G544" s="154"/>
      <c r="H544" s="154"/>
      <c r="I544" s="154"/>
    </row>
    <row r="545" spans="5:9" x14ac:dyDescent="0.2">
      <c r="E545" s="154"/>
      <c r="G545" s="154"/>
      <c r="H545" s="154"/>
      <c r="I545" s="154"/>
    </row>
    <row r="546" spans="5:9" x14ac:dyDescent="0.2">
      <c r="E546" s="154"/>
      <c r="G546" s="154"/>
      <c r="H546" s="154"/>
      <c r="I546" s="154"/>
    </row>
    <row r="547" spans="5:9" x14ac:dyDescent="0.2">
      <c r="E547" s="154"/>
      <c r="G547" s="154"/>
      <c r="H547" s="154"/>
      <c r="I547" s="154"/>
    </row>
    <row r="548" spans="5:9" x14ac:dyDescent="0.2">
      <c r="E548" s="154"/>
      <c r="G548" s="154"/>
      <c r="H548" s="154"/>
      <c r="I548" s="154"/>
    </row>
    <row r="549" spans="5:9" x14ac:dyDescent="0.2">
      <c r="E549" s="154"/>
      <c r="G549" s="154"/>
      <c r="H549" s="154"/>
      <c r="I549" s="154"/>
    </row>
    <row r="550" spans="5:9" x14ac:dyDescent="0.2">
      <c r="E550" s="154"/>
      <c r="G550" s="154"/>
      <c r="H550" s="154"/>
      <c r="I550" s="154"/>
    </row>
    <row r="551" spans="5:9" x14ac:dyDescent="0.2">
      <c r="E551" s="154"/>
      <c r="G551" s="154"/>
      <c r="H551" s="154"/>
      <c r="I551" s="154"/>
    </row>
    <row r="552" spans="5:9" x14ac:dyDescent="0.2">
      <c r="E552" s="154"/>
      <c r="G552" s="154"/>
      <c r="H552" s="154"/>
      <c r="I552" s="154"/>
    </row>
    <row r="553" spans="5:9" x14ac:dyDescent="0.2">
      <c r="E553" s="154"/>
      <c r="G553" s="154"/>
      <c r="H553" s="154"/>
      <c r="I553" s="154"/>
    </row>
    <row r="554" spans="5:9" x14ac:dyDescent="0.2">
      <c r="E554" s="154"/>
      <c r="G554" s="154"/>
      <c r="H554" s="154"/>
      <c r="I554" s="154"/>
    </row>
    <row r="555" spans="5:9" x14ac:dyDescent="0.2">
      <c r="E555" s="154"/>
      <c r="G555" s="154"/>
      <c r="H555" s="154"/>
      <c r="I555" s="154"/>
    </row>
    <row r="556" spans="5:9" x14ac:dyDescent="0.2">
      <c r="E556" s="154"/>
      <c r="G556" s="154"/>
      <c r="H556" s="154"/>
      <c r="I556" s="154"/>
    </row>
    <row r="557" spans="5:9" x14ac:dyDescent="0.2">
      <c r="E557" s="154"/>
      <c r="G557" s="154"/>
      <c r="H557" s="154"/>
      <c r="I557" s="154"/>
    </row>
    <row r="558" spans="5:9" x14ac:dyDescent="0.2">
      <c r="E558" s="154"/>
      <c r="G558" s="154"/>
      <c r="H558" s="154"/>
      <c r="I558" s="154"/>
    </row>
    <row r="559" spans="5:9" x14ac:dyDescent="0.2">
      <c r="E559" s="154"/>
      <c r="G559" s="154"/>
      <c r="H559" s="154"/>
      <c r="I559" s="154"/>
    </row>
    <row r="560" spans="5:9" x14ac:dyDescent="0.2">
      <c r="E560" s="154"/>
      <c r="G560" s="154"/>
      <c r="H560" s="154"/>
      <c r="I560" s="154"/>
    </row>
    <row r="561" spans="5:9" x14ac:dyDescent="0.2">
      <c r="E561" s="154"/>
      <c r="G561" s="154"/>
      <c r="H561" s="154"/>
      <c r="I561" s="154"/>
    </row>
    <row r="562" spans="5:9" x14ac:dyDescent="0.2">
      <c r="E562" s="154"/>
      <c r="G562" s="154"/>
      <c r="H562" s="154"/>
      <c r="I562" s="154"/>
    </row>
    <row r="563" spans="5:9" x14ac:dyDescent="0.2">
      <c r="E563" s="154"/>
      <c r="G563" s="154"/>
      <c r="H563" s="154"/>
      <c r="I563" s="154"/>
    </row>
    <row r="564" spans="5:9" x14ac:dyDescent="0.2">
      <c r="E564" s="154"/>
      <c r="G564" s="154"/>
      <c r="H564" s="154"/>
      <c r="I564" s="154"/>
    </row>
    <row r="565" spans="5:9" x14ac:dyDescent="0.2">
      <c r="E565" s="154"/>
      <c r="G565" s="154"/>
      <c r="H565" s="154"/>
      <c r="I565" s="154"/>
    </row>
    <row r="566" spans="5:9" x14ac:dyDescent="0.2">
      <c r="E566" s="154"/>
      <c r="G566" s="154"/>
      <c r="H566" s="154"/>
      <c r="I566" s="154"/>
    </row>
    <row r="567" spans="5:9" x14ac:dyDescent="0.2">
      <c r="E567" s="154"/>
      <c r="G567" s="154"/>
      <c r="H567" s="154"/>
      <c r="I567" s="154"/>
    </row>
    <row r="568" spans="5:9" x14ac:dyDescent="0.2">
      <c r="E568" s="154"/>
      <c r="G568" s="154"/>
      <c r="H568" s="154"/>
      <c r="I568" s="154"/>
    </row>
    <row r="569" spans="5:9" x14ac:dyDescent="0.2">
      <c r="E569" s="154"/>
      <c r="G569" s="154"/>
      <c r="H569" s="154"/>
      <c r="I569" s="154"/>
    </row>
    <row r="570" spans="5:9" x14ac:dyDescent="0.2">
      <c r="E570" s="154"/>
      <c r="G570" s="154"/>
      <c r="H570" s="154"/>
      <c r="I570" s="154"/>
    </row>
    <row r="571" spans="5:9" x14ac:dyDescent="0.2">
      <c r="E571" s="154"/>
      <c r="G571" s="154"/>
      <c r="H571" s="154"/>
      <c r="I571" s="154"/>
    </row>
    <row r="572" spans="5:9" x14ac:dyDescent="0.2">
      <c r="E572" s="154"/>
      <c r="G572" s="154"/>
      <c r="H572" s="154"/>
      <c r="I572" s="154"/>
    </row>
    <row r="573" spans="5:9" x14ac:dyDescent="0.2">
      <c r="E573" s="154"/>
      <c r="G573" s="154"/>
      <c r="H573" s="154"/>
      <c r="I573" s="154"/>
    </row>
    <row r="574" spans="5:9" x14ac:dyDescent="0.2">
      <c r="E574" s="154"/>
      <c r="G574" s="154"/>
      <c r="H574" s="154"/>
      <c r="I574" s="154"/>
    </row>
    <row r="575" spans="5:9" x14ac:dyDescent="0.2">
      <c r="E575" s="154"/>
      <c r="G575" s="154"/>
      <c r="H575" s="154"/>
      <c r="I575" s="154"/>
    </row>
    <row r="576" spans="5:9" x14ac:dyDescent="0.2">
      <c r="E576" s="154"/>
      <c r="G576" s="154"/>
      <c r="H576" s="154"/>
      <c r="I576" s="154"/>
    </row>
    <row r="577" spans="5:9" x14ac:dyDescent="0.2">
      <c r="E577" s="154"/>
      <c r="G577" s="154"/>
      <c r="H577" s="154"/>
      <c r="I577" s="154"/>
    </row>
    <row r="578" spans="5:9" x14ac:dyDescent="0.2">
      <c r="E578" s="154"/>
      <c r="G578" s="154"/>
      <c r="H578" s="154"/>
      <c r="I578" s="154"/>
    </row>
    <row r="579" spans="5:9" x14ac:dyDescent="0.2">
      <c r="E579" s="154"/>
      <c r="G579" s="154"/>
      <c r="H579" s="154"/>
      <c r="I579" s="154"/>
    </row>
    <row r="580" spans="5:9" x14ac:dyDescent="0.2">
      <c r="E580" s="154"/>
      <c r="G580" s="154"/>
      <c r="H580" s="154"/>
      <c r="I580" s="154"/>
    </row>
    <row r="581" spans="5:9" x14ac:dyDescent="0.2">
      <c r="E581" s="154"/>
      <c r="G581" s="154"/>
      <c r="H581" s="154"/>
      <c r="I581" s="154"/>
    </row>
    <row r="582" spans="5:9" x14ac:dyDescent="0.2">
      <c r="E582" s="154"/>
      <c r="G582" s="154"/>
      <c r="H582" s="154"/>
      <c r="I582" s="154"/>
    </row>
    <row r="583" spans="5:9" x14ac:dyDescent="0.2">
      <c r="E583" s="154"/>
      <c r="G583" s="154"/>
      <c r="H583" s="154"/>
      <c r="I583" s="154"/>
    </row>
    <row r="584" spans="5:9" x14ac:dyDescent="0.2">
      <c r="E584" s="154"/>
      <c r="G584" s="154"/>
      <c r="H584" s="154"/>
      <c r="I584" s="154"/>
    </row>
    <row r="585" spans="5:9" x14ac:dyDescent="0.2">
      <c r="E585" s="154"/>
      <c r="G585" s="154"/>
      <c r="H585" s="154"/>
      <c r="I585" s="154"/>
    </row>
    <row r="586" spans="5:9" x14ac:dyDescent="0.2">
      <c r="E586" s="154"/>
      <c r="G586" s="154"/>
      <c r="H586" s="154"/>
      <c r="I586" s="154"/>
    </row>
    <row r="587" spans="5:9" x14ac:dyDescent="0.2">
      <c r="E587" s="154"/>
      <c r="G587" s="154"/>
      <c r="H587" s="154"/>
      <c r="I587" s="154"/>
    </row>
    <row r="588" spans="5:9" x14ac:dyDescent="0.2">
      <c r="E588" s="154"/>
      <c r="G588" s="154"/>
      <c r="H588" s="154"/>
      <c r="I588" s="154"/>
    </row>
    <row r="589" spans="5:9" x14ac:dyDescent="0.2">
      <c r="E589" s="154"/>
      <c r="G589" s="154"/>
      <c r="H589" s="154"/>
      <c r="I589" s="154"/>
    </row>
    <row r="590" spans="5:9" x14ac:dyDescent="0.2">
      <c r="E590" s="154"/>
      <c r="G590" s="154"/>
      <c r="H590" s="154"/>
      <c r="I590" s="154"/>
    </row>
    <row r="591" spans="5:9" x14ac:dyDescent="0.2">
      <c r="E591" s="154"/>
      <c r="G591" s="154"/>
      <c r="H591" s="154"/>
      <c r="I591" s="154"/>
    </row>
    <row r="592" spans="5:9" x14ac:dyDescent="0.2">
      <c r="E592" s="154"/>
      <c r="G592" s="154"/>
      <c r="H592" s="154"/>
      <c r="I592" s="154"/>
    </row>
    <row r="593" spans="5:9" x14ac:dyDescent="0.2">
      <c r="E593" s="154"/>
      <c r="G593" s="154"/>
      <c r="H593" s="154"/>
      <c r="I593" s="154"/>
    </row>
    <row r="594" spans="5:9" x14ac:dyDescent="0.2">
      <c r="E594" s="154"/>
      <c r="G594" s="154"/>
      <c r="H594" s="154"/>
      <c r="I594" s="154"/>
    </row>
    <row r="595" spans="5:9" x14ac:dyDescent="0.2">
      <c r="E595" s="154"/>
      <c r="G595" s="154"/>
      <c r="H595" s="154"/>
      <c r="I595" s="154"/>
    </row>
    <row r="596" spans="5:9" x14ac:dyDescent="0.2">
      <c r="E596" s="154"/>
      <c r="G596" s="154"/>
      <c r="H596" s="154"/>
      <c r="I596" s="154"/>
    </row>
    <row r="597" spans="5:9" x14ac:dyDescent="0.2">
      <c r="E597" s="154"/>
      <c r="G597" s="154"/>
      <c r="H597" s="154"/>
      <c r="I597" s="154"/>
    </row>
    <row r="598" spans="5:9" x14ac:dyDescent="0.2">
      <c r="E598" s="154"/>
      <c r="G598" s="154"/>
      <c r="H598" s="154"/>
      <c r="I598" s="154"/>
    </row>
    <row r="599" spans="5:9" x14ac:dyDescent="0.2">
      <c r="E599" s="154"/>
      <c r="G599" s="154"/>
      <c r="H599" s="154"/>
      <c r="I599" s="154"/>
    </row>
    <row r="600" spans="5:9" x14ac:dyDescent="0.2">
      <c r="E600" s="154"/>
      <c r="G600" s="154"/>
      <c r="H600" s="154"/>
      <c r="I600" s="154"/>
    </row>
    <row r="601" spans="5:9" x14ac:dyDescent="0.2">
      <c r="E601" s="154"/>
      <c r="G601" s="154"/>
      <c r="H601" s="154"/>
      <c r="I601" s="154"/>
    </row>
    <row r="602" spans="5:9" x14ac:dyDescent="0.2">
      <c r="E602" s="154"/>
      <c r="G602" s="154"/>
      <c r="H602" s="154"/>
      <c r="I602" s="154"/>
    </row>
    <row r="603" spans="5:9" x14ac:dyDescent="0.2">
      <c r="E603" s="154"/>
      <c r="G603" s="154"/>
      <c r="H603" s="154"/>
      <c r="I603" s="154"/>
    </row>
    <row r="604" spans="5:9" x14ac:dyDescent="0.2">
      <c r="E604" s="154"/>
      <c r="G604" s="154"/>
      <c r="H604" s="154"/>
      <c r="I604" s="154"/>
    </row>
    <row r="605" spans="5:9" x14ac:dyDescent="0.2">
      <c r="E605" s="154"/>
      <c r="G605" s="154"/>
      <c r="H605" s="154"/>
      <c r="I605" s="154"/>
    </row>
    <row r="606" spans="5:9" x14ac:dyDescent="0.2">
      <c r="E606" s="154"/>
      <c r="G606" s="154"/>
      <c r="H606" s="154"/>
      <c r="I606" s="154"/>
    </row>
    <row r="607" spans="5:9" x14ac:dyDescent="0.2">
      <c r="E607" s="154"/>
      <c r="G607" s="154"/>
      <c r="H607" s="154"/>
      <c r="I607" s="154"/>
    </row>
    <row r="608" spans="5:9" x14ac:dyDescent="0.2">
      <c r="E608" s="154"/>
      <c r="G608" s="154"/>
      <c r="H608" s="154"/>
      <c r="I608" s="154"/>
    </row>
    <row r="609" spans="5:9" x14ac:dyDescent="0.2">
      <c r="E609" s="154"/>
      <c r="G609" s="154"/>
      <c r="H609" s="154"/>
      <c r="I609" s="154"/>
    </row>
    <row r="610" spans="5:9" x14ac:dyDescent="0.2">
      <c r="E610" s="154"/>
      <c r="G610" s="154"/>
      <c r="H610" s="154"/>
      <c r="I610" s="154"/>
    </row>
    <row r="611" spans="5:9" x14ac:dyDescent="0.2">
      <c r="E611" s="154"/>
      <c r="G611" s="154"/>
      <c r="H611" s="154"/>
      <c r="I611" s="154"/>
    </row>
    <row r="612" spans="5:9" x14ac:dyDescent="0.2">
      <c r="E612" s="154"/>
      <c r="G612" s="154"/>
      <c r="H612" s="154"/>
      <c r="I612" s="154"/>
    </row>
    <row r="613" spans="5:9" x14ac:dyDescent="0.2">
      <c r="E613" s="154"/>
      <c r="G613" s="154"/>
      <c r="H613" s="154"/>
      <c r="I613" s="154"/>
    </row>
    <row r="614" spans="5:9" x14ac:dyDescent="0.2">
      <c r="E614" s="154"/>
      <c r="G614" s="154"/>
      <c r="H614" s="154"/>
      <c r="I614" s="154"/>
    </row>
    <row r="615" spans="5:9" x14ac:dyDescent="0.2">
      <c r="E615" s="154"/>
      <c r="G615" s="154"/>
      <c r="H615" s="154"/>
      <c r="I615" s="154"/>
    </row>
    <row r="616" spans="5:9" x14ac:dyDescent="0.2">
      <c r="E616" s="154"/>
      <c r="G616" s="154"/>
      <c r="H616" s="154"/>
      <c r="I616" s="154"/>
    </row>
    <row r="617" spans="5:9" x14ac:dyDescent="0.2">
      <c r="E617" s="154"/>
      <c r="G617" s="154"/>
      <c r="H617" s="154"/>
      <c r="I617" s="154"/>
    </row>
    <row r="618" spans="5:9" x14ac:dyDescent="0.2">
      <c r="E618" s="154"/>
      <c r="G618" s="154"/>
      <c r="H618" s="154"/>
      <c r="I618" s="154"/>
    </row>
    <row r="619" spans="5:9" x14ac:dyDescent="0.2">
      <c r="E619" s="154"/>
      <c r="G619" s="154"/>
      <c r="H619" s="154"/>
      <c r="I619" s="154"/>
    </row>
    <row r="620" spans="5:9" x14ac:dyDescent="0.2">
      <c r="E620" s="154"/>
      <c r="G620" s="154"/>
      <c r="H620" s="154"/>
      <c r="I620" s="154"/>
    </row>
    <row r="621" spans="5:9" x14ac:dyDescent="0.2">
      <c r="E621" s="154"/>
      <c r="G621" s="154"/>
      <c r="H621" s="154"/>
      <c r="I621" s="154"/>
    </row>
    <row r="622" spans="5:9" x14ac:dyDescent="0.2">
      <c r="E622" s="154"/>
      <c r="G622" s="154"/>
      <c r="H622" s="154"/>
      <c r="I622" s="154"/>
    </row>
    <row r="623" spans="5:9" x14ac:dyDescent="0.2">
      <c r="E623" s="154"/>
      <c r="G623" s="154"/>
      <c r="H623" s="154"/>
      <c r="I623" s="154"/>
    </row>
    <row r="624" spans="5:9" x14ac:dyDescent="0.2">
      <c r="E624" s="154"/>
      <c r="G624" s="154"/>
      <c r="H624" s="154"/>
      <c r="I624" s="154"/>
    </row>
    <row r="625" spans="5:9" x14ac:dyDescent="0.2">
      <c r="E625" s="154"/>
      <c r="G625" s="154"/>
      <c r="H625" s="154"/>
      <c r="I625" s="154"/>
    </row>
    <row r="626" spans="5:9" x14ac:dyDescent="0.2">
      <c r="E626" s="154"/>
      <c r="G626" s="154"/>
      <c r="H626" s="154"/>
      <c r="I626" s="154"/>
    </row>
    <row r="627" spans="5:9" x14ac:dyDescent="0.2">
      <c r="E627" s="154"/>
      <c r="G627" s="154"/>
      <c r="H627" s="154"/>
      <c r="I627" s="154"/>
    </row>
    <row r="628" spans="5:9" x14ac:dyDescent="0.2">
      <c r="E628" s="154"/>
      <c r="G628" s="154"/>
      <c r="H628" s="154"/>
      <c r="I628" s="154"/>
    </row>
    <row r="629" spans="5:9" x14ac:dyDescent="0.2">
      <c r="E629" s="154"/>
      <c r="G629" s="154"/>
      <c r="H629" s="154"/>
      <c r="I629" s="154"/>
    </row>
    <row r="630" spans="5:9" x14ac:dyDescent="0.2">
      <c r="E630" s="154"/>
      <c r="G630" s="154"/>
      <c r="H630" s="154"/>
      <c r="I630" s="154"/>
    </row>
    <row r="631" spans="5:9" x14ac:dyDescent="0.2">
      <c r="E631" s="154"/>
      <c r="G631" s="154"/>
      <c r="H631" s="154"/>
      <c r="I631" s="154"/>
    </row>
    <row r="632" spans="5:9" x14ac:dyDescent="0.2">
      <c r="E632" s="154"/>
      <c r="G632" s="154"/>
      <c r="H632" s="154"/>
      <c r="I632" s="154"/>
    </row>
    <row r="633" spans="5:9" x14ac:dyDescent="0.2">
      <c r="E633" s="154"/>
      <c r="G633" s="154"/>
      <c r="H633" s="154"/>
      <c r="I633" s="154"/>
    </row>
    <row r="634" spans="5:9" x14ac:dyDescent="0.2">
      <c r="E634" s="154"/>
      <c r="G634" s="154"/>
      <c r="H634" s="154"/>
      <c r="I634" s="154"/>
    </row>
    <row r="635" spans="5:9" x14ac:dyDescent="0.2">
      <c r="E635" s="154"/>
      <c r="G635" s="154"/>
      <c r="H635" s="154"/>
      <c r="I635" s="154"/>
    </row>
    <row r="636" spans="5:9" x14ac:dyDescent="0.2">
      <c r="E636" s="154"/>
      <c r="G636" s="154"/>
      <c r="H636" s="154"/>
      <c r="I636" s="154"/>
    </row>
    <row r="637" spans="5:9" x14ac:dyDescent="0.2">
      <c r="E637" s="154"/>
      <c r="G637" s="154"/>
      <c r="H637" s="154"/>
      <c r="I637" s="154"/>
    </row>
    <row r="638" spans="5:9" x14ac:dyDescent="0.2">
      <c r="E638" s="154"/>
      <c r="G638" s="154"/>
      <c r="H638" s="154"/>
      <c r="I638" s="154"/>
    </row>
    <row r="639" spans="5:9" x14ac:dyDescent="0.2">
      <c r="E639" s="154"/>
      <c r="G639" s="154"/>
      <c r="H639" s="154"/>
      <c r="I639" s="154"/>
    </row>
    <row r="640" spans="5:9" x14ac:dyDescent="0.2">
      <c r="E640" s="154"/>
      <c r="G640" s="154"/>
      <c r="H640" s="154"/>
      <c r="I640" s="154"/>
    </row>
    <row r="641" spans="5:9" x14ac:dyDescent="0.2">
      <c r="E641" s="154"/>
      <c r="G641" s="154"/>
      <c r="H641" s="154"/>
      <c r="I641" s="154"/>
    </row>
    <row r="642" spans="5:9" x14ac:dyDescent="0.2">
      <c r="E642" s="154"/>
      <c r="G642" s="154"/>
      <c r="H642" s="154"/>
      <c r="I642" s="154"/>
    </row>
    <row r="643" spans="5:9" x14ac:dyDescent="0.2">
      <c r="E643" s="154"/>
      <c r="G643" s="154"/>
      <c r="H643" s="154"/>
      <c r="I643" s="154"/>
    </row>
    <row r="644" spans="5:9" x14ac:dyDescent="0.2">
      <c r="E644" s="154"/>
      <c r="G644" s="154"/>
      <c r="H644" s="154"/>
      <c r="I644" s="154"/>
    </row>
    <row r="645" spans="5:9" x14ac:dyDescent="0.2">
      <c r="E645" s="154"/>
      <c r="G645" s="154"/>
      <c r="H645" s="154"/>
      <c r="I645" s="154"/>
    </row>
    <row r="646" spans="5:9" x14ac:dyDescent="0.2">
      <c r="E646" s="154"/>
      <c r="G646" s="154"/>
      <c r="H646" s="154"/>
      <c r="I646" s="154"/>
    </row>
    <row r="647" spans="5:9" x14ac:dyDescent="0.2">
      <c r="E647" s="154"/>
      <c r="G647" s="154"/>
      <c r="H647" s="154"/>
      <c r="I647" s="154"/>
    </row>
    <row r="648" spans="5:9" x14ac:dyDescent="0.2">
      <c r="E648" s="154"/>
      <c r="G648" s="154"/>
      <c r="H648" s="154"/>
      <c r="I648" s="154"/>
    </row>
    <row r="649" spans="5:9" x14ac:dyDescent="0.2">
      <c r="E649" s="154"/>
      <c r="G649" s="154"/>
      <c r="H649" s="154"/>
      <c r="I649" s="154"/>
    </row>
    <row r="650" spans="5:9" x14ac:dyDescent="0.2">
      <c r="E650" s="154"/>
      <c r="G650" s="154"/>
      <c r="H650" s="154"/>
      <c r="I650" s="154"/>
    </row>
    <row r="651" spans="5:9" x14ac:dyDescent="0.2">
      <c r="E651" s="154"/>
      <c r="G651" s="154"/>
      <c r="H651" s="154"/>
      <c r="I651" s="154"/>
    </row>
    <row r="652" spans="5:9" x14ac:dyDescent="0.2">
      <c r="E652" s="154"/>
      <c r="G652" s="154"/>
      <c r="H652" s="154"/>
      <c r="I652" s="154"/>
    </row>
    <row r="653" spans="5:9" x14ac:dyDescent="0.2">
      <c r="E653" s="154"/>
      <c r="G653" s="154"/>
      <c r="H653" s="154"/>
      <c r="I653" s="154"/>
    </row>
    <row r="654" spans="5:9" x14ac:dyDescent="0.2">
      <c r="E654" s="154"/>
      <c r="G654" s="154"/>
      <c r="H654" s="154"/>
      <c r="I654" s="154"/>
    </row>
    <row r="655" spans="5:9" x14ac:dyDescent="0.2">
      <c r="E655" s="154"/>
      <c r="G655" s="154"/>
      <c r="H655" s="154"/>
      <c r="I655" s="154"/>
    </row>
    <row r="656" spans="5:9" x14ac:dyDescent="0.2">
      <c r="E656" s="154"/>
      <c r="G656" s="154"/>
      <c r="H656" s="154"/>
      <c r="I656" s="154"/>
    </row>
    <row r="657" spans="5:9" x14ac:dyDescent="0.2">
      <c r="E657" s="154"/>
      <c r="G657" s="154"/>
      <c r="H657" s="154"/>
      <c r="I657" s="154"/>
    </row>
    <row r="658" spans="5:9" x14ac:dyDescent="0.2">
      <c r="E658" s="154"/>
      <c r="G658" s="154"/>
      <c r="H658" s="154"/>
      <c r="I658" s="154"/>
    </row>
    <row r="659" spans="5:9" x14ac:dyDescent="0.2">
      <c r="E659" s="154"/>
      <c r="G659" s="154"/>
      <c r="H659" s="154"/>
      <c r="I659" s="154"/>
    </row>
    <row r="660" spans="5:9" x14ac:dyDescent="0.2">
      <c r="E660" s="154"/>
      <c r="G660" s="154"/>
      <c r="H660" s="154"/>
      <c r="I660" s="154"/>
    </row>
    <row r="661" spans="5:9" x14ac:dyDescent="0.2">
      <c r="E661" s="154"/>
      <c r="G661" s="154"/>
      <c r="H661" s="154"/>
      <c r="I661" s="154"/>
    </row>
    <row r="662" spans="5:9" x14ac:dyDescent="0.2">
      <c r="E662" s="154"/>
      <c r="G662" s="154"/>
      <c r="H662" s="154"/>
      <c r="I662" s="154"/>
    </row>
    <row r="663" spans="5:9" x14ac:dyDescent="0.2">
      <c r="E663" s="154"/>
      <c r="G663" s="154"/>
      <c r="H663" s="154"/>
      <c r="I663" s="154"/>
    </row>
    <row r="664" spans="5:9" x14ac:dyDescent="0.2">
      <c r="E664" s="154"/>
      <c r="G664" s="154"/>
      <c r="H664" s="154"/>
      <c r="I664" s="154"/>
    </row>
    <row r="665" spans="5:9" x14ac:dyDescent="0.2">
      <c r="E665" s="154"/>
      <c r="G665" s="154"/>
      <c r="H665" s="154"/>
      <c r="I665" s="154"/>
    </row>
    <row r="666" spans="5:9" x14ac:dyDescent="0.2">
      <c r="E666" s="154"/>
      <c r="G666" s="154"/>
      <c r="H666" s="154"/>
      <c r="I666" s="154"/>
    </row>
    <row r="667" spans="5:9" x14ac:dyDescent="0.2">
      <c r="E667" s="154"/>
      <c r="G667" s="154"/>
      <c r="H667" s="154"/>
      <c r="I667" s="154"/>
    </row>
    <row r="668" spans="5:9" x14ac:dyDescent="0.2">
      <c r="E668" s="154"/>
      <c r="G668" s="154"/>
      <c r="H668" s="154"/>
      <c r="I668" s="154"/>
    </row>
    <row r="669" spans="5:9" x14ac:dyDescent="0.2">
      <c r="E669" s="154"/>
      <c r="G669" s="154"/>
      <c r="H669" s="154"/>
      <c r="I669" s="154"/>
    </row>
    <row r="670" spans="5:9" x14ac:dyDescent="0.2">
      <c r="E670" s="154"/>
      <c r="G670" s="154"/>
      <c r="H670" s="154"/>
      <c r="I670" s="154"/>
    </row>
    <row r="671" spans="5:9" x14ac:dyDescent="0.2">
      <c r="E671" s="154"/>
      <c r="G671" s="154"/>
      <c r="H671" s="154"/>
      <c r="I671" s="154"/>
    </row>
    <row r="672" spans="5:9" x14ac:dyDescent="0.2">
      <c r="E672" s="154"/>
      <c r="G672" s="154"/>
      <c r="H672" s="154"/>
      <c r="I672" s="154"/>
    </row>
    <row r="673" spans="5:9" x14ac:dyDescent="0.2">
      <c r="E673" s="154"/>
      <c r="G673" s="154"/>
      <c r="H673" s="154"/>
      <c r="I673" s="154"/>
    </row>
    <row r="674" spans="5:9" x14ac:dyDescent="0.2">
      <c r="E674" s="154"/>
      <c r="G674" s="154"/>
      <c r="H674" s="154"/>
      <c r="I674" s="154"/>
    </row>
    <row r="675" spans="5:9" x14ac:dyDescent="0.2">
      <c r="E675" s="154"/>
      <c r="G675" s="154"/>
      <c r="H675" s="154"/>
      <c r="I675" s="154"/>
    </row>
    <row r="676" spans="5:9" x14ac:dyDescent="0.2">
      <c r="E676" s="154"/>
      <c r="G676" s="154"/>
      <c r="H676" s="154"/>
      <c r="I676" s="154"/>
    </row>
    <row r="677" spans="5:9" x14ac:dyDescent="0.2">
      <c r="E677" s="154"/>
      <c r="G677" s="154"/>
      <c r="H677" s="154"/>
      <c r="I677" s="154"/>
    </row>
    <row r="678" spans="5:9" x14ac:dyDescent="0.2">
      <c r="E678" s="154"/>
      <c r="G678" s="154"/>
      <c r="H678" s="154"/>
      <c r="I678" s="154"/>
    </row>
    <row r="679" spans="5:9" x14ac:dyDescent="0.2">
      <c r="E679" s="154"/>
      <c r="G679" s="154"/>
      <c r="H679" s="154"/>
      <c r="I679" s="154"/>
    </row>
    <row r="680" spans="5:9" x14ac:dyDescent="0.2">
      <c r="E680" s="154"/>
      <c r="G680" s="154"/>
      <c r="H680" s="154"/>
      <c r="I680" s="154"/>
    </row>
    <row r="681" spans="5:9" x14ac:dyDescent="0.2">
      <c r="E681" s="154"/>
      <c r="G681" s="154"/>
      <c r="H681" s="154"/>
      <c r="I681" s="154"/>
    </row>
    <row r="682" spans="5:9" x14ac:dyDescent="0.2">
      <c r="E682" s="154"/>
      <c r="G682" s="154"/>
      <c r="H682" s="154"/>
      <c r="I682" s="154"/>
    </row>
    <row r="683" spans="5:9" x14ac:dyDescent="0.2">
      <c r="E683" s="154"/>
      <c r="G683" s="154"/>
      <c r="H683" s="154"/>
      <c r="I683" s="154"/>
    </row>
    <row r="684" spans="5:9" x14ac:dyDescent="0.2">
      <c r="E684" s="154"/>
      <c r="G684" s="154"/>
      <c r="H684" s="154"/>
      <c r="I684" s="154"/>
    </row>
    <row r="685" spans="5:9" x14ac:dyDescent="0.2">
      <c r="E685" s="154"/>
      <c r="G685" s="154"/>
      <c r="H685" s="154"/>
      <c r="I685" s="154"/>
    </row>
    <row r="686" spans="5:9" x14ac:dyDescent="0.2">
      <c r="E686" s="154"/>
      <c r="G686" s="154"/>
      <c r="H686" s="154"/>
      <c r="I686" s="154"/>
    </row>
    <row r="687" spans="5:9" x14ac:dyDescent="0.2">
      <c r="E687" s="154"/>
      <c r="G687" s="154"/>
      <c r="H687" s="154"/>
      <c r="I687" s="154"/>
    </row>
    <row r="688" spans="5:9" x14ac:dyDescent="0.2">
      <c r="E688" s="154"/>
      <c r="G688" s="154"/>
      <c r="H688" s="154"/>
      <c r="I688" s="154"/>
    </row>
    <row r="689" spans="5:9" x14ac:dyDescent="0.2">
      <c r="E689" s="154"/>
      <c r="G689" s="154"/>
      <c r="H689" s="154"/>
      <c r="I689" s="154"/>
    </row>
    <row r="690" spans="5:9" x14ac:dyDescent="0.2">
      <c r="E690" s="154"/>
      <c r="G690" s="154"/>
      <c r="H690" s="154"/>
      <c r="I690" s="154"/>
    </row>
    <row r="691" spans="5:9" x14ac:dyDescent="0.2">
      <c r="E691" s="154"/>
      <c r="G691" s="154"/>
      <c r="H691" s="154"/>
      <c r="I691" s="154"/>
    </row>
    <row r="692" spans="5:9" x14ac:dyDescent="0.2">
      <c r="E692" s="154"/>
      <c r="G692" s="154"/>
      <c r="H692" s="154"/>
      <c r="I692" s="154"/>
    </row>
    <row r="693" spans="5:9" x14ac:dyDescent="0.2">
      <c r="E693" s="154"/>
      <c r="G693" s="154"/>
      <c r="H693" s="154"/>
      <c r="I693" s="154"/>
    </row>
    <row r="694" spans="5:9" x14ac:dyDescent="0.2">
      <c r="E694" s="154"/>
      <c r="G694" s="154"/>
      <c r="H694" s="154"/>
      <c r="I694" s="154"/>
    </row>
    <row r="695" spans="5:9" x14ac:dyDescent="0.2">
      <c r="E695" s="154"/>
      <c r="G695" s="154"/>
      <c r="H695" s="154"/>
      <c r="I695" s="154"/>
    </row>
    <row r="696" spans="5:9" x14ac:dyDescent="0.2">
      <c r="E696" s="154"/>
      <c r="G696" s="154"/>
      <c r="H696" s="154"/>
      <c r="I696" s="154"/>
    </row>
    <row r="697" spans="5:9" x14ac:dyDescent="0.2">
      <c r="E697" s="154"/>
      <c r="G697" s="154"/>
      <c r="H697" s="154"/>
      <c r="I697" s="154"/>
    </row>
    <row r="698" spans="5:9" x14ac:dyDescent="0.2">
      <c r="E698" s="154"/>
      <c r="G698" s="154"/>
      <c r="H698" s="154"/>
      <c r="I698" s="154"/>
    </row>
    <row r="699" spans="5:9" x14ac:dyDescent="0.2">
      <c r="E699" s="154"/>
      <c r="G699" s="154"/>
      <c r="H699" s="154"/>
      <c r="I699" s="154"/>
    </row>
    <row r="700" spans="5:9" x14ac:dyDescent="0.2">
      <c r="E700" s="154"/>
      <c r="G700" s="154"/>
      <c r="H700" s="154"/>
      <c r="I700" s="154"/>
    </row>
    <row r="701" spans="5:9" x14ac:dyDescent="0.2">
      <c r="E701" s="154"/>
      <c r="G701" s="154"/>
      <c r="H701" s="154"/>
      <c r="I701" s="154"/>
    </row>
    <row r="702" spans="5:9" x14ac:dyDescent="0.2">
      <c r="E702" s="154"/>
      <c r="G702" s="154"/>
      <c r="H702" s="154"/>
      <c r="I702" s="154"/>
    </row>
    <row r="703" spans="5:9" x14ac:dyDescent="0.2">
      <c r="E703" s="154"/>
      <c r="G703" s="154"/>
      <c r="H703" s="154"/>
      <c r="I703" s="154"/>
    </row>
    <row r="704" spans="5:9" x14ac:dyDescent="0.2">
      <c r="E704" s="154"/>
      <c r="G704" s="154"/>
      <c r="H704" s="154"/>
      <c r="I704" s="154"/>
    </row>
    <row r="705" spans="5:9" x14ac:dyDescent="0.2">
      <c r="E705" s="154"/>
      <c r="G705" s="154"/>
      <c r="H705" s="154"/>
      <c r="I705" s="154"/>
    </row>
    <row r="706" spans="5:9" x14ac:dyDescent="0.2">
      <c r="E706" s="154"/>
      <c r="G706" s="154"/>
      <c r="H706" s="154"/>
      <c r="I706" s="154"/>
    </row>
    <row r="707" spans="5:9" x14ac:dyDescent="0.2">
      <c r="E707" s="154"/>
      <c r="G707" s="154"/>
      <c r="H707" s="154"/>
      <c r="I707" s="154"/>
    </row>
    <row r="708" spans="5:9" x14ac:dyDescent="0.2">
      <c r="E708" s="154"/>
      <c r="G708" s="154"/>
      <c r="H708" s="154"/>
      <c r="I708" s="154"/>
    </row>
    <row r="709" spans="5:9" x14ac:dyDescent="0.2">
      <c r="E709" s="154"/>
      <c r="G709" s="154"/>
      <c r="H709" s="154"/>
      <c r="I709" s="154"/>
    </row>
    <row r="710" spans="5:9" x14ac:dyDescent="0.2">
      <c r="E710" s="154"/>
      <c r="G710" s="154"/>
      <c r="H710" s="154"/>
      <c r="I710" s="154"/>
    </row>
    <row r="711" spans="5:9" x14ac:dyDescent="0.2">
      <c r="E711" s="154"/>
      <c r="G711" s="154"/>
      <c r="H711" s="154"/>
      <c r="I711" s="154"/>
    </row>
    <row r="712" spans="5:9" x14ac:dyDescent="0.2">
      <c r="E712" s="154"/>
      <c r="G712" s="154"/>
      <c r="H712" s="154"/>
      <c r="I712" s="154"/>
    </row>
    <row r="713" spans="5:9" x14ac:dyDescent="0.2">
      <c r="E713" s="154"/>
      <c r="G713" s="154"/>
      <c r="H713" s="154"/>
      <c r="I713" s="154"/>
    </row>
    <row r="714" spans="5:9" x14ac:dyDescent="0.2">
      <c r="E714" s="154"/>
      <c r="G714" s="154"/>
      <c r="H714" s="154"/>
      <c r="I714" s="154"/>
    </row>
    <row r="715" spans="5:9" x14ac:dyDescent="0.2">
      <c r="E715" s="154"/>
      <c r="G715" s="154"/>
      <c r="H715" s="154"/>
      <c r="I715" s="154"/>
    </row>
    <row r="716" spans="5:9" x14ac:dyDescent="0.2">
      <c r="E716" s="154"/>
      <c r="G716" s="154"/>
      <c r="H716" s="154"/>
      <c r="I716" s="154"/>
    </row>
    <row r="717" spans="5:9" x14ac:dyDescent="0.2">
      <c r="E717" s="154"/>
      <c r="G717" s="154"/>
      <c r="H717" s="154"/>
      <c r="I717" s="154"/>
    </row>
    <row r="718" spans="5:9" x14ac:dyDescent="0.2">
      <c r="E718" s="154"/>
      <c r="G718" s="154"/>
      <c r="H718" s="154"/>
      <c r="I718" s="154"/>
    </row>
    <row r="719" spans="5:9" x14ac:dyDescent="0.2">
      <c r="E719" s="154"/>
      <c r="G719" s="154"/>
      <c r="H719" s="154"/>
      <c r="I719" s="154"/>
    </row>
    <row r="720" spans="5:9" x14ac:dyDescent="0.2">
      <c r="E720" s="154"/>
      <c r="G720" s="154"/>
      <c r="H720" s="154"/>
      <c r="I720" s="154"/>
    </row>
    <row r="721" spans="5:9" x14ac:dyDescent="0.2">
      <c r="E721" s="154"/>
      <c r="G721" s="154"/>
      <c r="H721" s="154"/>
      <c r="I721" s="154"/>
    </row>
    <row r="722" spans="5:9" x14ac:dyDescent="0.2">
      <c r="E722" s="154"/>
      <c r="G722" s="154"/>
      <c r="H722" s="154"/>
      <c r="I722" s="154"/>
    </row>
    <row r="723" spans="5:9" x14ac:dyDescent="0.2">
      <c r="E723" s="154"/>
      <c r="G723" s="154"/>
      <c r="H723" s="154"/>
      <c r="I723" s="154"/>
    </row>
    <row r="724" spans="5:9" x14ac:dyDescent="0.2">
      <c r="E724" s="154"/>
      <c r="G724" s="154"/>
      <c r="H724" s="154"/>
      <c r="I724" s="154"/>
    </row>
    <row r="725" spans="5:9" x14ac:dyDescent="0.2">
      <c r="E725" s="154"/>
      <c r="G725" s="154"/>
      <c r="H725" s="154"/>
      <c r="I725" s="154"/>
    </row>
    <row r="726" spans="5:9" x14ac:dyDescent="0.2">
      <c r="E726" s="154"/>
      <c r="G726" s="154"/>
      <c r="H726" s="154"/>
      <c r="I726" s="154"/>
    </row>
    <row r="727" spans="5:9" x14ac:dyDescent="0.2">
      <c r="E727" s="154"/>
      <c r="G727" s="154"/>
      <c r="H727" s="154"/>
      <c r="I727" s="154"/>
    </row>
    <row r="728" spans="5:9" x14ac:dyDescent="0.2">
      <c r="E728" s="154"/>
      <c r="G728" s="154"/>
      <c r="H728" s="154"/>
      <c r="I728" s="154"/>
    </row>
    <row r="729" spans="5:9" x14ac:dyDescent="0.2">
      <c r="E729" s="154"/>
      <c r="G729" s="154"/>
      <c r="H729" s="154"/>
      <c r="I729" s="154"/>
    </row>
    <row r="730" spans="5:9" x14ac:dyDescent="0.2">
      <c r="E730" s="154"/>
      <c r="G730" s="154"/>
      <c r="H730" s="154"/>
      <c r="I730" s="154"/>
    </row>
    <row r="731" spans="5:9" x14ac:dyDescent="0.2">
      <c r="E731" s="154"/>
      <c r="G731" s="154"/>
      <c r="H731" s="154"/>
      <c r="I731" s="154"/>
    </row>
    <row r="732" spans="5:9" x14ac:dyDescent="0.2">
      <c r="E732" s="154"/>
      <c r="G732" s="154"/>
      <c r="H732" s="154"/>
      <c r="I732" s="154"/>
    </row>
    <row r="733" spans="5:9" x14ac:dyDescent="0.2">
      <c r="E733" s="154"/>
      <c r="G733" s="154"/>
      <c r="H733" s="154"/>
      <c r="I733" s="154"/>
    </row>
    <row r="734" spans="5:9" x14ac:dyDescent="0.2">
      <c r="E734" s="154"/>
      <c r="G734" s="154"/>
      <c r="H734" s="154"/>
      <c r="I734" s="154"/>
    </row>
    <row r="735" spans="5:9" x14ac:dyDescent="0.2">
      <c r="E735" s="154"/>
      <c r="G735" s="154"/>
      <c r="H735" s="154"/>
      <c r="I735" s="154"/>
    </row>
    <row r="736" spans="5:9" x14ac:dyDescent="0.2">
      <c r="E736" s="154"/>
      <c r="G736" s="154"/>
      <c r="H736" s="154"/>
      <c r="I736" s="154"/>
    </row>
    <row r="737" spans="5:9" x14ac:dyDescent="0.2">
      <c r="E737" s="154"/>
      <c r="G737" s="154"/>
      <c r="H737" s="154"/>
      <c r="I737" s="154"/>
    </row>
    <row r="738" spans="5:9" x14ac:dyDescent="0.2">
      <c r="E738" s="154"/>
      <c r="G738" s="154"/>
      <c r="H738" s="154"/>
      <c r="I738" s="154"/>
    </row>
    <row r="739" spans="5:9" x14ac:dyDescent="0.2">
      <c r="E739" s="154"/>
      <c r="G739" s="154"/>
      <c r="H739" s="154"/>
      <c r="I739" s="154"/>
    </row>
    <row r="740" spans="5:9" x14ac:dyDescent="0.2">
      <c r="E740" s="154"/>
      <c r="G740" s="154"/>
      <c r="H740" s="154"/>
      <c r="I740" s="154"/>
    </row>
    <row r="741" spans="5:9" x14ac:dyDescent="0.2">
      <c r="E741" s="154"/>
      <c r="G741" s="154"/>
      <c r="H741" s="154"/>
      <c r="I741" s="154"/>
    </row>
    <row r="742" spans="5:9" x14ac:dyDescent="0.2">
      <c r="E742" s="154"/>
      <c r="G742" s="154"/>
      <c r="H742" s="154"/>
      <c r="I742" s="154"/>
    </row>
    <row r="743" spans="5:9" x14ac:dyDescent="0.2">
      <c r="E743" s="154"/>
      <c r="G743" s="154"/>
      <c r="H743" s="154"/>
      <c r="I743" s="154"/>
    </row>
    <row r="744" spans="5:9" x14ac:dyDescent="0.2">
      <c r="E744" s="154"/>
      <c r="G744" s="154"/>
      <c r="H744" s="154"/>
      <c r="I744" s="154"/>
    </row>
    <row r="745" spans="5:9" x14ac:dyDescent="0.2">
      <c r="E745" s="154"/>
      <c r="G745" s="154"/>
      <c r="H745" s="154"/>
      <c r="I745" s="154"/>
    </row>
    <row r="746" spans="5:9" x14ac:dyDescent="0.2">
      <c r="E746" s="154"/>
      <c r="G746" s="154"/>
      <c r="H746" s="154"/>
      <c r="I746" s="154"/>
    </row>
    <row r="747" spans="5:9" x14ac:dyDescent="0.2">
      <c r="E747" s="154"/>
      <c r="G747" s="154"/>
      <c r="H747" s="154"/>
      <c r="I747" s="154"/>
    </row>
    <row r="748" spans="5:9" x14ac:dyDescent="0.2">
      <c r="E748" s="154"/>
      <c r="G748" s="154"/>
      <c r="H748" s="154"/>
      <c r="I748" s="154"/>
    </row>
    <row r="749" spans="5:9" x14ac:dyDescent="0.2">
      <c r="E749" s="154"/>
      <c r="G749" s="154"/>
      <c r="H749" s="154"/>
      <c r="I749" s="154"/>
    </row>
    <row r="750" spans="5:9" x14ac:dyDescent="0.2">
      <c r="E750" s="154"/>
      <c r="G750" s="154"/>
      <c r="H750" s="154"/>
      <c r="I750" s="154"/>
    </row>
    <row r="751" spans="5:9" x14ac:dyDescent="0.2">
      <c r="E751" s="154"/>
      <c r="G751" s="154"/>
      <c r="H751" s="154"/>
      <c r="I751" s="154"/>
    </row>
    <row r="752" spans="5:9" x14ac:dyDescent="0.2">
      <c r="E752" s="154"/>
      <c r="G752" s="154"/>
      <c r="H752" s="154"/>
      <c r="I752" s="154"/>
    </row>
    <row r="753" spans="5:9" x14ac:dyDescent="0.2">
      <c r="E753" s="154"/>
      <c r="G753" s="154"/>
      <c r="H753" s="154"/>
      <c r="I753" s="154"/>
    </row>
    <row r="754" spans="5:9" x14ac:dyDescent="0.2">
      <c r="E754" s="154"/>
      <c r="G754" s="154"/>
      <c r="H754" s="154"/>
      <c r="I754" s="154"/>
    </row>
    <row r="755" spans="5:9" x14ac:dyDescent="0.2">
      <c r="E755" s="154"/>
      <c r="G755" s="154"/>
      <c r="H755" s="154"/>
      <c r="I755" s="154"/>
    </row>
    <row r="756" spans="5:9" x14ac:dyDescent="0.2">
      <c r="E756" s="154"/>
      <c r="G756" s="154"/>
      <c r="H756" s="154"/>
      <c r="I756" s="154"/>
    </row>
    <row r="757" spans="5:9" x14ac:dyDescent="0.2">
      <c r="E757" s="154"/>
      <c r="G757" s="154"/>
      <c r="H757" s="154"/>
      <c r="I757" s="154"/>
    </row>
    <row r="758" spans="5:9" x14ac:dyDescent="0.2">
      <c r="E758" s="154"/>
      <c r="G758" s="154"/>
      <c r="H758" s="154"/>
      <c r="I758" s="154"/>
    </row>
    <row r="759" spans="5:9" x14ac:dyDescent="0.2">
      <c r="E759" s="154"/>
      <c r="G759" s="154"/>
      <c r="H759" s="154"/>
      <c r="I759" s="154"/>
    </row>
    <row r="760" spans="5:9" x14ac:dyDescent="0.2">
      <c r="E760" s="154"/>
      <c r="G760" s="154"/>
      <c r="H760" s="154"/>
      <c r="I760" s="154"/>
    </row>
    <row r="761" spans="5:9" x14ac:dyDescent="0.2">
      <c r="E761" s="154"/>
      <c r="G761" s="154"/>
      <c r="H761" s="154"/>
      <c r="I761" s="154"/>
    </row>
    <row r="762" spans="5:9" x14ac:dyDescent="0.2">
      <c r="E762" s="154"/>
      <c r="G762" s="154"/>
      <c r="H762" s="154"/>
      <c r="I762" s="154"/>
    </row>
    <row r="763" spans="5:9" x14ac:dyDescent="0.2">
      <c r="E763" s="154"/>
      <c r="G763" s="154"/>
      <c r="H763" s="154"/>
      <c r="I763" s="154"/>
    </row>
    <row r="764" spans="5:9" x14ac:dyDescent="0.2">
      <c r="E764" s="154"/>
      <c r="G764" s="154"/>
      <c r="H764" s="154"/>
      <c r="I764" s="154"/>
    </row>
    <row r="765" spans="5:9" x14ac:dyDescent="0.2">
      <c r="E765" s="154"/>
      <c r="G765" s="154"/>
      <c r="H765" s="154"/>
      <c r="I765" s="154"/>
    </row>
    <row r="766" spans="5:9" x14ac:dyDescent="0.2">
      <c r="E766" s="154"/>
      <c r="G766" s="154"/>
      <c r="H766" s="154"/>
      <c r="I766" s="154"/>
    </row>
    <row r="767" spans="5:9" x14ac:dyDescent="0.2">
      <c r="E767" s="154"/>
      <c r="G767" s="154"/>
      <c r="H767" s="154"/>
      <c r="I767" s="154"/>
    </row>
    <row r="768" spans="5:9" x14ac:dyDescent="0.2">
      <c r="E768" s="154"/>
      <c r="G768" s="154"/>
      <c r="H768" s="154"/>
      <c r="I768" s="154"/>
    </row>
    <row r="769" spans="5:9" x14ac:dyDescent="0.2">
      <c r="E769" s="154"/>
      <c r="G769" s="154"/>
      <c r="H769" s="154"/>
      <c r="I769" s="154"/>
    </row>
    <row r="770" spans="5:9" x14ac:dyDescent="0.2">
      <c r="E770" s="154"/>
      <c r="G770" s="154"/>
      <c r="H770" s="154"/>
      <c r="I770" s="154"/>
    </row>
    <row r="771" spans="5:9" x14ac:dyDescent="0.2">
      <c r="E771" s="154"/>
      <c r="G771" s="154"/>
      <c r="H771" s="154"/>
      <c r="I771" s="154"/>
    </row>
    <row r="772" spans="5:9" x14ac:dyDescent="0.2">
      <c r="E772" s="154"/>
      <c r="G772" s="154"/>
      <c r="H772" s="154"/>
      <c r="I772" s="154"/>
    </row>
    <row r="773" spans="5:9" x14ac:dyDescent="0.2">
      <c r="E773" s="154"/>
      <c r="G773" s="154"/>
      <c r="H773" s="154"/>
      <c r="I773" s="154"/>
    </row>
    <row r="774" spans="5:9" x14ac:dyDescent="0.2">
      <c r="E774" s="154"/>
      <c r="G774" s="154"/>
      <c r="H774" s="154"/>
      <c r="I774" s="154"/>
    </row>
    <row r="775" spans="5:9" x14ac:dyDescent="0.2">
      <c r="E775" s="154"/>
      <c r="G775" s="154"/>
      <c r="H775" s="154"/>
      <c r="I775" s="154"/>
    </row>
    <row r="776" spans="5:9" x14ac:dyDescent="0.2">
      <c r="E776" s="154"/>
      <c r="G776" s="154"/>
      <c r="H776" s="154"/>
      <c r="I776" s="154"/>
    </row>
    <row r="777" spans="5:9" x14ac:dyDescent="0.2">
      <c r="E777" s="154"/>
      <c r="G777" s="154"/>
      <c r="H777" s="154"/>
      <c r="I777" s="154"/>
    </row>
    <row r="778" spans="5:9" x14ac:dyDescent="0.2">
      <c r="E778" s="154"/>
      <c r="G778" s="154"/>
      <c r="H778" s="154"/>
      <c r="I778" s="154"/>
    </row>
    <row r="779" spans="5:9" x14ac:dyDescent="0.2">
      <c r="E779" s="154"/>
      <c r="G779" s="154"/>
      <c r="H779" s="154"/>
      <c r="I779" s="154"/>
    </row>
    <row r="780" spans="5:9" x14ac:dyDescent="0.2">
      <c r="E780" s="154"/>
      <c r="G780" s="154"/>
      <c r="H780" s="154"/>
      <c r="I780" s="154"/>
    </row>
    <row r="781" spans="5:9" x14ac:dyDescent="0.2">
      <c r="E781" s="154"/>
      <c r="G781" s="154"/>
      <c r="H781" s="154"/>
      <c r="I781" s="154"/>
    </row>
    <row r="782" spans="5:9" x14ac:dyDescent="0.2">
      <c r="E782" s="154"/>
      <c r="G782" s="154"/>
      <c r="H782" s="154"/>
      <c r="I782" s="154"/>
    </row>
    <row r="783" spans="5:9" x14ac:dyDescent="0.2">
      <c r="E783" s="154"/>
      <c r="G783" s="154"/>
      <c r="H783" s="154"/>
      <c r="I783" s="154"/>
    </row>
    <row r="784" spans="5:9" x14ac:dyDescent="0.2">
      <c r="E784" s="154"/>
      <c r="G784" s="154"/>
      <c r="H784" s="154"/>
      <c r="I784" s="154"/>
    </row>
    <row r="785" spans="5:9" x14ac:dyDescent="0.2">
      <c r="E785" s="154"/>
      <c r="G785" s="154"/>
      <c r="H785" s="154"/>
      <c r="I785" s="154"/>
    </row>
    <row r="786" spans="5:9" x14ac:dyDescent="0.2">
      <c r="E786" s="154"/>
      <c r="G786" s="154"/>
      <c r="H786" s="154"/>
      <c r="I786" s="154"/>
    </row>
    <row r="787" spans="5:9" x14ac:dyDescent="0.2">
      <c r="E787" s="154"/>
      <c r="G787" s="154"/>
      <c r="H787" s="154"/>
      <c r="I787" s="154"/>
    </row>
    <row r="788" spans="5:9" x14ac:dyDescent="0.2">
      <c r="E788" s="154"/>
      <c r="G788" s="154"/>
      <c r="H788" s="154"/>
      <c r="I788" s="154"/>
    </row>
    <row r="789" spans="5:9" x14ac:dyDescent="0.2">
      <c r="E789" s="154"/>
      <c r="G789" s="154"/>
      <c r="H789" s="154"/>
      <c r="I789" s="154"/>
    </row>
    <row r="790" spans="5:9" x14ac:dyDescent="0.2">
      <c r="E790" s="154"/>
      <c r="G790" s="154"/>
      <c r="H790" s="154"/>
      <c r="I790" s="154"/>
    </row>
    <row r="791" spans="5:9" x14ac:dyDescent="0.2">
      <c r="E791" s="154"/>
      <c r="G791" s="154"/>
      <c r="H791" s="154"/>
      <c r="I791" s="154"/>
    </row>
    <row r="792" spans="5:9" x14ac:dyDescent="0.2">
      <c r="E792" s="154"/>
      <c r="G792" s="154"/>
      <c r="H792" s="154"/>
      <c r="I792" s="154"/>
    </row>
    <row r="793" spans="5:9" x14ac:dyDescent="0.2">
      <c r="E793" s="154"/>
      <c r="G793" s="154"/>
      <c r="H793" s="154"/>
      <c r="I793" s="154"/>
    </row>
    <row r="794" spans="5:9" x14ac:dyDescent="0.2">
      <c r="E794" s="154"/>
      <c r="G794" s="154"/>
      <c r="H794" s="154"/>
      <c r="I794" s="154"/>
    </row>
    <row r="795" spans="5:9" x14ac:dyDescent="0.2">
      <c r="E795" s="154"/>
      <c r="G795" s="154"/>
      <c r="H795" s="154"/>
      <c r="I795" s="154"/>
    </row>
    <row r="796" spans="5:9" x14ac:dyDescent="0.2">
      <c r="E796" s="154"/>
      <c r="G796" s="154"/>
      <c r="H796" s="154"/>
      <c r="I796" s="154"/>
    </row>
    <row r="797" spans="5:9" x14ac:dyDescent="0.2">
      <c r="E797" s="154"/>
      <c r="G797" s="154"/>
      <c r="H797" s="154"/>
      <c r="I797" s="154"/>
    </row>
    <row r="798" spans="5:9" x14ac:dyDescent="0.2">
      <c r="E798" s="154"/>
      <c r="G798" s="154"/>
      <c r="H798" s="154"/>
      <c r="I798" s="154"/>
    </row>
    <row r="799" spans="5:9" x14ac:dyDescent="0.2">
      <c r="E799" s="154"/>
      <c r="G799" s="154"/>
      <c r="H799" s="154"/>
      <c r="I799" s="154"/>
    </row>
    <row r="800" spans="5:9" x14ac:dyDescent="0.2">
      <c r="E800" s="154"/>
      <c r="G800" s="154"/>
      <c r="H800" s="154"/>
      <c r="I800" s="154"/>
    </row>
    <row r="801" spans="5:9" x14ac:dyDescent="0.2">
      <c r="E801" s="154"/>
      <c r="G801" s="154"/>
      <c r="H801" s="154"/>
      <c r="I801" s="154"/>
    </row>
    <row r="802" spans="5:9" x14ac:dyDescent="0.2">
      <c r="E802" s="154"/>
      <c r="G802" s="154"/>
      <c r="H802" s="154"/>
      <c r="I802" s="154"/>
    </row>
    <row r="803" spans="5:9" x14ac:dyDescent="0.2">
      <c r="E803" s="154"/>
      <c r="G803" s="154"/>
      <c r="H803" s="154"/>
      <c r="I803" s="154"/>
    </row>
    <row r="804" spans="5:9" x14ac:dyDescent="0.2">
      <c r="E804" s="154"/>
      <c r="G804" s="154"/>
      <c r="H804" s="154"/>
      <c r="I804" s="154"/>
    </row>
    <row r="805" spans="5:9" x14ac:dyDescent="0.2">
      <c r="E805" s="154"/>
      <c r="G805" s="154"/>
      <c r="H805" s="154"/>
      <c r="I805" s="154"/>
    </row>
    <row r="806" spans="5:9" x14ac:dyDescent="0.2">
      <c r="E806" s="154"/>
      <c r="G806" s="154"/>
      <c r="H806" s="154"/>
      <c r="I806" s="154"/>
    </row>
    <row r="807" spans="5:9" x14ac:dyDescent="0.2">
      <c r="E807" s="154"/>
      <c r="G807" s="154"/>
      <c r="H807" s="154"/>
      <c r="I807" s="154"/>
    </row>
    <row r="808" spans="5:9" x14ac:dyDescent="0.2">
      <c r="E808" s="154"/>
      <c r="G808" s="154"/>
      <c r="H808" s="154"/>
      <c r="I808" s="154"/>
    </row>
    <row r="809" spans="5:9" x14ac:dyDescent="0.2">
      <c r="E809" s="154"/>
      <c r="G809" s="154"/>
      <c r="H809" s="154"/>
      <c r="I809" s="154"/>
    </row>
    <row r="810" spans="5:9" x14ac:dyDescent="0.2">
      <c r="E810" s="154"/>
      <c r="G810" s="154"/>
      <c r="H810" s="154"/>
      <c r="I810" s="154"/>
    </row>
    <row r="811" spans="5:9" x14ac:dyDescent="0.2">
      <c r="E811" s="154"/>
      <c r="G811" s="154"/>
      <c r="H811" s="154"/>
      <c r="I811" s="154"/>
    </row>
    <row r="812" spans="5:9" x14ac:dyDescent="0.2">
      <c r="E812" s="154"/>
      <c r="G812" s="154"/>
      <c r="H812" s="154"/>
      <c r="I812" s="154"/>
    </row>
    <row r="813" spans="5:9" x14ac:dyDescent="0.2">
      <c r="E813" s="154"/>
      <c r="G813" s="154"/>
      <c r="H813" s="154"/>
      <c r="I813" s="154"/>
    </row>
    <row r="814" spans="5:9" x14ac:dyDescent="0.2">
      <c r="E814" s="154"/>
      <c r="G814" s="154"/>
      <c r="H814" s="154"/>
      <c r="I814" s="154"/>
    </row>
    <row r="815" spans="5:9" x14ac:dyDescent="0.2">
      <c r="E815" s="154"/>
      <c r="G815" s="154"/>
      <c r="H815" s="154"/>
      <c r="I815" s="154"/>
    </row>
    <row r="816" spans="5:9" x14ac:dyDescent="0.2">
      <c r="E816" s="154"/>
      <c r="G816" s="154"/>
      <c r="H816" s="154"/>
      <c r="I816" s="154"/>
    </row>
    <row r="817" spans="5:9" x14ac:dyDescent="0.2">
      <c r="E817" s="154"/>
      <c r="G817" s="154"/>
      <c r="H817" s="154"/>
      <c r="I817" s="154"/>
    </row>
    <row r="818" spans="5:9" x14ac:dyDescent="0.2">
      <c r="E818" s="154"/>
      <c r="G818" s="154"/>
      <c r="H818" s="154"/>
      <c r="I818" s="154"/>
    </row>
    <row r="819" spans="5:9" x14ac:dyDescent="0.2">
      <c r="E819" s="154"/>
      <c r="G819" s="154"/>
      <c r="H819" s="154"/>
      <c r="I819" s="154"/>
    </row>
    <row r="820" spans="5:9" x14ac:dyDescent="0.2">
      <c r="E820" s="154"/>
      <c r="G820" s="154"/>
      <c r="H820" s="154"/>
      <c r="I820" s="154"/>
    </row>
    <row r="821" spans="5:9" x14ac:dyDescent="0.2">
      <c r="E821" s="154"/>
      <c r="G821" s="154"/>
      <c r="H821" s="154"/>
      <c r="I821" s="154"/>
    </row>
    <row r="822" spans="5:9" x14ac:dyDescent="0.2">
      <c r="E822" s="154"/>
      <c r="G822" s="154"/>
      <c r="H822" s="154"/>
      <c r="I822" s="154"/>
    </row>
    <row r="823" spans="5:9" x14ac:dyDescent="0.2">
      <c r="E823" s="154"/>
      <c r="G823" s="154"/>
      <c r="H823" s="154"/>
      <c r="I823" s="154"/>
    </row>
    <row r="824" spans="5:9" x14ac:dyDescent="0.2">
      <c r="E824" s="154"/>
      <c r="G824" s="154"/>
      <c r="H824" s="154"/>
      <c r="I824" s="154"/>
    </row>
    <row r="825" spans="5:9" x14ac:dyDescent="0.2">
      <c r="E825" s="154"/>
      <c r="G825" s="154"/>
      <c r="H825" s="154"/>
      <c r="I825" s="154"/>
    </row>
    <row r="826" spans="5:9" x14ac:dyDescent="0.2">
      <c r="E826" s="154"/>
      <c r="G826" s="154"/>
      <c r="H826" s="154"/>
      <c r="I826" s="154"/>
    </row>
    <row r="827" spans="5:9" x14ac:dyDescent="0.2">
      <c r="E827" s="154"/>
      <c r="G827" s="154"/>
      <c r="H827" s="154"/>
      <c r="I827" s="154"/>
    </row>
    <row r="828" spans="5:9" x14ac:dyDescent="0.2">
      <c r="E828" s="154"/>
      <c r="G828" s="154"/>
      <c r="H828" s="154"/>
      <c r="I828" s="154"/>
    </row>
    <row r="829" spans="5:9" x14ac:dyDescent="0.2">
      <c r="E829" s="154"/>
      <c r="G829" s="154"/>
      <c r="H829" s="154"/>
      <c r="I829" s="154"/>
    </row>
    <row r="830" spans="5:9" x14ac:dyDescent="0.2">
      <c r="E830" s="154"/>
      <c r="G830" s="154"/>
      <c r="H830" s="154"/>
      <c r="I830" s="154"/>
    </row>
    <row r="831" spans="5:9" x14ac:dyDescent="0.2">
      <c r="E831" s="154"/>
      <c r="G831" s="154"/>
      <c r="H831" s="154"/>
      <c r="I831" s="154"/>
    </row>
    <row r="832" spans="5:9" x14ac:dyDescent="0.2">
      <c r="E832" s="154"/>
      <c r="G832" s="154"/>
      <c r="H832" s="154"/>
      <c r="I832" s="154"/>
    </row>
    <row r="833" spans="5:9" x14ac:dyDescent="0.2">
      <c r="E833" s="154"/>
      <c r="G833" s="154"/>
      <c r="H833" s="154"/>
      <c r="I833" s="154"/>
    </row>
    <row r="834" spans="5:9" x14ac:dyDescent="0.2">
      <c r="E834" s="154"/>
      <c r="G834" s="154"/>
      <c r="H834" s="154"/>
      <c r="I834" s="154"/>
    </row>
    <row r="835" spans="5:9" x14ac:dyDescent="0.2">
      <c r="E835" s="154"/>
      <c r="G835" s="154"/>
      <c r="H835" s="154"/>
      <c r="I835" s="154"/>
    </row>
    <row r="836" spans="5:9" x14ac:dyDescent="0.2">
      <c r="E836" s="154"/>
      <c r="G836" s="154"/>
      <c r="H836" s="154"/>
      <c r="I836" s="154"/>
    </row>
    <row r="837" spans="5:9" x14ac:dyDescent="0.2">
      <c r="E837" s="154"/>
      <c r="G837" s="154"/>
      <c r="H837" s="154"/>
      <c r="I837" s="154"/>
    </row>
    <row r="838" spans="5:9" x14ac:dyDescent="0.2">
      <c r="E838" s="154"/>
      <c r="G838" s="154"/>
      <c r="H838" s="154"/>
      <c r="I838" s="154"/>
    </row>
    <row r="839" spans="5:9" x14ac:dyDescent="0.2">
      <c r="E839" s="154"/>
      <c r="G839" s="154"/>
      <c r="H839" s="154"/>
      <c r="I839" s="154"/>
    </row>
    <row r="840" spans="5:9" x14ac:dyDescent="0.2">
      <c r="E840" s="154"/>
      <c r="G840" s="154"/>
      <c r="H840" s="154"/>
      <c r="I840" s="154"/>
    </row>
    <row r="841" spans="5:9" x14ac:dyDescent="0.2">
      <c r="E841" s="154"/>
      <c r="G841" s="154"/>
      <c r="H841" s="154"/>
      <c r="I841" s="154"/>
    </row>
    <row r="842" spans="5:9" x14ac:dyDescent="0.2">
      <c r="E842" s="154"/>
      <c r="G842" s="154"/>
      <c r="H842" s="154"/>
      <c r="I842" s="154"/>
    </row>
    <row r="843" spans="5:9" x14ac:dyDescent="0.2">
      <c r="E843" s="154"/>
      <c r="G843" s="154"/>
      <c r="H843" s="154"/>
      <c r="I843" s="154"/>
    </row>
    <row r="844" spans="5:9" x14ac:dyDescent="0.2">
      <c r="E844" s="154"/>
      <c r="G844" s="154"/>
      <c r="H844" s="154"/>
      <c r="I844" s="154"/>
    </row>
    <row r="845" spans="5:9" x14ac:dyDescent="0.2">
      <c r="E845" s="154"/>
      <c r="G845" s="154"/>
      <c r="H845" s="154"/>
      <c r="I845" s="154"/>
    </row>
    <row r="846" spans="5:9" x14ac:dyDescent="0.2">
      <c r="E846" s="154"/>
      <c r="G846" s="154"/>
      <c r="H846" s="154"/>
      <c r="I846" s="154"/>
    </row>
    <row r="847" spans="5:9" x14ac:dyDescent="0.2">
      <c r="E847" s="154"/>
      <c r="G847" s="154"/>
      <c r="H847" s="154"/>
      <c r="I847" s="154"/>
    </row>
    <row r="848" spans="5:9" x14ac:dyDescent="0.2">
      <c r="E848" s="154"/>
      <c r="G848" s="154"/>
      <c r="H848" s="154"/>
      <c r="I848" s="154"/>
    </row>
    <row r="849" spans="5:9" x14ac:dyDescent="0.2">
      <c r="E849" s="154"/>
      <c r="G849" s="154"/>
      <c r="H849" s="154"/>
      <c r="I849" s="154"/>
    </row>
    <row r="850" spans="5:9" x14ac:dyDescent="0.2">
      <c r="E850" s="154"/>
      <c r="G850" s="154"/>
      <c r="H850" s="154"/>
      <c r="I850" s="154"/>
    </row>
    <row r="851" spans="5:9" x14ac:dyDescent="0.2">
      <c r="E851" s="154"/>
      <c r="G851" s="154"/>
      <c r="H851" s="154"/>
      <c r="I851" s="154"/>
    </row>
    <row r="852" spans="5:9" x14ac:dyDescent="0.2">
      <c r="E852" s="154"/>
      <c r="G852" s="154"/>
      <c r="H852" s="154"/>
      <c r="I852" s="154"/>
    </row>
    <row r="853" spans="5:9" x14ac:dyDescent="0.2">
      <c r="E853" s="154"/>
      <c r="G853" s="154"/>
      <c r="H853" s="154"/>
      <c r="I853" s="154"/>
    </row>
    <row r="854" spans="5:9" x14ac:dyDescent="0.2">
      <c r="E854" s="154"/>
      <c r="G854" s="154"/>
      <c r="H854" s="154"/>
      <c r="I854" s="154"/>
    </row>
    <row r="855" spans="5:9" x14ac:dyDescent="0.2">
      <c r="E855" s="154"/>
      <c r="G855" s="154"/>
      <c r="H855" s="154"/>
      <c r="I855" s="154"/>
    </row>
    <row r="856" spans="5:9" x14ac:dyDescent="0.2">
      <c r="E856" s="154"/>
      <c r="G856" s="154"/>
      <c r="H856" s="154"/>
      <c r="I856" s="154"/>
    </row>
    <row r="857" spans="5:9" x14ac:dyDescent="0.2">
      <c r="E857" s="154"/>
      <c r="G857" s="154"/>
      <c r="H857" s="154"/>
      <c r="I857" s="154"/>
    </row>
    <row r="858" spans="5:9" x14ac:dyDescent="0.2">
      <c r="E858" s="154"/>
      <c r="G858" s="154"/>
      <c r="H858" s="154"/>
      <c r="I858" s="154"/>
    </row>
    <row r="859" spans="5:9" x14ac:dyDescent="0.2">
      <c r="E859" s="154"/>
      <c r="G859" s="154"/>
      <c r="H859" s="154"/>
      <c r="I859" s="154"/>
    </row>
    <row r="860" spans="5:9" x14ac:dyDescent="0.2">
      <c r="E860" s="154"/>
      <c r="G860" s="154"/>
      <c r="H860" s="154"/>
      <c r="I860" s="154"/>
    </row>
    <row r="861" spans="5:9" x14ac:dyDescent="0.2">
      <c r="E861" s="154"/>
      <c r="G861" s="154"/>
      <c r="H861" s="154"/>
      <c r="I861" s="154"/>
    </row>
    <row r="862" spans="5:9" x14ac:dyDescent="0.2">
      <c r="E862" s="154"/>
      <c r="G862" s="154"/>
      <c r="H862" s="154"/>
      <c r="I862" s="154"/>
    </row>
    <row r="863" spans="5:9" x14ac:dyDescent="0.2">
      <c r="E863" s="154"/>
      <c r="G863" s="154"/>
      <c r="H863" s="154"/>
      <c r="I863" s="154"/>
    </row>
    <row r="864" spans="5:9" x14ac:dyDescent="0.2">
      <c r="E864" s="154"/>
      <c r="G864" s="154"/>
      <c r="H864" s="154"/>
      <c r="I864" s="154"/>
    </row>
    <row r="865" spans="5:9" x14ac:dyDescent="0.2">
      <c r="E865" s="154"/>
      <c r="G865" s="154"/>
      <c r="H865" s="154"/>
      <c r="I865" s="154"/>
    </row>
    <row r="866" spans="5:9" x14ac:dyDescent="0.2">
      <c r="E866" s="154"/>
      <c r="G866" s="154"/>
      <c r="H866" s="154"/>
      <c r="I866" s="154"/>
    </row>
    <row r="867" spans="5:9" x14ac:dyDescent="0.2">
      <c r="E867" s="154"/>
      <c r="G867" s="154"/>
      <c r="H867" s="154"/>
      <c r="I867" s="154"/>
    </row>
    <row r="868" spans="5:9" x14ac:dyDescent="0.2">
      <c r="E868" s="154"/>
      <c r="G868" s="154"/>
      <c r="H868" s="154"/>
      <c r="I868" s="154"/>
    </row>
    <row r="869" spans="5:9" x14ac:dyDescent="0.2">
      <c r="E869" s="154"/>
      <c r="G869" s="154"/>
      <c r="H869" s="154"/>
      <c r="I869" s="154"/>
    </row>
    <row r="870" spans="5:9" x14ac:dyDescent="0.2">
      <c r="E870" s="154"/>
      <c r="G870" s="154"/>
      <c r="H870" s="154"/>
      <c r="I870" s="154"/>
    </row>
    <row r="871" spans="5:9" x14ac:dyDescent="0.2">
      <c r="E871" s="154"/>
      <c r="G871" s="154"/>
      <c r="H871" s="154"/>
      <c r="I871" s="154"/>
    </row>
    <row r="872" spans="5:9" x14ac:dyDescent="0.2">
      <c r="E872" s="154"/>
      <c r="G872" s="154"/>
      <c r="H872" s="154"/>
      <c r="I872" s="154"/>
    </row>
    <row r="873" spans="5:9" x14ac:dyDescent="0.2">
      <c r="E873" s="154"/>
      <c r="G873" s="154"/>
      <c r="H873" s="154"/>
      <c r="I873" s="154"/>
    </row>
    <row r="874" spans="5:9" x14ac:dyDescent="0.2">
      <c r="E874" s="154"/>
      <c r="G874" s="154"/>
      <c r="H874" s="154"/>
      <c r="I874" s="154"/>
    </row>
    <row r="875" spans="5:9" x14ac:dyDescent="0.2">
      <c r="E875" s="154"/>
      <c r="G875" s="154"/>
      <c r="H875" s="154"/>
      <c r="I875" s="154"/>
    </row>
    <row r="876" spans="5:9" x14ac:dyDescent="0.2">
      <c r="E876" s="154"/>
      <c r="G876" s="154"/>
      <c r="H876" s="154"/>
      <c r="I876" s="154"/>
    </row>
    <row r="877" spans="5:9" x14ac:dyDescent="0.2">
      <c r="E877" s="154"/>
      <c r="G877" s="154"/>
      <c r="H877" s="154"/>
      <c r="I877" s="154"/>
    </row>
    <row r="878" spans="5:9" x14ac:dyDescent="0.2">
      <c r="E878" s="154"/>
      <c r="G878" s="154"/>
      <c r="H878" s="154"/>
      <c r="I878" s="154"/>
    </row>
    <row r="879" spans="5:9" x14ac:dyDescent="0.2">
      <c r="E879" s="154"/>
      <c r="G879" s="154"/>
      <c r="H879" s="154"/>
      <c r="I879" s="154"/>
    </row>
    <row r="880" spans="5:9" x14ac:dyDescent="0.2">
      <c r="E880" s="154"/>
      <c r="G880" s="154"/>
      <c r="H880" s="154"/>
      <c r="I880" s="154"/>
    </row>
    <row r="881" spans="5:9" x14ac:dyDescent="0.2">
      <c r="E881" s="154"/>
      <c r="G881" s="154"/>
      <c r="H881" s="154"/>
      <c r="I881" s="154"/>
    </row>
    <row r="882" spans="5:9" x14ac:dyDescent="0.2">
      <c r="E882" s="154"/>
      <c r="G882" s="154"/>
      <c r="H882" s="154"/>
      <c r="I882" s="154"/>
    </row>
    <row r="883" spans="5:9" x14ac:dyDescent="0.2">
      <c r="E883" s="154"/>
      <c r="G883" s="154"/>
      <c r="H883" s="154"/>
      <c r="I883" s="154"/>
    </row>
    <row r="884" spans="5:9" x14ac:dyDescent="0.2">
      <c r="E884" s="154"/>
      <c r="G884" s="154"/>
      <c r="H884" s="154"/>
      <c r="I884" s="154"/>
    </row>
    <row r="885" spans="5:9" x14ac:dyDescent="0.2">
      <c r="E885" s="154"/>
      <c r="G885" s="154"/>
      <c r="H885" s="154"/>
      <c r="I885" s="154"/>
    </row>
    <row r="886" spans="5:9" x14ac:dyDescent="0.2">
      <c r="E886" s="154"/>
      <c r="G886" s="154"/>
      <c r="H886" s="154"/>
      <c r="I886" s="154"/>
    </row>
    <row r="887" spans="5:9" x14ac:dyDescent="0.2">
      <c r="E887" s="154"/>
      <c r="G887" s="154"/>
      <c r="H887" s="154"/>
      <c r="I887" s="154"/>
    </row>
    <row r="888" spans="5:9" x14ac:dyDescent="0.2">
      <c r="E888" s="154"/>
      <c r="G888" s="154"/>
      <c r="H888" s="154"/>
      <c r="I888" s="154"/>
    </row>
    <row r="889" spans="5:9" x14ac:dyDescent="0.2">
      <c r="E889" s="154"/>
      <c r="G889" s="154"/>
      <c r="H889" s="154"/>
      <c r="I889" s="154"/>
    </row>
    <row r="890" spans="5:9" x14ac:dyDescent="0.2">
      <c r="E890" s="154"/>
      <c r="G890" s="154"/>
      <c r="H890" s="154"/>
      <c r="I890" s="154"/>
    </row>
    <row r="891" spans="5:9" x14ac:dyDescent="0.2">
      <c r="E891" s="154"/>
      <c r="G891" s="154"/>
      <c r="H891" s="154"/>
      <c r="I891" s="154"/>
    </row>
    <row r="892" spans="5:9" x14ac:dyDescent="0.2">
      <c r="E892" s="154"/>
      <c r="G892" s="154"/>
      <c r="H892" s="154"/>
      <c r="I892" s="154"/>
    </row>
    <row r="893" spans="5:9" x14ac:dyDescent="0.2">
      <c r="E893" s="154"/>
      <c r="G893" s="154"/>
      <c r="H893" s="154"/>
      <c r="I893" s="154"/>
    </row>
    <row r="894" spans="5:9" x14ac:dyDescent="0.2">
      <c r="E894" s="154"/>
      <c r="G894" s="154"/>
      <c r="H894" s="154"/>
      <c r="I894" s="154"/>
    </row>
    <row r="895" spans="5:9" x14ac:dyDescent="0.2">
      <c r="E895" s="154"/>
      <c r="G895" s="154"/>
      <c r="H895" s="154"/>
      <c r="I895" s="154"/>
    </row>
    <row r="896" spans="5:9" x14ac:dyDescent="0.2">
      <c r="E896" s="154"/>
      <c r="G896" s="154"/>
      <c r="H896" s="154"/>
      <c r="I896" s="154"/>
    </row>
    <row r="897" spans="5:9" x14ac:dyDescent="0.2">
      <c r="E897" s="154"/>
      <c r="G897" s="154"/>
      <c r="H897" s="154"/>
      <c r="I897" s="154"/>
    </row>
    <row r="898" spans="5:9" x14ac:dyDescent="0.2">
      <c r="E898" s="154"/>
      <c r="G898" s="154"/>
      <c r="H898" s="154"/>
      <c r="I898" s="154"/>
    </row>
    <row r="899" spans="5:9" x14ac:dyDescent="0.2">
      <c r="E899" s="154"/>
      <c r="G899" s="154"/>
      <c r="H899" s="154"/>
      <c r="I899" s="154"/>
    </row>
    <row r="900" spans="5:9" x14ac:dyDescent="0.2">
      <c r="E900" s="154"/>
      <c r="G900" s="154"/>
      <c r="H900" s="154"/>
      <c r="I900" s="154"/>
    </row>
    <row r="901" spans="5:9" x14ac:dyDescent="0.2">
      <c r="E901" s="154"/>
      <c r="G901" s="154"/>
      <c r="H901" s="154"/>
      <c r="I901" s="154"/>
    </row>
    <row r="902" spans="5:9" x14ac:dyDescent="0.2">
      <c r="E902" s="154"/>
      <c r="G902" s="154"/>
      <c r="H902" s="154"/>
      <c r="I902" s="154"/>
    </row>
    <row r="903" spans="5:9" x14ac:dyDescent="0.2">
      <c r="E903" s="154"/>
      <c r="G903" s="154"/>
      <c r="H903" s="154"/>
      <c r="I903" s="154"/>
    </row>
    <row r="904" spans="5:9" x14ac:dyDescent="0.2">
      <c r="E904" s="154"/>
      <c r="G904" s="154"/>
      <c r="H904" s="154"/>
      <c r="I904" s="154"/>
    </row>
    <row r="905" spans="5:9" x14ac:dyDescent="0.2">
      <c r="E905" s="154"/>
      <c r="G905" s="154"/>
      <c r="H905" s="154"/>
      <c r="I905" s="154"/>
    </row>
    <row r="906" spans="5:9" x14ac:dyDescent="0.2">
      <c r="E906" s="154"/>
      <c r="G906" s="154"/>
      <c r="H906" s="154"/>
      <c r="I906" s="154"/>
    </row>
    <row r="907" spans="5:9" x14ac:dyDescent="0.2">
      <c r="E907" s="154"/>
      <c r="G907" s="154"/>
      <c r="H907" s="154"/>
      <c r="I907" s="154"/>
    </row>
    <row r="908" spans="5:9" x14ac:dyDescent="0.2">
      <c r="E908" s="154"/>
      <c r="G908" s="154"/>
      <c r="H908" s="154"/>
      <c r="I908" s="154"/>
    </row>
    <row r="909" spans="5:9" x14ac:dyDescent="0.2">
      <c r="E909" s="154"/>
      <c r="G909" s="154"/>
      <c r="H909" s="154"/>
      <c r="I909" s="154"/>
    </row>
    <row r="910" spans="5:9" x14ac:dyDescent="0.2">
      <c r="E910" s="154"/>
      <c r="G910" s="154"/>
      <c r="H910" s="154"/>
      <c r="I910" s="154"/>
    </row>
    <row r="911" spans="5:9" x14ac:dyDescent="0.2">
      <c r="E911" s="154"/>
      <c r="G911" s="154"/>
      <c r="H911" s="154"/>
      <c r="I911" s="154"/>
    </row>
    <row r="912" spans="5:9" x14ac:dyDescent="0.2">
      <c r="E912" s="154"/>
      <c r="G912" s="154"/>
      <c r="H912" s="154"/>
      <c r="I912" s="154"/>
    </row>
    <row r="913" spans="5:9" x14ac:dyDescent="0.2">
      <c r="E913" s="154"/>
      <c r="G913" s="154"/>
      <c r="H913" s="154"/>
      <c r="I913" s="154"/>
    </row>
    <row r="914" spans="5:9" x14ac:dyDescent="0.2">
      <c r="E914" s="154"/>
      <c r="G914" s="154"/>
      <c r="H914" s="154"/>
      <c r="I914" s="154"/>
    </row>
    <row r="915" spans="5:9" x14ac:dyDescent="0.2">
      <c r="E915" s="154"/>
      <c r="G915" s="154"/>
      <c r="H915" s="154"/>
      <c r="I915" s="154"/>
    </row>
    <row r="916" spans="5:9" x14ac:dyDescent="0.2">
      <c r="E916" s="154"/>
      <c r="G916" s="154"/>
      <c r="H916" s="154"/>
      <c r="I916" s="154"/>
    </row>
    <row r="917" spans="5:9" x14ac:dyDescent="0.2">
      <c r="E917" s="154"/>
      <c r="G917" s="154"/>
      <c r="H917" s="154"/>
      <c r="I917" s="154"/>
    </row>
    <row r="918" spans="5:9" x14ac:dyDescent="0.2">
      <c r="E918" s="154"/>
      <c r="G918" s="154"/>
      <c r="H918" s="154"/>
      <c r="I918" s="154"/>
    </row>
    <row r="919" spans="5:9" x14ac:dyDescent="0.2">
      <c r="E919" s="154"/>
      <c r="G919" s="154"/>
      <c r="H919" s="154"/>
      <c r="I919" s="154"/>
    </row>
    <row r="920" spans="5:9" x14ac:dyDescent="0.2">
      <c r="E920" s="154"/>
      <c r="G920" s="154"/>
      <c r="H920" s="154"/>
      <c r="I920" s="154"/>
    </row>
    <row r="921" spans="5:9" x14ac:dyDescent="0.2">
      <c r="E921" s="154"/>
      <c r="G921" s="154"/>
      <c r="H921" s="154"/>
      <c r="I921" s="154"/>
    </row>
    <row r="922" spans="5:9" x14ac:dyDescent="0.2">
      <c r="E922" s="154"/>
      <c r="G922" s="154"/>
      <c r="H922" s="154"/>
      <c r="I922" s="154"/>
    </row>
    <row r="923" spans="5:9" x14ac:dyDescent="0.2">
      <c r="E923" s="154"/>
      <c r="G923" s="154"/>
      <c r="H923" s="154"/>
      <c r="I923" s="154"/>
    </row>
    <row r="924" spans="5:9" x14ac:dyDescent="0.2">
      <c r="E924" s="154"/>
      <c r="G924" s="154"/>
      <c r="H924" s="154"/>
      <c r="I924" s="154"/>
    </row>
    <row r="925" spans="5:9" x14ac:dyDescent="0.2">
      <c r="E925" s="154"/>
      <c r="G925" s="154"/>
      <c r="H925" s="154"/>
      <c r="I925" s="154"/>
    </row>
    <row r="926" spans="5:9" x14ac:dyDescent="0.2">
      <c r="E926" s="154"/>
      <c r="G926" s="154"/>
      <c r="H926" s="154"/>
      <c r="I926" s="154"/>
    </row>
    <row r="927" spans="5:9" x14ac:dyDescent="0.2">
      <c r="E927" s="154"/>
      <c r="G927" s="154"/>
      <c r="H927" s="154"/>
      <c r="I927" s="154"/>
    </row>
    <row r="928" spans="5:9" x14ac:dyDescent="0.2">
      <c r="E928" s="154"/>
      <c r="G928" s="154"/>
      <c r="H928" s="154"/>
      <c r="I928" s="154"/>
    </row>
    <row r="929" spans="5:9" x14ac:dyDescent="0.2">
      <c r="E929" s="154"/>
      <c r="G929" s="154"/>
      <c r="H929" s="154"/>
      <c r="I929" s="154"/>
    </row>
    <row r="930" spans="5:9" x14ac:dyDescent="0.2">
      <c r="E930" s="154"/>
      <c r="G930" s="154"/>
      <c r="H930" s="154"/>
      <c r="I930" s="154"/>
    </row>
    <row r="931" spans="5:9" x14ac:dyDescent="0.2">
      <c r="E931" s="154"/>
      <c r="G931" s="154"/>
      <c r="H931" s="154"/>
      <c r="I931" s="154"/>
    </row>
    <row r="932" spans="5:9" x14ac:dyDescent="0.2">
      <c r="E932" s="154"/>
      <c r="G932" s="154"/>
      <c r="H932" s="154"/>
      <c r="I932" s="154"/>
    </row>
    <row r="933" spans="5:9" x14ac:dyDescent="0.2">
      <c r="E933" s="154"/>
      <c r="G933" s="154"/>
      <c r="H933" s="154"/>
      <c r="I933" s="154"/>
    </row>
    <row r="934" spans="5:9" x14ac:dyDescent="0.2">
      <c r="E934" s="154"/>
      <c r="G934" s="154"/>
      <c r="H934" s="154"/>
      <c r="I934" s="154"/>
    </row>
    <row r="935" spans="5:9" x14ac:dyDescent="0.2">
      <c r="E935" s="154"/>
      <c r="G935" s="154"/>
      <c r="H935" s="154"/>
      <c r="I935" s="154"/>
    </row>
    <row r="936" spans="5:9" x14ac:dyDescent="0.2">
      <c r="E936" s="154"/>
      <c r="G936" s="154"/>
      <c r="H936" s="154"/>
      <c r="I936" s="154"/>
    </row>
    <row r="937" spans="5:9" x14ac:dyDescent="0.2">
      <c r="E937" s="154"/>
      <c r="G937" s="154"/>
      <c r="H937" s="154"/>
      <c r="I937" s="154"/>
    </row>
    <row r="938" spans="5:9" x14ac:dyDescent="0.2">
      <c r="E938" s="154"/>
      <c r="G938" s="154"/>
      <c r="H938" s="154"/>
      <c r="I938" s="154"/>
    </row>
    <row r="939" spans="5:9" x14ac:dyDescent="0.2">
      <c r="E939" s="154"/>
      <c r="G939" s="154"/>
      <c r="H939" s="154"/>
      <c r="I939" s="154"/>
    </row>
    <row r="940" spans="5:9" x14ac:dyDescent="0.2">
      <c r="E940" s="154"/>
      <c r="G940" s="154"/>
      <c r="H940" s="154"/>
      <c r="I940" s="154"/>
    </row>
    <row r="941" spans="5:9" x14ac:dyDescent="0.2">
      <c r="E941" s="154"/>
      <c r="G941" s="154"/>
      <c r="H941" s="154"/>
      <c r="I941" s="154"/>
    </row>
    <row r="942" spans="5:9" x14ac:dyDescent="0.2">
      <c r="E942" s="154"/>
      <c r="G942" s="154"/>
      <c r="H942" s="154"/>
      <c r="I942" s="154"/>
    </row>
    <row r="943" spans="5:9" x14ac:dyDescent="0.2">
      <c r="E943" s="154"/>
      <c r="G943" s="154"/>
      <c r="H943" s="154"/>
      <c r="I943" s="154"/>
    </row>
    <row r="944" spans="5:9" x14ac:dyDescent="0.2">
      <c r="E944" s="154"/>
      <c r="G944" s="154"/>
      <c r="H944" s="154"/>
      <c r="I944" s="154"/>
    </row>
    <row r="945" spans="5:9" x14ac:dyDescent="0.2">
      <c r="E945" s="154"/>
      <c r="G945" s="154"/>
      <c r="H945" s="154"/>
      <c r="I945" s="154"/>
    </row>
    <row r="946" spans="5:9" x14ac:dyDescent="0.2">
      <c r="E946" s="154"/>
      <c r="G946" s="154"/>
      <c r="H946" s="154"/>
      <c r="I946" s="154"/>
    </row>
    <row r="947" spans="5:9" x14ac:dyDescent="0.2">
      <c r="E947" s="154"/>
      <c r="G947" s="154"/>
      <c r="H947" s="154"/>
      <c r="I947" s="154"/>
    </row>
    <row r="948" spans="5:9" x14ac:dyDescent="0.2">
      <c r="E948" s="154"/>
      <c r="G948" s="154"/>
      <c r="H948" s="154"/>
      <c r="I948" s="154"/>
    </row>
    <row r="949" spans="5:9" x14ac:dyDescent="0.2">
      <c r="E949" s="154"/>
      <c r="G949" s="154"/>
      <c r="H949" s="154"/>
      <c r="I949" s="154"/>
    </row>
    <row r="950" spans="5:9" x14ac:dyDescent="0.2">
      <c r="E950" s="154"/>
      <c r="G950" s="154"/>
      <c r="H950" s="154"/>
      <c r="I950" s="154"/>
    </row>
    <row r="951" spans="5:9" x14ac:dyDescent="0.2">
      <c r="E951" s="154"/>
      <c r="G951" s="154"/>
      <c r="H951" s="154"/>
      <c r="I951" s="154"/>
    </row>
    <row r="952" spans="5:9" x14ac:dyDescent="0.2">
      <c r="E952" s="154"/>
      <c r="G952" s="154"/>
      <c r="H952" s="154"/>
      <c r="I952" s="154"/>
    </row>
    <row r="953" spans="5:9" x14ac:dyDescent="0.2">
      <c r="E953" s="154"/>
      <c r="G953" s="154"/>
      <c r="H953" s="154"/>
      <c r="I953" s="154"/>
    </row>
    <row r="954" spans="5:9" x14ac:dyDescent="0.2">
      <c r="E954" s="154"/>
      <c r="G954" s="154"/>
      <c r="H954" s="154"/>
      <c r="I954" s="154"/>
    </row>
    <row r="955" spans="5:9" x14ac:dyDescent="0.2">
      <c r="E955" s="154"/>
      <c r="G955" s="154"/>
      <c r="H955" s="154"/>
      <c r="I955" s="154"/>
    </row>
    <row r="956" spans="5:9" x14ac:dyDescent="0.2">
      <c r="E956" s="154"/>
      <c r="G956" s="154"/>
      <c r="H956" s="154"/>
      <c r="I956" s="154"/>
    </row>
    <row r="957" spans="5:9" x14ac:dyDescent="0.2">
      <c r="E957" s="154"/>
      <c r="G957" s="154"/>
      <c r="H957" s="154"/>
      <c r="I957" s="154"/>
    </row>
    <row r="958" spans="5:9" x14ac:dyDescent="0.2">
      <c r="E958" s="154"/>
      <c r="G958" s="154"/>
      <c r="H958" s="154"/>
      <c r="I958" s="154"/>
    </row>
    <row r="959" spans="5:9" x14ac:dyDescent="0.2">
      <c r="E959" s="154"/>
      <c r="G959" s="154"/>
      <c r="H959" s="154"/>
      <c r="I959" s="154"/>
    </row>
    <row r="960" spans="5:9" x14ac:dyDescent="0.2">
      <c r="E960" s="154"/>
      <c r="G960" s="154"/>
      <c r="H960" s="154"/>
      <c r="I960" s="154"/>
    </row>
    <row r="961" spans="5:9" x14ac:dyDescent="0.2">
      <c r="E961" s="154"/>
      <c r="G961" s="154"/>
      <c r="H961" s="154"/>
      <c r="I961" s="154"/>
    </row>
    <row r="962" spans="5:9" x14ac:dyDescent="0.2">
      <c r="E962" s="154"/>
      <c r="G962" s="154"/>
      <c r="H962" s="154"/>
      <c r="I962" s="154"/>
    </row>
    <row r="963" spans="5:9" x14ac:dyDescent="0.2">
      <c r="E963" s="154"/>
      <c r="G963" s="154"/>
      <c r="H963" s="154"/>
      <c r="I963" s="154"/>
    </row>
    <row r="964" spans="5:9" x14ac:dyDescent="0.2">
      <c r="E964" s="154"/>
      <c r="G964" s="154"/>
      <c r="H964" s="154"/>
      <c r="I964" s="154"/>
    </row>
    <row r="965" spans="5:9" x14ac:dyDescent="0.2">
      <c r="E965" s="154"/>
      <c r="G965" s="154"/>
      <c r="H965" s="154"/>
      <c r="I965" s="154"/>
    </row>
    <row r="966" spans="5:9" x14ac:dyDescent="0.2">
      <c r="E966" s="154"/>
      <c r="G966" s="154"/>
      <c r="H966" s="154"/>
      <c r="I966" s="154"/>
    </row>
    <row r="967" spans="5:9" x14ac:dyDescent="0.2">
      <c r="E967" s="154"/>
      <c r="G967" s="154"/>
      <c r="H967" s="154"/>
      <c r="I967" s="154"/>
    </row>
    <row r="968" spans="5:9" x14ac:dyDescent="0.2">
      <c r="E968" s="154"/>
      <c r="G968" s="154"/>
      <c r="H968" s="154"/>
      <c r="I968" s="154"/>
    </row>
    <row r="969" spans="5:9" x14ac:dyDescent="0.2">
      <c r="E969" s="154"/>
      <c r="G969" s="154"/>
      <c r="H969" s="154"/>
      <c r="I969" s="154"/>
    </row>
    <row r="970" spans="5:9" x14ac:dyDescent="0.2">
      <c r="E970" s="154"/>
      <c r="G970" s="154"/>
      <c r="H970" s="154"/>
      <c r="I970" s="154"/>
    </row>
    <row r="971" spans="5:9" x14ac:dyDescent="0.2">
      <c r="E971" s="154"/>
      <c r="G971" s="154"/>
      <c r="H971" s="154"/>
      <c r="I971" s="154"/>
    </row>
    <row r="972" spans="5:9" x14ac:dyDescent="0.2">
      <c r="E972" s="154"/>
      <c r="G972" s="154"/>
      <c r="H972" s="154"/>
      <c r="I972" s="154"/>
    </row>
    <row r="973" spans="5:9" x14ac:dyDescent="0.2">
      <c r="E973" s="154"/>
      <c r="G973" s="154"/>
      <c r="H973" s="154"/>
      <c r="I973" s="154"/>
    </row>
    <row r="974" spans="5:9" x14ac:dyDescent="0.2">
      <c r="E974" s="154"/>
      <c r="G974" s="154"/>
      <c r="H974" s="154"/>
      <c r="I974" s="154"/>
    </row>
    <row r="975" spans="5:9" x14ac:dyDescent="0.2">
      <c r="E975" s="154"/>
      <c r="G975" s="154"/>
      <c r="H975" s="154"/>
      <c r="I975" s="154"/>
    </row>
    <row r="976" spans="5:9" x14ac:dyDescent="0.2">
      <c r="E976" s="154"/>
      <c r="G976" s="154"/>
      <c r="H976" s="154"/>
      <c r="I976" s="154"/>
    </row>
    <row r="977" spans="5:9" x14ac:dyDescent="0.2">
      <c r="E977" s="154"/>
      <c r="G977" s="154"/>
      <c r="H977" s="154"/>
      <c r="I977" s="154"/>
    </row>
    <row r="978" spans="5:9" x14ac:dyDescent="0.2">
      <c r="E978" s="154"/>
      <c r="G978" s="154"/>
      <c r="H978" s="154"/>
      <c r="I978" s="154"/>
    </row>
    <row r="979" spans="5:9" x14ac:dyDescent="0.2">
      <c r="E979" s="154"/>
      <c r="G979" s="154"/>
      <c r="H979" s="154"/>
      <c r="I979" s="154"/>
    </row>
    <row r="980" spans="5:9" x14ac:dyDescent="0.2">
      <c r="E980" s="154"/>
      <c r="G980" s="154"/>
      <c r="H980" s="154"/>
      <c r="I980" s="154"/>
    </row>
    <row r="981" spans="5:9" x14ac:dyDescent="0.2">
      <c r="E981" s="154"/>
      <c r="G981" s="154"/>
      <c r="H981" s="154"/>
      <c r="I981" s="154"/>
    </row>
    <row r="982" spans="5:9" x14ac:dyDescent="0.2">
      <c r="E982" s="154"/>
      <c r="G982" s="154"/>
      <c r="H982" s="154"/>
      <c r="I982" s="154"/>
    </row>
    <row r="983" spans="5:9" x14ac:dyDescent="0.2">
      <c r="E983" s="154"/>
      <c r="G983" s="154"/>
      <c r="H983" s="154"/>
      <c r="I983" s="154"/>
    </row>
    <row r="984" spans="5:9" x14ac:dyDescent="0.2">
      <c r="E984" s="154"/>
      <c r="G984" s="154"/>
      <c r="H984" s="154"/>
      <c r="I984" s="154"/>
    </row>
    <row r="985" spans="5:9" x14ac:dyDescent="0.2">
      <c r="E985" s="154"/>
      <c r="G985" s="154"/>
      <c r="H985" s="154"/>
      <c r="I985" s="154"/>
    </row>
    <row r="986" spans="5:9" x14ac:dyDescent="0.2">
      <c r="E986" s="154"/>
      <c r="G986" s="154"/>
      <c r="H986" s="154"/>
      <c r="I986" s="154"/>
    </row>
    <row r="987" spans="5:9" x14ac:dyDescent="0.2">
      <c r="E987" s="154"/>
      <c r="G987" s="154"/>
      <c r="H987" s="154"/>
      <c r="I987" s="154"/>
    </row>
    <row r="988" spans="5:9" x14ac:dyDescent="0.2">
      <c r="E988" s="154"/>
      <c r="G988" s="154"/>
      <c r="H988" s="154"/>
      <c r="I988" s="154"/>
    </row>
    <row r="989" spans="5:9" x14ac:dyDescent="0.2">
      <c r="E989" s="154"/>
      <c r="G989" s="154"/>
      <c r="H989" s="154"/>
      <c r="I989" s="154"/>
    </row>
    <row r="990" spans="5:9" x14ac:dyDescent="0.2">
      <c r="E990" s="154"/>
      <c r="G990" s="154"/>
      <c r="H990" s="154"/>
      <c r="I990" s="154"/>
    </row>
    <row r="991" spans="5:9" x14ac:dyDescent="0.2">
      <c r="E991" s="154"/>
      <c r="G991" s="154"/>
      <c r="H991" s="154"/>
      <c r="I991" s="154"/>
    </row>
    <row r="992" spans="5:9" x14ac:dyDescent="0.2">
      <c r="E992" s="154"/>
      <c r="G992" s="154"/>
      <c r="H992" s="154"/>
      <c r="I992" s="154"/>
    </row>
    <row r="993" spans="5:9" x14ac:dyDescent="0.2">
      <c r="E993" s="154"/>
      <c r="G993" s="154"/>
      <c r="H993" s="154"/>
      <c r="I993" s="154"/>
    </row>
    <row r="994" spans="5:9" x14ac:dyDescent="0.2">
      <c r="E994" s="154"/>
      <c r="G994" s="154"/>
      <c r="H994" s="154"/>
      <c r="I994" s="154"/>
    </row>
    <row r="995" spans="5:9" x14ac:dyDescent="0.2">
      <c r="E995" s="154"/>
      <c r="G995" s="154"/>
      <c r="H995" s="154"/>
      <c r="I995" s="154"/>
    </row>
    <row r="996" spans="5:9" x14ac:dyDescent="0.2">
      <c r="E996" s="154"/>
      <c r="G996" s="154"/>
      <c r="H996" s="154"/>
      <c r="I996" s="154"/>
    </row>
    <row r="997" spans="5:9" x14ac:dyDescent="0.2">
      <c r="E997" s="154"/>
      <c r="G997" s="154"/>
      <c r="H997" s="154"/>
      <c r="I997" s="154"/>
    </row>
    <row r="998" spans="5:9" x14ac:dyDescent="0.2">
      <c r="E998" s="154"/>
      <c r="G998" s="154"/>
      <c r="H998" s="154"/>
      <c r="I998" s="154"/>
    </row>
    <row r="999" spans="5:9" x14ac:dyDescent="0.2">
      <c r="E999" s="154"/>
      <c r="G999" s="154"/>
      <c r="H999" s="154"/>
      <c r="I999" s="154"/>
    </row>
    <row r="1000" spans="5:9" x14ac:dyDescent="0.2">
      <c r="E1000" s="154"/>
      <c r="G1000" s="154"/>
      <c r="H1000" s="154"/>
      <c r="I1000" s="154"/>
    </row>
    <row r="1001" spans="5:9" x14ac:dyDescent="0.2">
      <c r="E1001" s="154"/>
      <c r="G1001" s="154"/>
      <c r="H1001" s="154"/>
      <c r="I1001" s="154"/>
    </row>
    <row r="1002" spans="5:9" x14ac:dyDescent="0.2">
      <c r="E1002" s="154"/>
      <c r="G1002" s="154"/>
      <c r="H1002" s="154"/>
      <c r="I1002" s="154"/>
    </row>
    <row r="1003" spans="5:9" x14ac:dyDescent="0.2">
      <c r="E1003" s="154"/>
      <c r="G1003" s="154"/>
      <c r="H1003" s="154"/>
      <c r="I1003" s="154"/>
    </row>
    <row r="1004" spans="5:9" x14ac:dyDescent="0.2">
      <c r="E1004" s="154"/>
      <c r="G1004" s="154"/>
      <c r="H1004" s="154"/>
      <c r="I1004" s="154"/>
    </row>
    <row r="1005" spans="5:9" x14ac:dyDescent="0.2">
      <c r="E1005" s="154"/>
      <c r="G1005" s="154"/>
      <c r="H1005" s="154"/>
      <c r="I1005" s="154"/>
    </row>
    <row r="1006" spans="5:9" x14ac:dyDescent="0.2">
      <c r="E1006" s="154"/>
      <c r="G1006" s="154"/>
      <c r="H1006" s="154"/>
      <c r="I1006" s="154"/>
    </row>
    <row r="1007" spans="5:9" x14ac:dyDescent="0.2">
      <c r="E1007" s="154"/>
      <c r="G1007" s="154"/>
      <c r="H1007" s="154"/>
      <c r="I1007" s="154"/>
    </row>
    <row r="1008" spans="5:9" x14ac:dyDescent="0.2">
      <c r="E1008" s="154"/>
      <c r="G1008" s="154"/>
      <c r="H1008" s="154"/>
      <c r="I1008" s="154"/>
    </row>
    <row r="1009" spans="5:9" x14ac:dyDescent="0.2">
      <c r="E1009" s="154"/>
      <c r="G1009" s="154"/>
      <c r="H1009" s="154"/>
      <c r="I1009" s="154"/>
    </row>
    <row r="1010" spans="5:9" x14ac:dyDescent="0.2">
      <c r="E1010" s="154"/>
      <c r="G1010" s="154"/>
      <c r="H1010" s="154"/>
      <c r="I1010" s="154"/>
    </row>
    <row r="1011" spans="5:9" x14ac:dyDescent="0.2">
      <c r="E1011" s="154"/>
      <c r="G1011" s="154"/>
      <c r="H1011" s="154"/>
      <c r="I1011" s="154"/>
    </row>
    <row r="1012" spans="5:9" x14ac:dyDescent="0.2">
      <c r="E1012" s="154"/>
      <c r="G1012" s="154"/>
      <c r="H1012" s="154"/>
      <c r="I1012" s="154"/>
    </row>
    <row r="1013" spans="5:9" x14ac:dyDescent="0.2">
      <c r="E1013" s="154"/>
      <c r="G1013" s="154"/>
      <c r="H1013" s="154"/>
      <c r="I1013" s="154"/>
    </row>
    <row r="1014" spans="5:9" x14ac:dyDescent="0.2">
      <c r="E1014" s="154"/>
      <c r="G1014" s="154"/>
      <c r="H1014" s="154"/>
      <c r="I1014" s="154"/>
    </row>
    <row r="1015" spans="5:9" x14ac:dyDescent="0.2">
      <c r="E1015" s="154"/>
      <c r="G1015" s="154"/>
      <c r="H1015" s="154"/>
      <c r="I1015" s="154"/>
    </row>
    <row r="1016" spans="5:9" x14ac:dyDescent="0.2">
      <c r="E1016" s="154"/>
      <c r="G1016" s="154"/>
      <c r="H1016" s="154"/>
      <c r="I1016" s="154"/>
    </row>
    <row r="1017" spans="5:9" x14ac:dyDescent="0.2">
      <c r="E1017" s="154"/>
      <c r="G1017" s="154"/>
      <c r="H1017" s="154"/>
      <c r="I1017" s="154"/>
    </row>
    <row r="1018" spans="5:9" x14ac:dyDescent="0.2">
      <c r="E1018" s="154"/>
      <c r="G1018" s="154"/>
      <c r="H1018" s="154"/>
      <c r="I1018" s="154"/>
    </row>
    <row r="1019" spans="5:9" x14ac:dyDescent="0.2">
      <c r="E1019" s="154"/>
      <c r="G1019" s="154"/>
      <c r="H1019" s="154"/>
      <c r="I1019" s="154"/>
    </row>
    <row r="1020" spans="5:9" x14ac:dyDescent="0.2">
      <c r="E1020" s="154"/>
      <c r="G1020" s="154"/>
      <c r="H1020" s="154"/>
      <c r="I1020" s="154"/>
    </row>
    <row r="1021" spans="5:9" x14ac:dyDescent="0.2">
      <c r="E1021" s="154"/>
      <c r="G1021" s="154"/>
      <c r="H1021" s="154"/>
      <c r="I1021" s="154"/>
    </row>
    <row r="1022" spans="5:9" x14ac:dyDescent="0.2">
      <c r="E1022" s="154"/>
      <c r="G1022" s="154"/>
      <c r="H1022" s="154"/>
      <c r="I1022" s="154"/>
    </row>
    <row r="1023" spans="5:9" x14ac:dyDescent="0.2">
      <c r="E1023" s="154"/>
      <c r="G1023" s="154"/>
      <c r="H1023" s="154"/>
      <c r="I1023" s="154"/>
    </row>
    <row r="1024" spans="5:9" x14ac:dyDescent="0.2">
      <c r="E1024" s="154"/>
      <c r="G1024" s="154"/>
      <c r="H1024" s="154"/>
      <c r="I1024" s="154"/>
    </row>
    <row r="1025" spans="5:9" x14ac:dyDescent="0.2">
      <c r="E1025" s="154"/>
      <c r="G1025" s="154"/>
      <c r="H1025" s="154"/>
      <c r="I1025" s="154"/>
    </row>
    <row r="1026" spans="5:9" x14ac:dyDescent="0.2">
      <c r="E1026" s="154"/>
      <c r="G1026" s="154"/>
      <c r="H1026" s="154"/>
      <c r="I1026" s="154"/>
    </row>
    <row r="1027" spans="5:9" x14ac:dyDescent="0.2">
      <c r="E1027" s="154"/>
      <c r="G1027" s="154"/>
      <c r="H1027" s="154"/>
      <c r="I1027" s="154"/>
    </row>
    <row r="1028" spans="5:9" x14ac:dyDescent="0.2">
      <c r="E1028" s="154"/>
      <c r="G1028" s="154"/>
      <c r="H1028" s="154"/>
      <c r="I1028" s="154"/>
    </row>
    <row r="1029" spans="5:9" x14ac:dyDescent="0.2">
      <c r="E1029" s="154"/>
      <c r="G1029" s="154"/>
      <c r="H1029" s="154"/>
      <c r="I1029" s="154"/>
    </row>
    <row r="1030" spans="5:9" x14ac:dyDescent="0.2">
      <c r="E1030" s="154"/>
      <c r="G1030" s="154"/>
      <c r="H1030" s="154"/>
      <c r="I1030" s="154"/>
    </row>
    <row r="1031" spans="5:9" x14ac:dyDescent="0.2">
      <c r="E1031" s="154"/>
      <c r="G1031" s="154"/>
      <c r="H1031" s="154"/>
      <c r="I1031" s="154"/>
    </row>
    <row r="1032" spans="5:9" x14ac:dyDescent="0.2">
      <c r="E1032" s="154"/>
      <c r="G1032" s="154"/>
      <c r="H1032" s="154"/>
      <c r="I1032" s="154"/>
    </row>
    <row r="1033" spans="5:9" x14ac:dyDescent="0.2">
      <c r="E1033" s="154"/>
      <c r="G1033" s="154"/>
      <c r="H1033" s="154"/>
      <c r="I1033" s="154"/>
    </row>
    <row r="1034" spans="5:9" x14ac:dyDescent="0.2">
      <c r="E1034" s="154"/>
      <c r="G1034" s="154"/>
      <c r="H1034" s="154"/>
      <c r="I1034" s="154"/>
    </row>
    <row r="1035" spans="5:9" x14ac:dyDescent="0.2">
      <c r="E1035" s="154"/>
      <c r="G1035" s="154"/>
      <c r="H1035" s="154"/>
      <c r="I1035" s="154"/>
    </row>
    <row r="1036" spans="5:9" x14ac:dyDescent="0.2">
      <c r="E1036" s="154"/>
      <c r="G1036" s="154"/>
      <c r="H1036" s="154"/>
      <c r="I1036" s="154"/>
    </row>
    <row r="1037" spans="5:9" x14ac:dyDescent="0.2">
      <c r="E1037" s="154"/>
      <c r="G1037" s="154"/>
      <c r="H1037" s="154"/>
      <c r="I1037" s="154"/>
    </row>
    <row r="1038" spans="5:9" x14ac:dyDescent="0.2">
      <c r="E1038" s="154"/>
      <c r="G1038" s="154"/>
      <c r="H1038" s="154"/>
      <c r="I1038" s="154"/>
    </row>
    <row r="1039" spans="5:9" x14ac:dyDescent="0.2">
      <c r="E1039" s="154"/>
      <c r="G1039" s="154"/>
      <c r="H1039" s="154"/>
      <c r="I1039" s="154"/>
    </row>
    <row r="1040" spans="5:9" x14ac:dyDescent="0.2">
      <c r="E1040" s="154"/>
      <c r="G1040" s="154"/>
      <c r="H1040" s="154"/>
      <c r="I1040" s="154"/>
    </row>
    <row r="1041" spans="5:9" x14ac:dyDescent="0.2">
      <c r="E1041" s="154"/>
      <c r="G1041" s="154"/>
      <c r="H1041" s="154"/>
      <c r="I1041" s="154"/>
    </row>
    <row r="1042" spans="5:9" x14ac:dyDescent="0.2">
      <c r="E1042" s="154"/>
      <c r="G1042" s="154"/>
      <c r="H1042" s="154"/>
      <c r="I1042" s="154"/>
    </row>
    <row r="1043" spans="5:9" x14ac:dyDescent="0.2">
      <c r="E1043" s="154"/>
      <c r="G1043" s="154"/>
      <c r="H1043" s="154"/>
      <c r="I1043" s="154"/>
    </row>
    <row r="1044" spans="5:9" x14ac:dyDescent="0.2">
      <c r="E1044" s="154"/>
      <c r="G1044" s="154"/>
      <c r="H1044" s="154"/>
      <c r="I1044" s="154"/>
    </row>
    <row r="1045" spans="5:9" x14ac:dyDescent="0.2">
      <c r="E1045" s="154"/>
      <c r="G1045" s="154"/>
      <c r="H1045" s="154"/>
      <c r="I1045" s="154"/>
    </row>
    <row r="1046" spans="5:9" x14ac:dyDescent="0.2">
      <c r="E1046" s="154"/>
      <c r="G1046" s="154"/>
      <c r="H1046" s="154"/>
      <c r="I1046" s="154"/>
    </row>
    <row r="1047" spans="5:9" x14ac:dyDescent="0.2">
      <c r="E1047" s="154"/>
      <c r="G1047" s="154"/>
      <c r="H1047" s="154"/>
      <c r="I1047" s="154"/>
    </row>
    <row r="1048" spans="5:9" x14ac:dyDescent="0.2">
      <c r="E1048" s="154"/>
      <c r="G1048" s="154"/>
      <c r="H1048" s="154"/>
      <c r="I1048" s="154"/>
    </row>
    <row r="1049" spans="5:9" x14ac:dyDescent="0.2">
      <c r="E1049" s="154"/>
      <c r="G1049" s="154"/>
      <c r="H1049" s="154"/>
      <c r="I1049" s="154"/>
    </row>
    <row r="1050" spans="5:9" x14ac:dyDescent="0.2">
      <c r="E1050" s="154"/>
      <c r="G1050" s="154"/>
      <c r="H1050" s="154"/>
      <c r="I1050" s="154"/>
    </row>
    <row r="1051" spans="5:9" x14ac:dyDescent="0.2">
      <c r="E1051" s="154"/>
      <c r="G1051" s="154"/>
      <c r="H1051" s="154"/>
      <c r="I1051" s="154"/>
    </row>
    <row r="1052" spans="5:9" x14ac:dyDescent="0.2">
      <c r="E1052" s="154"/>
      <c r="G1052" s="154"/>
      <c r="H1052" s="154"/>
      <c r="I1052" s="154"/>
    </row>
    <row r="1053" spans="5:9" x14ac:dyDescent="0.2">
      <c r="E1053" s="154"/>
      <c r="G1053" s="154"/>
      <c r="H1053" s="154"/>
      <c r="I1053" s="154"/>
    </row>
    <row r="1054" spans="5:9" x14ac:dyDescent="0.2">
      <c r="E1054" s="154"/>
      <c r="G1054" s="154"/>
      <c r="H1054" s="154"/>
      <c r="I1054" s="154"/>
    </row>
    <row r="1055" spans="5:9" x14ac:dyDescent="0.2">
      <c r="E1055" s="154"/>
      <c r="G1055" s="154"/>
      <c r="H1055" s="154"/>
      <c r="I1055" s="154"/>
    </row>
    <row r="1056" spans="5:9" x14ac:dyDescent="0.2">
      <c r="E1056" s="154"/>
      <c r="G1056" s="154"/>
      <c r="H1056" s="154"/>
      <c r="I1056" s="154"/>
    </row>
    <row r="1057" spans="5:9" x14ac:dyDescent="0.2">
      <c r="E1057" s="154"/>
      <c r="G1057" s="154"/>
      <c r="H1057" s="154"/>
      <c r="I1057" s="154"/>
    </row>
    <row r="1058" spans="5:9" x14ac:dyDescent="0.2">
      <c r="E1058" s="154"/>
      <c r="G1058" s="154"/>
      <c r="H1058" s="154"/>
      <c r="I1058" s="154"/>
    </row>
    <row r="1059" spans="5:9" x14ac:dyDescent="0.2">
      <c r="E1059" s="154"/>
      <c r="G1059" s="154"/>
      <c r="H1059" s="154"/>
      <c r="I1059" s="154"/>
    </row>
    <row r="1060" spans="5:9" x14ac:dyDescent="0.2">
      <c r="E1060" s="154"/>
      <c r="G1060" s="154"/>
      <c r="H1060" s="154"/>
      <c r="I1060" s="154"/>
    </row>
    <row r="1061" spans="5:9" x14ac:dyDescent="0.2">
      <c r="E1061" s="154"/>
      <c r="G1061" s="154"/>
      <c r="H1061" s="154"/>
      <c r="I1061" s="154"/>
    </row>
    <row r="1062" spans="5:9" x14ac:dyDescent="0.2">
      <c r="E1062" s="154"/>
      <c r="G1062" s="154"/>
      <c r="H1062" s="154"/>
      <c r="I1062" s="154"/>
    </row>
    <row r="1063" spans="5:9" x14ac:dyDescent="0.2">
      <c r="E1063" s="154"/>
      <c r="G1063" s="154"/>
      <c r="H1063" s="154"/>
      <c r="I1063" s="154"/>
    </row>
    <row r="1064" spans="5:9" x14ac:dyDescent="0.2">
      <c r="E1064" s="154"/>
      <c r="G1064" s="154"/>
      <c r="H1064" s="154"/>
      <c r="I1064" s="154"/>
    </row>
    <row r="1065" spans="5:9" x14ac:dyDescent="0.2">
      <c r="E1065" s="154"/>
      <c r="G1065" s="154"/>
      <c r="H1065" s="154"/>
      <c r="I1065" s="154"/>
    </row>
    <row r="1066" spans="5:9" x14ac:dyDescent="0.2">
      <c r="E1066" s="154"/>
      <c r="G1066" s="154"/>
      <c r="H1066" s="154"/>
      <c r="I1066" s="154"/>
    </row>
    <row r="1067" spans="5:9" x14ac:dyDescent="0.2">
      <c r="E1067" s="154"/>
      <c r="G1067" s="154"/>
      <c r="H1067" s="154"/>
      <c r="I1067" s="154"/>
    </row>
    <row r="1068" spans="5:9" x14ac:dyDescent="0.2">
      <c r="E1068" s="154"/>
      <c r="G1068" s="154"/>
      <c r="H1068" s="154"/>
      <c r="I1068" s="154"/>
    </row>
    <row r="1069" spans="5:9" x14ac:dyDescent="0.2">
      <c r="E1069" s="154"/>
      <c r="G1069" s="154"/>
      <c r="H1069" s="154"/>
      <c r="I1069" s="154"/>
    </row>
    <row r="1070" spans="5:9" x14ac:dyDescent="0.2">
      <c r="E1070" s="154"/>
      <c r="G1070" s="154"/>
      <c r="H1070" s="154"/>
      <c r="I1070" s="154"/>
    </row>
    <row r="1071" spans="5:9" x14ac:dyDescent="0.2">
      <c r="E1071" s="154"/>
      <c r="G1071" s="154"/>
      <c r="H1071" s="154"/>
      <c r="I1071" s="154"/>
    </row>
    <row r="1072" spans="5:9" x14ac:dyDescent="0.2">
      <c r="E1072" s="154"/>
      <c r="G1072" s="154"/>
      <c r="H1072" s="154"/>
      <c r="I1072" s="154"/>
    </row>
    <row r="1073" spans="5:9" x14ac:dyDescent="0.2">
      <c r="E1073" s="154"/>
      <c r="G1073" s="154"/>
      <c r="H1073" s="154"/>
      <c r="I1073" s="154"/>
    </row>
    <row r="1074" spans="5:9" x14ac:dyDescent="0.2">
      <c r="E1074" s="154"/>
      <c r="G1074" s="154"/>
      <c r="H1074" s="154"/>
      <c r="I1074" s="154"/>
    </row>
    <row r="1075" spans="5:9" x14ac:dyDescent="0.2">
      <c r="E1075" s="154"/>
      <c r="G1075" s="154"/>
      <c r="H1075" s="154"/>
      <c r="I1075" s="154"/>
    </row>
    <row r="1076" spans="5:9" x14ac:dyDescent="0.2">
      <c r="E1076" s="154"/>
      <c r="G1076" s="154"/>
      <c r="H1076" s="154"/>
      <c r="I1076" s="154"/>
    </row>
    <row r="1077" spans="5:9" x14ac:dyDescent="0.2">
      <c r="E1077" s="154"/>
      <c r="G1077" s="154"/>
      <c r="H1077" s="154"/>
      <c r="I1077" s="154"/>
    </row>
    <row r="1078" spans="5:9" x14ac:dyDescent="0.2">
      <c r="E1078" s="154"/>
      <c r="G1078" s="154"/>
      <c r="H1078" s="154"/>
      <c r="I1078" s="154"/>
    </row>
    <row r="1079" spans="5:9" x14ac:dyDescent="0.2">
      <c r="E1079" s="154"/>
      <c r="G1079" s="154"/>
      <c r="H1079" s="154"/>
      <c r="I1079" s="154"/>
    </row>
    <row r="1080" spans="5:9" x14ac:dyDescent="0.2">
      <c r="E1080" s="154"/>
      <c r="G1080" s="154"/>
      <c r="H1080" s="154"/>
      <c r="I1080" s="154"/>
    </row>
    <row r="1081" spans="5:9" x14ac:dyDescent="0.2">
      <c r="E1081" s="154"/>
      <c r="G1081" s="154"/>
      <c r="H1081" s="154"/>
      <c r="I1081" s="154"/>
    </row>
    <row r="1082" spans="5:9" x14ac:dyDescent="0.2">
      <c r="E1082" s="154"/>
      <c r="G1082" s="154"/>
      <c r="H1082" s="154"/>
      <c r="I1082" s="154"/>
    </row>
    <row r="1083" spans="5:9" x14ac:dyDescent="0.2">
      <c r="E1083" s="154"/>
      <c r="G1083" s="154"/>
      <c r="H1083" s="154"/>
      <c r="I1083" s="154"/>
    </row>
    <row r="1084" spans="5:9" x14ac:dyDescent="0.2">
      <c r="E1084" s="154"/>
      <c r="G1084" s="154"/>
      <c r="H1084" s="154"/>
      <c r="I1084" s="154"/>
    </row>
    <row r="1085" spans="5:9" x14ac:dyDescent="0.2">
      <c r="E1085" s="154"/>
      <c r="G1085" s="154"/>
      <c r="H1085" s="154"/>
      <c r="I1085" s="154"/>
    </row>
    <row r="1086" spans="5:9" x14ac:dyDescent="0.2">
      <c r="E1086" s="154"/>
      <c r="G1086" s="154"/>
      <c r="H1086" s="154"/>
      <c r="I1086" s="154"/>
    </row>
    <row r="1087" spans="5:9" x14ac:dyDescent="0.2">
      <c r="E1087" s="154"/>
      <c r="G1087" s="154"/>
      <c r="H1087" s="154"/>
      <c r="I1087" s="154"/>
    </row>
    <row r="1088" spans="5:9" x14ac:dyDescent="0.2">
      <c r="E1088" s="154"/>
      <c r="G1088" s="154"/>
      <c r="H1088" s="154"/>
      <c r="I1088" s="154"/>
    </row>
    <row r="1089" spans="5:9" x14ac:dyDescent="0.2">
      <c r="E1089" s="154"/>
      <c r="G1089" s="154"/>
      <c r="H1089" s="154"/>
      <c r="I1089" s="154"/>
    </row>
    <row r="1090" spans="5:9" x14ac:dyDescent="0.2">
      <c r="E1090" s="154"/>
      <c r="G1090" s="154"/>
      <c r="H1090" s="154"/>
      <c r="I1090" s="154"/>
    </row>
    <row r="1091" spans="5:9" x14ac:dyDescent="0.2">
      <c r="E1091" s="154"/>
      <c r="G1091" s="154"/>
      <c r="H1091" s="154"/>
      <c r="I1091" s="154"/>
    </row>
    <row r="1092" spans="5:9" x14ac:dyDescent="0.2">
      <c r="E1092" s="154"/>
      <c r="G1092" s="154"/>
      <c r="H1092" s="154"/>
      <c r="I1092" s="154"/>
    </row>
    <row r="1093" spans="5:9" x14ac:dyDescent="0.2">
      <c r="E1093" s="154"/>
      <c r="G1093" s="154"/>
      <c r="H1093" s="154"/>
      <c r="I1093" s="154"/>
    </row>
    <row r="1094" spans="5:9" x14ac:dyDescent="0.2">
      <c r="E1094" s="154"/>
      <c r="G1094" s="154"/>
      <c r="H1094" s="154"/>
      <c r="I1094" s="154"/>
    </row>
    <row r="1095" spans="5:9" x14ac:dyDescent="0.2">
      <c r="E1095" s="154"/>
      <c r="G1095" s="154"/>
      <c r="H1095" s="154"/>
      <c r="I1095" s="154"/>
    </row>
    <row r="1096" spans="5:9" x14ac:dyDescent="0.2">
      <c r="E1096" s="154"/>
      <c r="G1096" s="154"/>
      <c r="H1096" s="154"/>
      <c r="I1096" s="154"/>
    </row>
    <row r="1097" spans="5:9" x14ac:dyDescent="0.2">
      <c r="E1097" s="154"/>
      <c r="G1097" s="154"/>
      <c r="H1097" s="154"/>
      <c r="I1097" s="154"/>
    </row>
    <row r="1098" spans="5:9" x14ac:dyDescent="0.2">
      <c r="E1098" s="154"/>
      <c r="G1098" s="154"/>
      <c r="H1098" s="154"/>
      <c r="I1098" s="154"/>
    </row>
    <row r="1099" spans="5:9" x14ac:dyDescent="0.2">
      <c r="E1099" s="154"/>
      <c r="G1099" s="154"/>
      <c r="H1099" s="154"/>
      <c r="I1099" s="154"/>
    </row>
    <row r="1100" spans="5:9" x14ac:dyDescent="0.2">
      <c r="E1100" s="154"/>
      <c r="G1100" s="154"/>
      <c r="H1100" s="154"/>
      <c r="I1100" s="154"/>
    </row>
    <row r="1101" spans="5:9" x14ac:dyDescent="0.2">
      <c r="E1101" s="154"/>
      <c r="G1101" s="154"/>
      <c r="H1101" s="154"/>
      <c r="I1101" s="154"/>
    </row>
    <row r="1102" spans="5:9" x14ac:dyDescent="0.2">
      <c r="E1102" s="154"/>
      <c r="G1102" s="154"/>
      <c r="H1102" s="154"/>
      <c r="I1102" s="154"/>
    </row>
    <row r="1103" spans="5:9" x14ac:dyDescent="0.2">
      <c r="E1103" s="154"/>
      <c r="G1103" s="154"/>
      <c r="H1103" s="154"/>
      <c r="I1103" s="154"/>
    </row>
    <row r="1104" spans="5:9" x14ac:dyDescent="0.2">
      <c r="E1104" s="154"/>
      <c r="G1104" s="154"/>
      <c r="H1104" s="154"/>
      <c r="I1104" s="154"/>
    </row>
    <row r="1105" spans="5:9" x14ac:dyDescent="0.2">
      <c r="E1105" s="154"/>
      <c r="G1105" s="154"/>
      <c r="H1105" s="154"/>
      <c r="I1105" s="154"/>
    </row>
    <row r="1106" spans="5:9" x14ac:dyDescent="0.2">
      <c r="E1106" s="154"/>
      <c r="G1106" s="154"/>
      <c r="H1106" s="154"/>
      <c r="I1106" s="154"/>
    </row>
    <row r="1107" spans="5:9" x14ac:dyDescent="0.2">
      <c r="E1107" s="154"/>
      <c r="G1107" s="154"/>
      <c r="H1107" s="154"/>
      <c r="I1107" s="154"/>
    </row>
    <row r="1108" spans="5:9" x14ac:dyDescent="0.2">
      <c r="E1108" s="154"/>
      <c r="G1108" s="154"/>
      <c r="H1108" s="154"/>
      <c r="I1108" s="154"/>
    </row>
    <row r="1109" spans="5:9" x14ac:dyDescent="0.2">
      <c r="E1109" s="154"/>
      <c r="G1109" s="154"/>
      <c r="H1109" s="154"/>
      <c r="I1109" s="154"/>
    </row>
    <row r="1110" spans="5:9" x14ac:dyDescent="0.2">
      <c r="E1110" s="154"/>
      <c r="G1110" s="154"/>
      <c r="H1110" s="154"/>
      <c r="I1110" s="154"/>
    </row>
    <row r="1111" spans="5:9" x14ac:dyDescent="0.2">
      <c r="E1111" s="154"/>
      <c r="G1111" s="154"/>
      <c r="H1111" s="154"/>
      <c r="I1111" s="154"/>
    </row>
    <row r="1112" spans="5:9" x14ac:dyDescent="0.2">
      <c r="E1112" s="154"/>
      <c r="G1112" s="154"/>
      <c r="H1112" s="154"/>
      <c r="I1112" s="154"/>
    </row>
    <row r="1113" spans="5:9" x14ac:dyDescent="0.2">
      <c r="E1113" s="154"/>
      <c r="G1113" s="154"/>
      <c r="H1113" s="154"/>
      <c r="I1113" s="154"/>
    </row>
    <row r="1114" spans="5:9" x14ac:dyDescent="0.2">
      <c r="E1114" s="154"/>
      <c r="G1114" s="154"/>
      <c r="H1114" s="154"/>
      <c r="I1114" s="154"/>
    </row>
    <row r="1115" spans="5:9" x14ac:dyDescent="0.2">
      <c r="E1115" s="154"/>
      <c r="G1115" s="154"/>
      <c r="H1115" s="154"/>
      <c r="I1115" s="154"/>
    </row>
    <row r="1116" spans="5:9" x14ac:dyDescent="0.2">
      <c r="E1116" s="154"/>
      <c r="G1116" s="154"/>
      <c r="H1116" s="154"/>
      <c r="I1116" s="154"/>
    </row>
    <row r="1117" spans="5:9" x14ac:dyDescent="0.2">
      <c r="E1117" s="154"/>
      <c r="G1117" s="154"/>
      <c r="H1117" s="154"/>
      <c r="I1117" s="154"/>
    </row>
    <row r="1118" spans="5:9" x14ac:dyDescent="0.2">
      <c r="E1118" s="154"/>
      <c r="G1118" s="154"/>
      <c r="H1118" s="154"/>
      <c r="I1118" s="154"/>
    </row>
    <row r="1119" spans="5:9" x14ac:dyDescent="0.2">
      <c r="E1119" s="154"/>
      <c r="G1119" s="154"/>
      <c r="H1119" s="154"/>
      <c r="I1119" s="154"/>
    </row>
    <row r="1120" spans="5:9" x14ac:dyDescent="0.2">
      <c r="E1120" s="154"/>
      <c r="G1120" s="154"/>
      <c r="H1120" s="154"/>
      <c r="I1120" s="154"/>
    </row>
    <row r="1121" spans="5:9" x14ac:dyDescent="0.2">
      <c r="E1121" s="154"/>
      <c r="G1121" s="154"/>
      <c r="H1121" s="154"/>
      <c r="I1121" s="154"/>
    </row>
    <row r="1122" spans="5:9" x14ac:dyDescent="0.2">
      <c r="E1122" s="154"/>
      <c r="G1122" s="154"/>
      <c r="H1122" s="154"/>
      <c r="I1122" s="154"/>
    </row>
    <row r="1123" spans="5:9" x14ac:dyDescent="0.2">
      <c r="E1123" s="154"/>
      <c r="G1123" s="154"/>
      <c r="H1123" s="154"/>
      <c r="I1123" s="154"/>
    </row>
    <row r="1124" spans="5:9" x14ac:dyDescent="0.2">
      <c r="E1124" s="154"/>
      <c r="G1124" s="154"/>
      <c r="H1124" s="154"/>
      <c r="I1124" s="154"/>
    </row>
    <row r="1125" spans="5:9" x14ac:dyDescent="0.2">
      <c r="E1125" s="154"/>
      <c r="G1125" s="154"/>
      <c r="H1125" s="154"/>
      <c r="I1125" s="154"/>
    </row>
    <row r="1126" spans="5:9" x14ac:dyDescent="0.2">
      <c r="E1126" s="154"/>
      <c r="G1126" s="154"/>
      <c r="H1126" s="154"/>
      <c r="I1126" s="154"/>
    </row>
    <row r="1127" spans="5:9" x14ac:dyDescent="0.2">
      <c r="E1127" s="154"/>
      <c r="G1127" s="154"/>
      <c r="H1127" s="154"/>
      <c r="I1127" s="154"/>
    </row>
    <row r="1128" spans="5:9" x14ac:dyDescent="0.2">
      <c r="E1128" s="154"/>
      <c r="G1128" s="154"/>
      <c r="H1128" s="154"/>
      <c r="I1128" s="154"/>
    </row>
    <row r="1129" spans="5:9" x14ac:dyDescent="0.2">
      <c r="E1129" s="154"/>
      <c r="G1129" s="154"/>
      <c r="H1129" s="154"/>
      <c r="I1129" s="154"/>
    </row>
    <row r="1130" spans="5:9" x14ac:dyDescent="0.2">
      <c r="E1130" s="154"/>
      <c r="G1130" s="154"/>
      <c r="H1130" s="154"/>
      <c r="I1130" s="154"/>
    </row>
    <row r="1131" spans="5:9" x14ac:dyDescent="0.2">
      <c r="E1131" s="154"/>
      <c r="G1131" s="154"/>
      <c r="H1131" s="154"/>
      <c r="I1131" s="154"/>
    </row>
    <row r="1132" spans="5:9" x14ac:dyDescent="0.2">
      <c r="E1132" s="154"/>
      <c r="G1132" s="154"/>
      <c r="H1132" s="154"/>
      <c r="I1132" s="154"/>
    </row>
    <row r="1133" spans="5:9" x14ac:dyDescent="0.2">
      <c r="E1133" s="154"/>
      <c r="G1133" s="154"/>
      <c r="H1133" s="154"/>
      <c r="I1133" s="154"/>
    </row>
    <row r="1134" spans="5:9" x14ac:dyDescent="0.2">
      <c r="E1134" s="154"/>
      <c r="G1134" s="154"/>
      <c r="H1134" s="154"/>
      <c r="I1134" s="154"/>
    </row>
    <row r="1135" spans="5:9" x14ac:dyDescent="0.2">
      <c r="E1135" s="154"/>
      <c r="G1135" s="154"/>
      <c r="H1135" s="154"/>
      <c r="I1135" s="154"/>
    </row>
    <row r="1136" spans="5:9" x14ac:dyDescent="0.2">
      <c r="E1136" s="154"/>
      <c r="G1136" s="154"/>
      <c r="H1136" s="154"/>
      <c r="I1136" s="154"/>
    </row>
    <row r="1137" spans="5:9" x14ac:dyDescent="0.2">
      <c r="E1137" s="154"/>
      <c r="G1137" s="154"/>
      <c r="H1137" s="154"/>
      <c r="I1137" s="154"/>
    </row>
    <row r="1138" spans="5:9" x14ac:dyDescent="0.2">
      <c r="E1138" s="154"/>
      <c r="G1138" s="154"/>
      <c r="H1138" s="154"/>
      <c r="I1138" s="154"/>
    </row>
    <row r="1139" spans="5:9" x14ac:dyDescent="0.2">
      <c r="E1139" s="154"/>
      <c r="G1139" s="154"/>
      <c r="H1139" s="154"/>
      <c r="I1139" s="154"/>
    </row>
    <row r="1140" spans="5:9" x14ac:dyDescent="0.2">
      <c r="E1140" s="154"/>
      <c r="G1140" s="154"/>
      <c r="H1140" s="154"/>
      <c r="I1140" s="154"/>
    </row>
    <row r="1141" spans="5:9" x14ac:dyDescent="0.2">
      <c r="E1141" s="154"/>
      <c r="G1141" s="154"/>
      <c r="H1141" s="154"/>
      <c r="I1141" s="154"/>
    </row>
    <row r="1142" spans="5:9" x14ac:dyDescent="0.2">
      <c r="E1142" s="154"/>
      <c r="G1142" s="154"/>
      <c r="H1142" s="154"/>
      <c r="I1142" s="154"/>
    </row>
    <row r="1143" spans="5:9" x14ac:dyDescent="0.2">
      <c r="E1143" s="154"/>
      <c r="G1143" s="154"/>
      <c r="H1143" s="154"/>
      <c r="I1143" s="154"/>
    </row>
    <row r="1144" spans="5:9" x14ac:dyDescent="0.2">
      <c r="E1144" s="154"/>
      <c r="G1144" s="154"/>
      <c r="H1144" s="154"/>
      <c r="I1144" s="154"/>
    </row>
    <row r="1145" spans="5:9" x14ac:dyDescent="0.2">
      <c r="E1145" s="154"/>
      <c r="G1145" s="154"/>
      <c r="H1145" s="154"/>
      <c r="I1145" s="154"/>
    </row>
    <row r="1146" spans="5:9" x14ac:dyDescent="0.2">
      <c r="E1146" s="154"/>
      <c r="G1146" s="154"/>
      <c r="H1146" s="154"/>
      <c r="I1146" s="154"/>
    </row>
    <row r="1147" spans="5:9" x14ac:dyDescent="0.2">
      <c r="E1147" s="154"/>
      <c r="G1147" s="154"/>
      <c r="H1147" s="154"/>
      <c r="I1147" s="154"/>
    </row>
    <row r="1148" spans="5:9" x14ac:dyDescent="0.2">
      <c r="E1148" s="154"/>
      <c r="G1148" s="154"/>
      <c r="H1148" s="154"/>
      <c r="I1148" s="154"/>
    </row>
    <row r="1149" spans="5:9" x14ac:dyDescent="0.2">
      <c r="E1149" s="154"/>
      <c r="G1149" s="154"/>
      <c r="H1149" s="154"/>
      <c r="I1149" s="154"/>
    </row>
    <row r="1150" spans="5:9" x14ac:dyDescent="0.2">
      <c r="E1150" s="154"/>
      <c r="G1150" s="154"/>
      <c r="H1150" s="154"/>
      <c r="I1150" s="154"/>
    </row>
    <row r="1151" spans="5:9" x14ac:dyDescent="0.2">
      <c r="E1151" s="154"/>
      <c r="G1151" s="154"/>
      <c r="H1151" s="154"/>
      <c r="I1151" s="154"/>
    </row>
    <row r="1152" spans="5:9" x14ac:dyDescent="0.2">
      <c r="E1152" s="154"/>
      <c r="G1152" s="154"/>
      <c r="H1152" s="154"/>
      <c r="I1152" s="154"/>
    </row>
    <row r="1153" spans="5:9" x14ac:dyDescent="0.2">
      <c r="E1153" s="154"/>
      <c r="G1153" s="154"/>
      <c r="H1153" s="154"/>
      <c r="I1153" s="154"/>
    </row>
    <row r="1154" spans="5:9" x14ac:dyDescent="0.2">
      <c r="E1154" s="154"/>
      <c r="G1154" s="154"/>
      <c r="H1154" s="154"/>
      <c r="I1154" s="154"/>
    </row>
    <row r="1155" spans="5:9" x14ac:dyDescent="0.2">
      <c r="E1155" s="154"/>
      <c r="G1155" s="154"/>
      <c r="H1155" s="154"/>
      <c r="I1155" s="154"/>
    </row>
    <row r="1156" spans="5:9" x14ac:dyDescent="0.2">
      <c r="E1156" s="154"/>
      <c r="G1156" s="154"/>
      <c r="H1156" s="154"/>
      <c r="I1156" s="154"/>
    </row>
    <row r="1157" spans="5:9" x14ac:dyDescent="0.2">
      <c r="E1157" s="154"/>
      <c r="G1157" s="154"/>
      <c r="H1157" s="154"/>
      <c r="I1157" s="154"/>
    </row>
    <row r="1158" spans="5:9" x14ac:dyDescent="0.2">
      <c r="E1158" s="154"/>
      <c r="G1158" s="154"/>
      <c r="H1158" s="154"/>
      <c r="I1158" s="154"/>
    </row>
    <row r="1159" spans="5:9" x14ac:dyDescent="0.2">
      <c r="E1159" s="154"/>
      <c r="G1159" s="154"/>
      <c r="H1159" s="154"/>
      <c r="I1159" s="154"/>
    </row>
    <row r="1160" spans="5:9" x14ac:dyDescent="0.2">
      <c r="E1160" s="154"/>
      <c r="G1160" s="154"/>
      <c r="H1160" s="154"/>
      <c r="I1160" s="154"/>
    </row>
    <row r="1161" spans="5:9" x14ac:dyDescent="0.2">
      <c r="E1161" s="154"/>
      <c r="G1161" s="154"/>
      <c r="H1161" s="154"/>
      <c r="I1161" s="154"/>
    </row>
    <row r="1162" spans="5:9" x14ac:dyDescent="0.2">
      <c r="E1162" s="154"/>
      <c r="G1162" s="154"/>
      <c r="H1162" s="154"/>
      <c r="I1162" s="154"/>
    </row>
    <row r="1163" spans="5:9" x14ac:dyDescent="0.2">
      <c r="E1163" s="154"/>
      <c r="G1163" s="154"/>
      <c r="H1163" s="154"/>
      <c r="I1163" s="154"/>
    </row>
    <row r="1164" spans="5:9" x14ac:dyDescent="0.2">
      <c r="E1164" s="154"/>
      <c r="G1164" s="154"/>
      <c r="H1164" s="154"/>
      <c r="I1164" s="154"/>
    </row>
    <row r="1165" spans="5:9" x14ac:dyDescent="0.2">
      <c r="E1165" s="154"/>
      <c r="G1165" s="154"/>
      <c r="H1165" s="154"/>
      <c r="I1165" s="154"/>
    </row>
    <row r="1166" spans="5:9" x14ac:dyDescent="0.2">
      <c r="E1166" s="154"/>
      <c r="G1166" s="154"/>
      <c r="H1166" s="154"/>
      <c r="I1166" s="154"/>
    </row>
    <row r="1167" spans="5:9" x14ac:dyDescent="0.2">
      <c r="E1167" s="154"/>
      <c r="G1167" s="154"/>
      <c r="H1167" s="154"/>
      <c r="I1167" s="154"/>
    </row>
    <row r="1168" spans="5:9" x14ac:dyDescent="0.2">
      <c r="E1168" s="154"/>
      <c r="G1168" s="154"/>
      <c r="H1168" s="154"/>
      <c r="I1168" s="154"/>
    </row>
    <row r="1169" spans="5:9" x14ac:dyDescent="0.2">
      <c r="E1169" s="154"/>
      <c r="G1169" s="154"/>
      <c r="H1169" s="154"/>
      <c r="I1169" s="154"/>
    </row>
    <row r="1170" spans="5:9" x14ac:dyDescent="0.2">
      <c r="E1170" s="154"/>
      <c r="G1170" s="154"/>
      <c r="H1170" s="154"/>
      <c r="I1170" s="154"/>
    </row>
    <row r="1171" spans="5:9" x14ac:dyDescent="0.2">
      <c r="E1171" s="154"/>
      <c r="G1171" s="154"/>
      <c r="H1171" s="154"/>
      <c r="I1171" s="154"/>
    </row>
    <row r="1172" spans="5:9" x14ac:dyDescent="0.2">
      <c r="E1172" s="154"/>
      <c r="G1172" s="154"/>
      <c r="H1172" s="154"/>
      <c r="I1172" s="154"/>
    </row>
    <row r="1173" spans="5:9" x14ac:dyDescent="0.2">
      <c r="E1173" s="154"/>
      <c r="G1173" s="154"/>
      <c r="H1173" s="154"/>
      <c r="I1173" s="154"/>
    </row>
    <row r="1174" spans="5:9" x14ac:dyDescent="0.2">
      <c r="E1174" s="154"/>
      <c r="G1174" s="154"/>
      <c r="H1174" s="154"/>
      <c r="I1174" s="154"/>
    </row>
    <row r="1175" spans="5:9" x14ac:dyDescent="0.2">
      <c r="E1175" s="154"/>
      <c r="G1175" s="154"/>
      <c r="H1175" s="154"/>
      <c r="I1175" s="154"/>
    </row>
    <row r="1176" spans="5:9" x14ac:dyDescent="0.2">
      <c r="E1176" s="154"/>
      <c r="G1176" s="154"/>
      <c r="H1176" s="154"/>
      <c r="I1176" s="154"/>
    </row>
    <row r="1177" spans="5:9" x14ac:dyDescent="0.2">
      <c r="E1177" s="154"/>
      <c r="G1177" s="154"/>
      <c r="H1177" s="154"/>
      <c r="I1177" s="154"/>
    </row>
    <row r="1178" spans="5:9" x14ac:dyDescent="0.2">
      <c r="E1178" s="154"/>
      <c r="G1178" s="154"/>
      <c r="H1178" s="154"/>
      <c r="I1178" s="154"/>
    </row>
    <row r="1179" spans="5:9" x14ac:dyDescent="0.2">
      <c r="E1179" s="154"/>
      <c r="G1179" s="154"/>
      <c r="H1179" s="154"/>
      <c r="I1179" s="154"/>
    </row>
    <row r="1180" spans="5:9" x14ac:dyDescent="0.2">
      <c r="E1180" s="154"/>
      <c r="G1180" s="154"/>
      <c r="H1180" s="154"/>
      <c r="I1180" s="154"/>
    </row>
    <row r="1181" spans="5:9" x14ac:dyDescent="0.2">
      <c r="E1181" s="154"/>
      <c r="G1181" s="154"/>
      <c r="H1181" s="154"/>
      <c r="I1181" s="154"/>
    </row>
    <row r="1182" spans="5:9" x14ac:dyDescent="0.2">
      <c r="E1182" s="154"/>
      <c r="G1182" s="154"/>
      <c r="H1182" s="154"/>
      <c r="I1182" s="154"/>
    </row>
    <row r="1183" spans="5:9" x14ac:dyDescent="0.2">
      <c r="E1183" s="154"/>
      <c r="G1183" s="154"/>
      <c r="H1183" s="154"/>
      <c r="I1183" s="154"/>
    </row>
    <row r="1184" spans="5:9" x14ac:dyDescent="0.2">
      <c r="E1184" s="154"/>
      <c r="G1184" s="154"/>
      <c r="H1184" s="154"/>
      <c r="I1184" s="154"/>
    </row>
    <row r="1185" spans="5:9" x14ac:dyDescent="0.2">
      <c r="E1185" s="154"/>
      <c r="G1185" s="154"/>
      <c r="H1185" s="154"/>
      <c r="I1185" s="154"/>
    </row>
    <row r="1186" spans="5:9" x14ac:dyDescent="0.2">
      <c r="E1186" s="154"/>
      <c r="G1186" s="154"/>
      <c r="H1186" s="154"/>
      <c r="I1186" s="154"/>
    </row>
    <row r="1187" spans="5:9" x14ac:dyDescent="0.2">
      <c r="E1187" s="154"/>
      <c r="G1187" s="154"/>
      <c r="H1187" s="154"/>
      <c r="I1187" s="154"/>
    </row>
    <row r="1188" spans="5:9" x14ac:dyDescent="0.2">
      <c r="E1188" s="154"/>
      <c r="G1188" s="154"/>
      <c r="H1188" s="154"/>
      <c r="I1188" s="154"/>
    </row>
    <row r="1189" spans="5:9" x14ac:dyDescent="0.2">
      <c r="E1189" s="154"/>
      <c r="G1189" s="154"/>
      <c r="H1189" s="154"/>
      <c r="I1189" s="154"/>
    </row>
    <row r="1190" spans="5:9" x14ac:dyDescent="0.2">
      <c r="E1190" s="154"/>
      <c r="G1190" s="154"/>
      <c r="H1190" s="154"/>
      <c r="I1190" s="154"/>
    </row>
    <row r="1191" spans="5:9" x14ac:dyDescent="0.2">
      <c r="E1191" s="154"/>
      <c r="G1191" s="154"/>
      <c r="H1191" s="154"/>
      <c r="I1191" s="154"/>
    </row>
    <row r="1192" spans="5:9" x14ac:dyDescent="0.2">
      <c r="E1192" s="154"/>
      <c r="G1192" s="154"/>
      <c r="H1192" s="154"/>
      <c r="I1192" s="154"/>
    </row>
    <row r="1193" spans="5:9" x14ac:dyDescent="0.2">
      <c r="E1193" s="154"/>
      <c r="G1193" s="154"/>
      <c r="H1193" s="154"/>
      <c r="I1193" s="154"/>
    </row>
    <row r="1194" spans="5:9" x14ac:dyDescent="0.2">
      <c r="E1194" s="154"/>
      <c r="G1194" s="154"/>
      <c r="H1194" s="154"/>
      <c r="I1194" s="154"/>
    </row>
    <row r="1195" spans="5:9" x14ac:dyDescent="0.2">
      <c r="E1195" s="154"/>
      <c r="G1195" s="154"/>
      <c r="H1195" s="154"/>
      <c r="I1195" s="154"/>
    </row>
    <row r="1196" spans="5:9" x14ac:dyDescent="0.2">
      <c r="E1196" s="154"/>
      <c r="G1196" s="154"/>
      <c r="H1196" s="154"/>
      <c r="I1196" s="154"/>
    </row>
    <row r="1197" spans="5:9" x14ac:dyDescent="0.2">
      <c r="E1197" s="154"/>
      <c r="G1197" s="154"/>
      <c r="H1197" s="154"/>
      <c r="I1197" s="154"/>
    </row>
    <row r="1198" spans="5:9" x14ac:dyDescent="0.2">
      <c r="E1198" s="154"/>
      <c r="G1198" s="154"/>
      <c r="H1198" s="154"/>
      <c r="I1198" s="154"/>
    </row>
    <row r="1199" spans="5:9" x14ac:dyDescent="0.2">
      <c r="E1199" s="154"/>
      <c r="G1199" s="154"/>
      <c r="H1199" s="154"/>
      <c r="I1199" s="154"/>
    </row>
    <row r="1200" spans="5:9" x14ac:dyDescent="0.2">
      <c r="E1200" s="154"/>
      <c r="G1200" s="154"/>
      <c r="H1200" s="154"/>
      <c r="I1200" s="154"/>
    </row>
    <row r="1201" spans="5:9" x14ac:dyDescent="0.2">
      <c r="E1201" s="154"/>
      <c r="G1201" s="154"/>
      <c r="H1201" s="154"/>
      <c r="I1201" s="154"/>
    </row>
    <row r="1202" spans="5:9" x14ac:dyDescent="0.2">
      <c r="E1202" s="154"/>
      <c r="G1202" s="154"/>
      <c r="H1202" s="154"/>
      <c r="I1202" s="154"/>
    </row>
    <row r="1203" spans="5:9" x14ac:dyDescent="0.2">
      <c r="E1203" s="154"/>
      <c r="G1203" s="154"/>
      <c r="H1203" s="154"/>
      <c r="I1203" s="154"/>
    </row>
    <row r="1204" spans="5:9" x14ac:dyDescent="0.2">
      <c r="E1204" s="154"/>
      <c r="G1204" s="154"/>
      <c r="H1204" s="154"/>
      <c r="I1204" s="154"/>
    </row>
    <row r="1205" spans="5:9" x14ac:dyDescent="0.2">
      <c r="E1205" s="154"/>
      <c r="G1205" s="154"/>
      <c r="H1205" s="154"/>
      <c r="I1205" s="154"/>
    </row>
    <row r="1206" spans="5:9" x14ac:dyDescent="0.2">
      <c r="E1206" s="154"/>
      <c r="G1206" s="154"/>
      <c r="H1206" s="154"/>
      <c r="I1206" s="154"/>
    </row>
    <row r="1207" spans="5:9" x14ac:dyDescent="0.2">
      <c r="E1207" s="154"/>
      <c r="G1207" s="154"/>
      <c r="H1207" s="154"/>
      <c r="I1207" s="154"/>
    </row>
    <row r="1208" spans="5:9" x14ac:dyDescent="0.2">
      <c r="E1208" s="154"/>
      <c r="G1208" s="154"/>
      <c r="H1208" s="154"/>
      <c r="I1208" s="154"/>
    </row>
    <row r="1209" spans="5:9" x14ac:dyDescent="0.2">
      <c r="E1209" s="154"/>
      <c r="G1209" s="154"/>
      <c r="H1209" s="154"/>
      <c r="I1209" s="154"/>
    </row>
    <row r="1210" spans="5:9" x14ac:dyDescent="0.2">
      <c r="E1210" s="154"/>
      <c r="G1210" s="154"/>
      <c r="H1210" s="154"/>
      <c r="I1210" s="154"/>
    </row>
    <row r="1211" spans="5:9" x14ac:dyDescent="0.2">
      <c r="E1211" s="154"/>
      <c r="G1211" s="154"/>
      <c r="H1211" s="154"/>
      <c r="I1211" s="154"/>
    </row>
    <row r="1212" spans="5:9" x14ac:dyDescent="0.2">
      <c r="E1212" s="154"/>
      <c r="G1212" s="154"/>
      <c r="H1212" s="154"/>
      <c r="I1212" s="154"/>
    </row>
    <row r="1213" spans="5:9" x14ac:dyDescent="0.2">
      <c r="E1213" s="154"/>
      <c r="G1213" s="154"/>
      <c r="H1213" s="154"/>
      <c r="I1213" s="154"/>
    </row>
    <row r="1214" spans="5:9" x14ac:dyDescent="0.2">
      <c r="E1214" s="154"/>
      <c r="G1214" s="154"/>
      <c r="H1214" s="154"/>
      <c r="I1214" s="154"/>
    </row>
    <row r="1215" spans="5:9" x14ac:dyDescent="0.2">
      <c r="E1215" s="154"/>
      <c r="G1215" s="154"/>
      <c r="H1215" s="154"/>
      <c r="I1215" s="154"/>
    </row>
    <row r="1216" spans="5:9" x14ac:dyDescent="0.2">
      <c r="E1216" s="154"/>
      <c r="G1216" s="154"/>
      <c r="H1216" s="154"/>
      <c r="I1216" s="154"/>
    </row>
    <row r="1217" spans="5:9" x14ac:dyDescent="0.2">
      <c r="E1217" s="154"/>
      <c r="G1217" s="154"/>
      <c r="H1217" s="154"/>
      <c r="I1217" s="154"/>
    </row>
    <row r="1218" spans="5:9" x14ac:dyDescent="0.2">
      <c r="E1218" s="154"/>
      <c r="G1218" s="154"/>
      <c r="H1218" s="154"/>
      <c r="I1218" s="154"/>
    </row>
    <row r="1219" spans="5:9" x14ac:dyDescent="0.2">
      <c r="E1219" s="154"/>
      <c r="G1219" s="154"/>
      <c r="H1219" s="154"/>
      <c r="I1219" s="154"/>
    </row>
    <row r="1220" spans="5:9" x14ac:dyDescent="0.2">
      <c r="E1220" s="154"/>
      <c r="G1220" s="154"/>
      <c r="H1220" s="154"/>
      <c r="I1220" s="154"/>
    </row>
    <row r="1221" spans="5:9" x14ac:dyDescent="0.2">
      <c r="E1221" s="154"/>
      <c r="G1221" s="154"/>
      <c r="H1221" s="154"/>
      <c r="I1221" s="154"/>
    </row>
    <row r="1222" spans="5:9" x14ac:dyDescent="0.2">
      <c r="E1222" s="154"/>
      <c r="G1222" s="154"/>
      <c r="H1222" s="154"/>
      <c r="I1222" s="154"/>
    </row>
    <row r="1223" spans="5:9" x14ac:dyDescent="0.2">
      <c r="E1223" s="154"/>
      <c r="G1223" s="154"/>
      <c r="H1223" s="154"/>
      <c r="I1223" s="154"/>
    </row>
    <row r="1224" spans="5:9" x14ac:dyDescent="0.2">
      <c r="E1224" s="154"/>
      <c r="G1224" s="154"/>
      <c r="H1224" s="154"/>
      <c r="I1224" s="154"/>
    </row>
    <row r="1225" spans="5:9" x14ac:dyDescent="0.2">
      <c r="E1225" s="154"/>
      <c r="G1225" s="154"/>
      <c r="H1225" s="154"/>
      <c r="I1225" s="154"/>
    </row>
    <row r="1226" spans="5:9" x14ac:dyDescent="0.2">
      <c r="E1226" s="154"/>
      <c r="G1226" s="154"/>
      <c r="H1226" s="154"/>
      <c r="I1226" s="154"/>
    </row>
    <row r="1227" spans="5:9" x14ac:dyDescent="0.2">
      <c r="E1227" s="154"/>
      <c r="G1227" s="154"/>
      <c r="H1227" s="154"/>
      <c r="I1227" s="154"/>
    </row>
    <row r="1228" spans="5:9" x14ac:dyDescent="0.2">
      <c r="E1228" s="154"/>
      <c r="G1228" s="154"/>
      <c r="H1228" s="154"/>
      <c r="I1228" s="154"/>
    </row>
    <row r="1229" spans="5:9" x14ac:dyDescent="0.2">
      <c r="E1229" s="154"/>
      <c r="G1229" s="154"/>
      <c r="H1229" s="154"/>
      <c r="I1229" s="154"/>
    </row>
    <row r="1230" spans="5:9" x14ac:dyDescent="0.2">
      <c r="E1230" s="154"/>
      <c r="G1230" s="154"/>
      <c r="H1230" s="154"/>
      <c r="I1230" s="154"/>
    </row>
    <row r="1231" spans="5:9" x14ac:dyDescent="0.2">
      <c r="E1231" s="154"/>
      <c r="G1231" s="154"/>
      <c r="H1231" s="154"/>
      <c r="I1231" s="154"/>
    </row>
    <row r="1232" spans="5:9" x14ac:dyDescent="0.2">
      <c r="E1232" s="154"/>
      <c r="G1232" s="154"/>
      <c r="H1232" s="154"/>
      <c r="I1232" s="154"/>
    </row>
    <row r="1233" spans="5:9" x14ac:dyDescent="0.2">
      <c r="E1233" s="154"/>
      <c r="G1233" s="154"/>
      <c r="H1233" s="154"/>
      <c r="I1233" s="154"/>
    </row>
    <row r="1234" spans="5:9" x14ac:dyDescent="0.2">
      <c r="E1234" s="154"/>
      <c r="G1234" s="154"/>
      <c r="H1234" s="154"/>
      <c r="I1234" s="154"/>
    </row>
    <row r="1235" spans="5:9" x14ac:dyDescent="0.2">
      <c r="E1235" s="154"/>
      <c r="G1235" s="154"/>
      <c r="H1235" s="154"/>
      <c r="I1235" s="154"/>
    </row>
    <row r="1236" spans="5:9" x14ac:dyDescent="0.2">
      <c r="E1236" s="154"/>
      <c r="G1236" s="154"/>
      <c r="H1236" s="154"/>
      <c r="I1236" s="154"/>
    </row>
    <row r="1237" spans="5:9" x14ac:dyDescent="0.2">
      <c r="E1237" s="154"/>
      <c r="G1237" s="154"/>
      <c r="H1237" s="154"/>
      <c r="I1237" s="154"/>
    </row>
    <row r="1238" spans="5:9" x14ac:dyDescent="0.2">
      <c r="E1238" s="154"/>
      <c r="G1238" s="154"/>
      <c r="H1238" s="154"/>
      <c r="I1238" s="154"/>
    </row>
    <row r="1239" spans="5:9" x14ac:dyDescent="0.2">
      <c r="E1239" s="154"/>
      <c r="G1239" s="154"/>
      <c r="H1239" s="154"/>
      <c r="I1239" s="154"/>
    </row>
    <row r="1240" spans="5:9" x14ac:dyDescent="0.2">
      <c r="E1240" s="154"/>
      <c r="G1240" s="154"/>
      <c r="H1240" s="154"/>
      <c r="I1240" s="154"/>
    </row>
    <row r="1241" spans="5:9" x14ac:dyDescent="0.2">
      <c r="E1241" s="154"/>
      <c r="G1241" s="154"/>
      <c r="H1241" s="154"/>
      <c r="I1241" s="154"/>
    </row>
    <row r="1242" spans="5:9" x14ac:dyDescent="0.2">
      <c r="E1242" s="154"/>
      <c r="G1242" s="154"/>
      <c r="H1242" s="154"/>
      <c r="I1242" s="154"/>
    </row>
    <row r="1243" spans="5:9" x14ac:dyDescent="0.2">
      <c r="E1243" s="154"/>
      <c r="G1243" s="154"/>
      <c r="H1243" s="154"/>
      <c r="I1243" s="154"/>
    </row>
    <row r="1244" spans="5:9" x14ac:dyDescent="0.2">
      <c r="E1244" s="154"/>
      <c r="G1244" s="154"/>
      <c r="H1244" s="154"/>
      <c r="I1244" s="154"/>
    </row>
    <row r="1245" spans="5:9" x14ac:dyDescent="0.2">
      <c r="E1245" s="154"/>
      <c r="G1245" s="154"/>
      <c r="H1245" s="154"/>
      <c r="I1245" s="154"/>
    </row>
    <row r="1246" spans="5:9" x14ac:dyDescent="0.2">
      <c r="E1246" s="154"/>
      <c r="G1246" s="154"/>
      <c r="H1246" s="154"/>
      <c r="I1246" s="154"/>
    </row>
    <row r="1247" spans="5:9" x14ac:dyDescent="0.2">
      <c r="E1247" s="154"/>
      <c r="G1247" s="154"/>
      <c r="H1247" s="154"/>
      <c r="I1247" s="154"/>
    </row>
    <row r="1248" spans="5:9" x14ac:dyDescent="0.2">
      <c r="E1248" s="154"/>
      <c r="G1248" s="154"/>
      <c r="H1248" s="154"/>
      <c r="I1248" s="154"/>
    </row>
    <row r="1249" spans="5:9" x14ac:dyDescent="0.2">
      <c r="E1249" s="154"/>
      <c r="G1249" s="154"/>
      <c r="H1249" s="154"/>
      <c r="I1249" s="154"/>
    </row>
    <row r="1250" spans="5:9" x14ac:dyDescent="0.2">
      <c r="E1250" s="154"/>
      <c r="G1250" s="154"/>
      <c r="H1250" s="154"/>
      <c r="I1250" s="154"/>
    </row>
    <row r="1251" spans="5:9" x14ac:dyDescent="0.2">
      <c r="E1251" s="154"/>
      <c r="G1251" s="154"/>
      <c r="H1251" s="154"/>
      <c r="I1251" s="154"/>
    </row>
    <row r="1252" spans="5:9" x14ac:dyDescent="0.2">
      <c r="E1252" s="154"/>
      <c r="G1252" s="154"/>
      <c r="H1252" s="154"/>
      <c r="I1252" s="154"/>
    </row>
    <row r="1253" spans="5:9" x14ac:dyDescent="0.2">
      <c r="E1253" s="154"/>
      <c r="G1253" s="154"/>
      <c r="H1253" s="154"/>
      <c r="I1253" s="154"/>
    </row>
    <row r="1254" spans="5:9" x14ac:dyDescent="0.2">
      <c r="E1254" s="154"/>
      <c r="G1254" s="154"/>
      <c r="H1254" s="154"/>
      <c r="I1254" s="154"/>
    </row>
    <row r="1255" spans="5:9" x14ac:dyDescent="0.2">
      <c r="E1255" s="154"/>
      <c r="G1255" s="154"/>
      <c r="H1255" s="154"/>
      <c r="I1255" s="154"/>
    </row>
    <row r="1256" spans="5:9" x14ac:dyDescent="0.2">
      <c r="E1256" s="154"/>
      <c r="G1256" s="154"/>
      <c r="H1256" s="154"/>
      <c r="I1256" s="154"/>
    </row>
    <row r="1257" spans="5:9" x14ac:dyDescent="0.2">
      <c r="E1257" s="154"/>
      <c r="G1257" s="154"/>
      <c r="H1257" s="154"/>
      <c r="I1257" s="154"/>
    </row>
    <row r="1258" spans="5:9" x14ac:dyDescent="0.2">
      <c r="E1258" s="154"/>
      <c r="G1258" s="154"/>
      <c r="H1258" s="154"/>
      <c r="I1258" s="154"/>
    </row>
    <row r="1259" spans="5:9" x14ac:dyDescent="0.2">
      <c r="E1259" s="154"/>
      <c r="G1259" s="154"/>
      <c r="H1259" s="154"/>
      <c r="I1259" s="154"/>
    </row>
    <row r="1260" spans="5:9" x14ac:dyDescent="0.2">
      <c r="E1260" s="154"/>
      <c r="G1260" s="154"/>
      <c r="H1260" s="154"/>
      <c r="I1260" s="154"/>
    </row>
    <row r="1261" spans="5:9" x14ac:dyDescent="0.2">
      <c r="E1261" s="154"/>
      <c r="G1261" s="154"/>
      <c r="H1261" s="154"/>
      <c r="I1261" s="154"/>
    </row>
    <row r="1262" spans="5:9" x14ac:dyDescent="0.2">
      <c r="E1262" s="154"/>
      <c r="G1262" s="154"/>
      <c r="H1262" s="154"/>
      <c r="I1262" s="154"/>
    </row>
    <row r="1263" spans="5:9" x14ac:dyDescent="0.2">
      <c r="E1263" s="154"/>
      <c r="G1263" s="154"/>
      <c r="H1263" s="154"/>
      <c r="I1263" s="154"/>
    </row>
    <row r="1264" spans="5:9" x14ac:dyDescent="0.2">
      <c r="E1264" s="154"/>
      <c r="G1264" s="154"/>
      <c r="H1264" s="154"/>
      <c r="I1264" s="154"/>
    </row>
    <row r="1265" spans="5:9" x14ac:dyDescent="0.2">
      <c r="E1265" s="154"/>
      <c r="G1265" s="154"/>
      <c r="H1265" s="154"/>
      <c r="I1265" s="154"/>
    </row>
    <row r="1266" spans="5:9" x14ac:dyDescent="0.2">
      <c r="E1266" s="154"/>
      <c r="G1266" s="154"/>
      <c r="H1266" s="154"/>
      <c r="I1266" s="154"/>
    </row>
    <row r="1267" spans="5:9" x14ac:dyDescent="0.2">
      <c r="E1267" s="154"/>
      <c r="G1267" s="154"/>
      <c r="H1267" s="154"/>
      <c r="I1267" s="154"/>
    </row>
    <row r="1268" spans="5:9" x14ac:dyDescent="0.2">
      <c r="E1268" s="154"/>
      <c r="G1268" s="154"/>
      <c r="H1268" s="154"/>
      <c r="I1268" s="154"/>
    </row>
    <row r="1269" spans="5:9" x14ac:dyDescent="0.2">
      <c r="E1269" s="154"/>
      <c r="G1269" s="154"/>
      <c r="H1269" s="154"/>
      <c r="I1269" s="154"/>
    </row>
    <row r="1270" spans="5:9" x14ac:dyDescent="0.2">
      <c r="E1270" s="154"/>
      <c r="G1270" s="154"/>
      <c r="H1270" s="154"/>
      <c r="I1270" s="154"/>
    </row>
    <row r="1271" spans="5:9" x14ac:dyDescent="0.2">
      <c r="E1271" s="154"/>
      <c r="G1271" s="154"/>
      <c r="H1271" s="154"/>
      <c r="I1271" s="154"/>
    </row>
    <row r="1272" spans="5:9" x14ac:dyDescent="0.2">
      <c r="E1272" s="154"/>
      <c r="G1272" s="154"/>
      <c r="H1272" s="154"/>
      <c r="I1272" s="154"/>
    </row>
    <row r="1273" spans="5:9" x14ac:dyDescent="0.2">
      <c r="E1273" s="154"/>
      <c r="G1273" s="154"/>
      <c r="H1273" s="154"/>
      <c r="I1273" s="154"/>
    </row>
    <row r="1274" spans="5:9" x14ac:dyDescent="0.2">
      <c r="E1274" s="154"/>
      <c r="G1274" s="154"/>
      <c r="H1274" s="154"/>
      <c r="I1274" s="154"/>
    </row>
    <row r="1275" spans="5:9" x14ac:dyDescent="0.2">
      <c r="E1275" s="154"/>
      <c r="G1275" s="154"/>
      <c r="H1275" s="154"/>
      <c r="I1275" s="154"/>
    </row>
    <row r="1276" spans="5:9" x14ac:dyDescent="0.2">
      <c r="E1276" s="154"/>
      <c r="G1276" s="154"/>
      <c r="H1276" s="154"/>
      <c r="I1276" s="154"/>
    </row>
    <row r="1277" spans="5:9" x14ac:dyDescent="0.2">
      <c r="E1277" s="154"/>
      <c r="G1277" s="154"/>
      <c r="H1277" s="154"/>
      <c r="I1277" s="154"/>
    </row>
    <row r="1278" spans="5:9" x14ac:dyDescent="0.2">
      <c r="E1278" s="154"/>
      <c r="G1278" s="154"/>
      <c r="H1278" s="154"/>
      <c r="I1278" s="154"/>
    </row>
    <row r="1279" spans="5:9" x14ac:dyDescent="0.2">
      <c r="E1279" s="154"/>
      <c r="G1279" s="154"/>
      <c r="H1279" s="154"/>
      <c r="I1279" s="154"/>
    </row>
    <row r="1280" spans="5:9" x14ac:dyDescent="0.2">
      <c r="E1280" s="154"/>
      <c r="G1280" s="154"/>
      <c r="H1280" s="154"/>
      <c r="I1280" s="154"/>
    </row>
    <row r="1281" spans="5:9" x14ac:dyDescent="0.2">
      <c r="E1281" s="154"/>
      <c r="G1281" s="154"/>
      <c r="H1281" s="154"/>
      <c r="I1281" s="154"/>
    </row>
    <row r="1282" spans="5:9" x14ac:dyDescent="0.2">
      <c r="E1282" s="154"/>
      <c r="G1282" s="154"/>
      <c r="H1282" s="154"/>
      <c r="I1282" s="154"/>
    </row>
    <row r="1283" spans="5:9" x14ac:dyDescent="0.2">
      <c r="E1283" s="154"/>
      <c r="G1283" s="154"/>
      <c r="H1283" s="154"/>
      <c r="I1283" s="154"/>
    </row>
    <row r="1284" spans="5:9" x14ac:dyDescent="0.2">
      <c r="E1284" s="154"/>
      <c r="G1284" s="154"/>
      <c r="H1284" s="154"/>
      <c r="I1284" s="154"/>
    </row>
    <row r="1285" spans="5:9" x14ac:dyDescent="0.2">
      <c r="E1285" s="154"/>
      <c r="G1285" s="154"/>
      <c r="H1285" s="154"/>
      <c r="I1285" s="154"/>
    </row>
    <row r="1286" spans="5:9" x14ac:dyDescent="0.2">
      <c r="E1286" s="154"/>
      <c r="G1286" s="154"/>
      <c r="H1286" s="154"/>
      <c r="I1286" s="154"/>
    </row>
    <row r="1287" spans="5:9" x14ac:dyDescent="0.2">
      <c r="E1287" s="154"/>
      <c r="G1287" s="154"/>
      <c r="H1287" s="154"/>
      <c r="I1287" s="154"/>
    </row>
    <row r="1288" spans="5:9" x14ac:dyDescent="0.2">
      <c r="E1288" s="154"/>
      <c r="G1288" s="154"/>
      <c r="H1288" s="154"/>
      <c r="I1288" s="154"/>
    </row>
    <row r="1289" spans="5:9" x14ac:dyDescent="0.2">
      <c r="E1289" s="154"/>
      <c r="G1289" s="154"/>
      <c r="H1289" s="154"/>
      <c r="I1289" s="154"/>
    </row>
    <row r="1290" spans="5:9" x14ac:dyDescent="0.2">
      <c r="E1290" s="154"/>
      <c r="G1290" s="154"/>
      <c r="H1290" s="154"/>
      <c r="I1290" s="154"/>
    </row>
    <row r="1291" spans="5:9" x14ac:dyDescent="0.2">
      <c r="E1291" s="154"/>
      <c r="G1291" s="154"/>
      <c r="H1291" s="154"/>
      <c r="I1291" s="154"/>
    </row>
    <row r="1292" spans="5:9" x14ac:dyDescent="0.2">
      <c r="E1292" s="154"/>
      <c r="G1292" s="154"/>
      <c r="H1292" s="154"/>
      <c r="I1292" s="154"/>
    </row>
    <row r="1293" spans="5:9" x14ac:dyDescent="0.2">
      <c r="E1293" s="154"/>
      <c r="G1293" s="154"/>
      <c r="H1293" s="154"/>
      <c r="I1293" s="154"/>
    </row>
    <row r="1294" spans="5:9" x14ac:dyDescent="0.2">
      <c r="E1294" s="154"/>
      <c r="G1294" s="154"/>
      <c r="H1294" s="154"/>
      <c r="I1294" s="154"/>
    </row>
    <row r="1295" spans="5:9" x14ac:dyDescent="0.2">
      <c r="E1295" s="154"/>
      <c r="G1295" s="154"/>
      <c r="H1295" s="154"/>
      <c r="I1295" s="154"/>
    </row>
    <row r="1296" spans="5:9" x14ac:dyDescent="0.2">
      <c r="E1296" s="154"/>
      <c r="G1296" s="154"/>
      <c r="H1296" s="154"/>
      <c r="I1296" s="154"/>
    </row>
    <row r="1297" spans="5:9" x14ac:dyDescent="0.2">
      <c r="E1297" s="154"/>
      <c r="G1297" s="154"/>
      <c r="H1297" s="154"/>
      <c r="I1297" s="154"/>
    </row>
    <row r="1298" spans="5:9" x14ac:dyDescent="0.2">
      <c r="E1298" s="154"/>
      <c r="G1298" s="154"/>
      <c r="H1298" s="154"/>
      <c r="I1298" s="154"/>
    </row>
    <row r="1299" spans="5:9" x14ac:dyDescent="0.2">
      <c r="E1299" s="154"/>
      <c r="G1299" s="154"/>
      <c r="H1299" s="154"/>
      <c r="I1299" s="154"/>
    </row>
    <row r="1300" spans="5:9" x14ac:dyDescent="0.2">
      <c r="E1300" s="154"/>
      <c r="G1300" s="154"/>
      <c r="H1300" s="154"/>
      <c r="I1300" s="154"/>
    </row>
    <row r="1301" spans="5:9" x14ac:dyDescent="0.2">
      <c r="E1301" s="154"/>
      <c r="G1301" s="154"/>
      <c r="H1301" s="154"/>
      <c r="I1301" s="154"/>
    </row>
    <row r="1302" spans="5:9" x14ac:dyDescent="0.2">
      <c r="E1302" s="154"/>
      <c r="G1302" s="154"/>
      <c r="H1302" s="154"/>
      <c r="I1302" s="154"/>
    </row>
    <row r="1303" spans="5:9" x14ac:dyDescent="0.2">
      <c r="E1303" s="154"/>
      <c r="G1303" s="154"/>
      <c r="H1303" s="154"/>
      <c r="I1303" s="154"/>
    </row>
    <row r="1304" spans="5:9" x14ac:dyDescent="0.2">
      <c r="E1304" s="154"/>
      <c r="G1304" s="154"/>
      <c r="H1304" s="154"/>
      <c r="I1304" s="154"/>
    </row>
    <row r="1305" spans="5:9" x14ac:dyDescent="0.2">
      <c r="E1305" s="154"/>
      <c r="G1305" s="154"/>
      <c r="H1305" s="154"/>
      <c r="I1305" s="154"/>
    </row>
    <row r="1306" spans="5:9" x14ac:dyDescent="0.2">
      <c r="E1306" s="154"/>
      <c r="G1306" s="154"/>
      <c r="H1306" s="154"/>
      <c r="I1306" s="154"/>
    </row>
    <row r="1307" spans="5:9" x14ac:dyDescent="0.2">
      <c r="E1307" s="154"/>
      <c r="G1307" s="154"/>
      <c r="H1307" s="154"/>
      <c r="I1307" s="154"/>
    </row>
    <row r="1308" spans="5:9" x14ac:dyDescent="0.2">
      <c r="E1308" s="154"/>
      <c r="G1308" s="154"/>
      <c r="H1308" s="154"/>
      <c r="I1308" s="154"/>
    </row>
    <row r="1309" spans="5:9" x14ac:dyDescent="0.2">
      <c r="E1309" s="154"/>
      <c r="G1309" s="154"/>
      <c r="H1309" s="154"/>
      <c r="I1309" s="154"/>
    </row>
    <row r="1310" spans="5:9" x14ac:dyDescent="0.2">
      <c r="E1310" s="154"/>
      <c r="G1310" s="154"/>
      <c r="H1310" s="154"/>
      <c r="I1310" s="154"/>
    </row>
    <row r="1311" spans="5:9" x14ac:dyDescent="0.2">
      <c r="E1311" s="154"/>
      <c r="G1311" s="154"/>
      <c r="H1311" s="154"/>
      <c r="I1311" s="154"/>
    </row>
    <row r="1312" spans="5:9" x14ac:dyDescent="0.2">
      <c r="E1312" s="154"/>
      <c r="G1312" s="154"/>
      <c r="H1312" s="154"/>
      <c r="I1312" s="154"/>
    </row>
    <row r="1313" spans="5:9" x14ac:dyDescent="0.2">
      <c r="E1313" s="154"/>
      <c r="G1313" s="154"/>
      <c r="H1313" s="154"/>
      <c r="I1313" s="154"/>
    </row>
    <row r="1314" spans="5:9" x14ac:dyDescent="0.2">
      <c r="E1314" s="154"/>
      <c r="G1314" s="154"/>
      <c r="H1314" s="154"/>
      <c r="I1314" s="154"/>
    </row>
    <row r="1315" spans="5:9" x14ac:dyDescent="0.2">
      <c r="E1315" s="154"/>
      <c r="G1315" s="154"/>
      <c r="H1315" s="154"/>
      <c r="I1315" s="154"/>
    </row>
    <row r="1316" spans="5:9" x14ac:dyDescent="0.2">
      <c r="E1316" s="154"/>
      <c r="G1316" s="154"/>
      <c r="H1316" s="154"/>
      <c r="I1316" s="154"/>
    </row>
    <row r="1317" spans="5:9" x14ac:dyDescent="0.2">
      <c r="E1317" s="154"/>
      <c r="G1317" s="154"/>
      <c r="H1317" s="154"/>
      <c r="I1317" s="154"/>
    </row>
    <row r="1318" spans="5:9" x14ac:dyDescent="0.2">
      <c r="E1318" s="154"/>
      <c r="G1318" s="154"/>
      <c r="H1318" s="154"/>
      <c r="I1318" s="154"/>
    </row>
    <row r="1319" spans="5:9" x14ac:dyDescent="0.2">
      <c r="E1319" s="154"/>
      <c r="G1319" s="154"/>
      <c r="H1319" s="154"/>
      <c r="I1319" s="154"/>
    </row>
    <row r="1320" spans="5:9" x14ac:dyDescent="0.2">
      <c r="E1320" s="154"/>
      <c r="G1320" s="154"/>
      <c r="H1320" s="154"/>
      <c r="I1320" s="154"/>
    </row>
    <row r="1321" spans="5:9" x14ac:dyDescent="0.2">
      <c r="E1321" s="154"/>
      <c r="G1321" s="154"/>
      <c r="H1321" s="154"/>
      <c r="I1321" s="154"/>
    </row>
    <row r="1322" spans="5:9" x14ac:dyDescent="0.2">
      <c r="E1322" s="154"/>
      <c r="G1322" s="154"/>
      <c r="H1322" s="154"/>
      <c r="I1322" s="154"/>
    </row>
    <row r="1323" spans="5:9" x14ac:dyDescent="0.2">
      <c r="E1323" s="154"/>
      <c r="G1323" s="154"/>
      <c r="H1323" s="154"/>
      <c r="I1323" s="154"/>
    </row>
    <row r="1324" spans="5:9" x14ac:dyDescent="0.2">
      <c r="E1324" s="154"/>
      <c r="G1324" s="154"/>
      <c r="H1324" s="154"/>
      <c r="I1324" s="154"/>
    </row>
    <row r="1325" spans="5:9" x14ac:dyDescent="0.2">
      <c r="E1325" s="154"/>
      <c r="G1325" s="154"/>
      <c r="H1325" s="154"/>
      <c r="I1325" s="154"/>
    </row>
    <row r="1326" spans="5:9" x14ac:dyDescent="0.2">
      <c r="E1326" s="154"/>
      <c r="G1326" s="154"/>
      <c r="H1326" s="154"/>
      <c r="I1326" s="154"/>
    </row>
    <row r="1327" spans="5:9" x14ac:dyDescent="0.2">
      <c r="E1327" s="154"/>
      <c r="G1327" s="154"/>
      <c r="H1327" s="154"/>
      <c r="I1327" s="154"/>
    </row>
    <row r="1328" spans="5:9" x14ac:dyDescent="0.2">
      <c r="E1328" s="154"/>
      <c r="G1328" s="154"/>
      <c r="H1328" s="154"/>
      <c r="I1328" s="154"/>
    </row>
    <row r="1329" spans="5:9" x14ac:dyDescent="0.2">
      <c r="E1329" s="154"/>
      <c r="G1329" s="154"/>
      <c r="H1329" s="154"/>
      <c r="I1329" s="154"/>
    </row>
    <row r="1330" spans="5:9" x14ac:dyDescent="0.2">
      <c r="E1330" s="154"/>
      <c r="G1330" s="154"/>
      <c r="H1330" s="154"/>
      <c r="I1330" s="154"/>
    </row>
    <row r="1331" spans="5:9" x14ac:dyDescent="0.2">
      <c r="E1331" s="154"/>
      <c r="G1331" s="154"/>
      <c r="H1331" s="154"/>
      <c r="I1331" s="154"/>
    </row>
    <row r="1332" spans="5:9" x14ac:dyDescent="0.2">
      <c r="E1332" s="154"/>
      <c r="G1332" s="154"/>
      <c r="H1332" s="154"/>
      <c r="I1332" s="154"/>
    </row>
    <row r="1333" spans="5:9" x14ac:dyDescent="0.2">
      <c r="E1333" s="154"/>
      <c r="G1333" s="154"/>
      <c r="H1333" s="154"/>
      <c r="I1333" s="154"/>
    </row>
    <row r="1334" spans="5:9" x14ac:dyDescent="0.2">
      <c r="E1334" s="154"/>
      <c r="G1334" s="154"/>
      <c r="H1334" s="154"/>
      <c r="I1334" s="154"/>
    </row>
    <row r="1335" spans="5:9" x14ac:dyDescent="0.2">
      <c r="E1335" s="154"/>
      <c r="G1335" s="154"/>
      <c r="H1335" s="154"/>
      <c r="I1335" s="154"/>
    </row>
    <row r="1336" spans="5:9" x14ac:dyDescent="0.2">
      <c r="E1336" s="154"/>
      <c r="G1336" s="154"/>
      <c r="H1336" s="154"/>
      <c r="I1336" s="154"/>
    </row>
    <row r="1337" spans="5:9" x14ac:dyDescent="0.2">
      <c r="E1337" s="154"/>
      <c r="G1337" s="154"/>
      <c r="H1337" s="154"/>
      <c r="I1337" s="154"/>
    </row>
    <row r="1338" spans="5:9" x14ac:dyDescent="0.2">
      <c r="E1338" s="154"/>
      <c r="G1338" s="154"/>
      <c r="H1338" s="154"/>
      <c r="I1338" s="154"/>
    </row>
    <row r="1339" spans="5:9" x14ac:dyDescent="0.2">
      <c r="E1339" s="154"/>
      <c r="G1339" s="154"/>
      <c r="H1339" s="154"/>
      <c r="I1339" s="154"/>
    </row>
    <row r="1340" spans="5:9" x14ac:dyDescent="0.2">
      <c r="E1340" s="154"/>
      <c r="G1340" s="154"/>
      <c r="H1340" s="154"/>
      <c r="I1340" s="154"/>
    </row>
    <row r="1341" spans="5:9" x14ac:dyDescent="0.2">
      <c r="E1341" s="154"/>
      <c r="G1341" s="154"/>
      <c r="H1341" s="154"/>
      <c r="I1341" s="154"/>
    </row>
    <row r="1342" spans="5:9" x14ac:dyDescent="0.2">
      <c r="E1342" s="154"/>
      <c r="G1342" s="154"/>
      <c r="H1342" s="154"/>
      <c r="I1342" s="154"/>
    </row>
    <row r="1343" spans="5:9" x14ac:dyDescent="0.2">
      <c r="E1343" s="154"/>
      <c r="G1343" s="154"/>
      <c r="H1343" s="154"/>
      <c r="I1343" s="154"/>
    </row>
    <row r="1344" spans="5:9" x14ac:dyDescent="0.2">
      <c r="E1344" s="154"/>
      <c r="G1344" s="154"/>
      <c r="H1344" s="154"/>
      <c r="I1344" s="154"/>
    </row>
    <row r="1345" spans="5:9" x14ac:dyDescent="0.2">
      <c r="E1345" s="154"/>
      <c r="G1345" s="154"/>
      <c r="H1345" s="154"/>
      <c r="I1345" s="154"/>
    </row>
    <row r="1346" spans="5:9" x14ac:dyDescent="0.2">
      <c r="E1346" s="154"/>
      <c r="G1346" s="154"/>
      <c r="H1346" s="154"/>
      <c r="I1346" s="154"/>
    </row>
    <row r="1347" spans="5:9" x14ac:dyDescent="0.2">
      <c r="E1347" s="154"/>
      <c r="G1347" s="154"/>
      <c r="H1347" s="154"/>
      <c r="I1347" s="154"/>
    </row>
    <row r="1348" spans="5:9" x14ac:dyDescent="0.2">
      <c r="E1348" s="154"/>
      <c r="G1348" s="154"/>
      <c r="H1348" s="154"/>
      <c r="I1348" s="154"/>
    </row>
    <row r="1349" spans="5:9" x14ac:dyDescent="0.2">
      <c r="E1349" s="154"/>
      <c r="G1349" s="154"/>
      <c r="H1349" s="154"/>
      <c r="I1349" s="154"/>
    </row>
    <row r="1350" spans="5:9" x14ac:dyDescent="0.2">
      <c r="E1350" s="154"/>
      <c r="G1350" s="154"/>
      <c r="H1350" s="154"/>
      <c r="I1350" s="154"/>
    </row>
    <row r="1351" spans="5:9" x14ac:dyDescent="0.2">
      <c r="E1351" s="154"/>
      <c r="G1351" s="154"/>
      <c r="H1351" s="154"/>
      <c r="I1351" s="154"/>
    </row>
    <row r="1352" spans="5:9" x14ac:dyDescent="0.2">
      <c r="E1352" s="154"/>
      <c r="G1352" s="154"/>
      <c r="H1352" s="154"/>
      <c r="I1352" s="154"/>
    </row>
    <row r="1353" spans="5:9" x14ac:dyDescent="0.2">
      <c r="E1353" s="154"/>
      <c r="G1353" s="154"/>
      <c r="H1353" s="154"/>
      <c r="I1353" s="154"/>
    </row>
    <row r="1354" spans="5:9" x14ac:dyDescent="0.2">
      <c r="E1354" s="154"/>
      <c r="G1354" s="154"/>
      <c r="H1354" s="154"/>
      <c r="I1354" s="154"/>
    </row>
    <row r="1355" spans="5:9" x14ac:dyDescent="0.2">
      <c r="E1355" s="154"/>
      <c r="G1355" s="154"/>
      <c r="H1355" s="154"/>
      <c r="I1355" s="154"/>
    </row>
    <row r="1356" spans="5:9" x14ac:dyDescent="0.2">
      <c r="E1356" s="154"/>
      <c r="G1356" s="154"/>
      <c r="H1356" s="154"/>
      <c r="I1356" s="154"/>
    </row>
    <row r="1357" spans="5:9" x14ac:dyDescent="0.2">
      <c r="E1357" s="154"/>
      <c r="G1357" s="154"/>
      <c r="H1357" s="154"/>
      <c r="I1357" s="154"/>
    </row>
    <row r="1358" spans="5:9" x14ac:dyDescent="0.2">
      <c r="E1358" s="154"/>
      <c r="G1358" s="154"/>
      <c r="H1358" s="154"/>
      <c r="I1358" s="154"/>
    </row>
    <row r="1359" spans="5:9" x14ac:dyDescent="0.2">
      <c r="E1359" s="154"/>
      <c r="G1359" s="154"/>
      <c r="H1359" s="154"/>
      <c r="I1359" s="154"/>
    </row>
    <row r="1360" spans="5:9" x14ac:dyDescent="0.2">
      <c r="E1360" s="154"/>
      <c r="G1360" s="154"/>
      <c r="H1360" s="154"/>
      <c r="I1360" s="154"/>
    </row>
    <row r="1361" spans="5:9" x14ac:dyDescent="0.2">
      <c r="E1361" s="154"/>
      <c r="G1361" s="154"/>
      <c r="H1361" s="154"/>
      <c r="I1361" s="154"/>
    </row>
    <row r="1362" spans="5:9" x14ac:dyDescent="0.2">
      <c r="E1362" s="154"/>
      <c r="G1362" s="154"/>
      <c r="H1362" s="154"/>
      <c r="I1362" s="154"/>
    </row>
    <row r="1363" spans="5:9" x14ac:dyDescent="0.2">
      <c r="E1363" s="154"/>
      <c r="G1363" s="154"/>
      <c r="H1363" s="154"/>
      <c r="I1363" s="154"/>
    </row>
    <row r="1364" spans="5:9" x14ac:dyDescent="0.2">
      <c r="E1364" s="154"/>
      <c r="G1364" s="154"/>
      <c r="H1364" s="154"/>
      <c r="I1364" s="154"/>
    </row>
    <row r="1365" spans="5:9" x14ac:dyDescent="0.2">
      <c r="E1365" s="154"/>
      <c r="G1365" s="154"/>
      <c r="H1365" s="154"/>
      <c r="I1365" s="154"/>
    </row>
    <row r="1366" spans="5:9" x14ac:dyDescent="0.2">
      <c r="E1366" s="154"/>
      <c r="G1366" s="154"/>
      <c r="H1366" s="154"/>
      <c r="I1366" s="154"/>
    </row>
    <row r="1367" spans="5:9" x14ac:dyDescent="0.2">
      <c r="E1367" s="154"/>
      <c r="G1367" s="154"/>
      <c r="H1367" s="154"/>
      <c r="I1367" s="154"/>
    </row>
    <row r="1368" spans="5:9" x14ac:dyDescent="0.2">
      <c r="E1368" s="154"/>
      <c r="G1368" s="154"/>
      <c r="H1368" s="154"/>
      <c r="I1368" s="154"/>
    </row>
    <row r="1369" spans="5:9" x14ac:dyDescent="0.2">
      <c r="E1369" s="154"/>
      <c r="G1369" s="154"/>
      <c r="H1369" s="154"/>
      <c r="I1369" s="154"/>
    </row>
    <row r="1370" spans="5:9" x14ac:dyDescent="0.2">
      <c r="E1370" s="154"/>
      <c r="G1370" s="154"/>
      <c r="H1370" s="154"/>
      <c r="I1370" s="154"/>
    </row>
    <row r="1371" spans="5:9" x14ac:dyDescent="0.2">
      <c r="E1371" s="154"/>
      <c r="G1371" s="154"/>
      <c r="H1371" s="154"/>
      <c r="I1371" s="154"/>
    </row>
    <row r="1372" spans="5:9" x14ac:dyDescent="0.2">
      <c r="E1372" s="154"/>
      <c r="G1372" s="154"/>
      <c r="H1372" s="154"/>
      <c r="I1372" s="154"/>
    </row>
    <row r="1373" spans="5:9" x14ac:dyDescent="0.2">
      <c r="E1373" s="154"/>
      <c r="G1373" s="154"/>
      <c r="H1373" s="154"/>
      <c r="I1373" s="154"/>
    </row>
    <row r="1374" spans="5:9" x14ac:dyDescent="0.2">
      <c r="E1374" s="154"/>
      <c r="G1374" s="154"/>
      <c r="H1374" s="154"/>
      <c r="I1374" s="154"/>
    </row>
    <row r="1375" spans="5:9" x14ac:dyDescent="0.2">
      <c r="E1375" s="154"/>
      <c r="G1375" s="154"/>
      <c r="H1375" s="154"/>
      <c r="I1375" s="154"/>
    </row>
    <row r="1376" spans="5:9" x14ac:dyDescent="0.2">
      <c r="E1376" s="154"/>
      <c r="G1376" s="154"/>
      <c r="H1376" s="154"/>
      <c r="I1376" s="154"/>
    </row>
    <row r="1377" spans="5:9" x14ac:dyDescent="0.2">
      <c r="E1377" s="154"/>
      <c r="G1377" s="154"/>
      <c r="H1377" s="154"/>
      <c r="I1377" s="154"/>
    </row>
    <row r="1378" spans="5:9" x14ac:dyDescent="0.2">
      <c r="E1378" s="154"/>
      <c r="G1378" s="154"/>
      <c r="H1378" s="154"/>
      <c r="I1378" s="154"/>
    </row>
    <row r="1379" spans="5:9" x14ac:dyDescent="0.2">
      <c r="E1379" s="154"/>
      <c r="G1379" s="154"/>
      <c r="H1379" s="154"/>
      <c r="I1379" s="154"/>
    </row>
    <row r="1380" spans="5:9" x14ac:dyDescent="0.2">
      <c r="E1380" s="154"/>
      <c r="G1380" s="154"/>
      <c r="H1380" s="154"/>
      <c r="I1380" s="154"/>
    </row>
    <row r="1381" spans="5:9" x14ac:dyDescent="0.2">
      <c r="E1381" s="154"/>
      <c r="G1381" s="154"/>
      <c r="H1381" s="154"/>
      <c r="I1381" s="154"/>
    </row>
    <row r="1382" spans="5:9" x14ac:dyDescent="0.2">
      <c r="E1382" s="154"/>
      <c r="G1382" s="154"/>
      <c r="H1382" s="154"/>
      <c r="I1382" s="154"/>
    </row>
    <row r="1383" spans="5:9" x14ac:dyDescent="0.2">
      <c r="E1383" s="154"/>
      <c r="G1383" s="154"/>
      <c r="H1383" s="154"/>
      <c r="I1383" s="154"/>
    </row>
    <row r="1384" spans="5:9" x14ac:dyDescent="0.2">
      <c r="E1384" s="154"/>
      <c r="G1384" s="154"/>
      <c r="H1384" s="154"/>
      <c r="I1384" s="154"/>
    </row>
    <row r="1385" spans="5:9" x14ac:dyDescent="0.2">
      <c r="E1385" s="154"/>
      <c r="G1385" s="154"/>
      <c r="H1385" s="154"/>
      <c r="I1385" s="154"/>
    </row>
    <row r="1386" spans="5:9" x14ac:dyDescent="0.2">
      <c r="E1386" s="154"/>
      <c r="G1386" s="154"/>
      <c r="H1386" s="154"/>
      <c r="I1386" s="154"/>
    </row>
    <row r="1387" spans="5:9" x14ac:dyDescent="0.2">
      <c r="E1387" s="154"/>
      <c r="G1387" s="154"/>
      <c r="H1387" s="154"/>
      <c r="I1387" s="154"/>
    </row>
    <row r="1388" spans="5:9" x14ac:dyDescent="0.2">
      <c r="E1388" s="154"/>
      <c r="G1388" s="154"/>
      <c r="H1388" s="154"/>
      <c r="I1388" s="154"/>
    </row>
    <row r="1389" spans="5:9" x14ac:dyDescent="0.2">
      <c r="E1389" s="154"/>
      <c r="G1389" s="154"/>
      <c r="H1389" s="154"/>
      <c r="I1389" s="154"/>
    </row>
    <row r="1390" spans="5:9" x14ac:dyDescent="0.2">
      <c r="E1390" s="154"/>
      <c r="G1390" s="154"/>
      <c r="H1390" s="154"/>
      <c r="I1390" s="154"/>
    </row>
    <row r="1391" spans="5:9" x14ac:dyDescent="0.2">
      <c r="E1391" s="154"/>
      <c r="G1391" s="154"/>
      <c r="H1391" s="154"/>
      <c r="I1391" s="154"/>
    </row>
    <row r="1392" spans="5:9" x14ac:dyDescent="0.2">
      <c r="E1392" s="154"/>
      <c r="G1392" s="154"/>
      <c r="H1392" s="154"/>
      <c r="I1392" s="154"/>
    </row>
    <row r="1393" spans="5:9" x14ac:dyDescent="0.2">
      <c r="E1393" s="154"/>
      <c r="G1393" s="154"/>
      <c r="H1393" s="154"/>
      <c r="I1393" s="154"/>
    </row>
    <row r="1394" spans="5:9" x14ac:dyDescent="0.2">
      <c r="E1394" s="154"/>
      <c r="G1394" s="154"/>
      <c r="H1394" s="154"/>
      <c r="I1394" s="154"/>
    </row>
    <row r="1395" spans="5:9" x14ac:dyDescent="0.2">
      <c r="E1395" s="154"/>
      <c r="G1395" s="154"/>
      <c r="H1395" s="154"/>
      <c r="I1395" s="154"/>
    </row>
    <row r="1396" spans="5:9" x14ac:dyDescent="0.2">
      <c r="E1396" s="154"/>
      <c r="G1396" s="154"/>
      <c r="H1396" s="154"/>
      <c r="I1396" s="154"/>
    </row>
    <row r="1397" spans="5:9" x14ac:dyDescent="0.2">
      <c r="E1397" s="154"/>
      <c r="G1397" s="154"/>
      <c r="H1397" s="154"/>
      <c r="I1397" s="154"/>
    </row>
    <row r="1398" spans="5:9" x14ac:dyDescent="0.2">
      <c r="E1398" s="154"/>
      <c r="G1398" s="154"/>
      <c r="H1398" s="154"/>
      <c r="I1398" s="154"/>
    </row>
    <row r="1399" spans="5:9" x14ac:dyDescent="0.2">
      <c r="E1399" s="154"/>
      <c r="G1399" s="154"/>
      <c r="H1399" s="154"/>
      <c r="I1399" s="154"/>
    </row>
    <row r="1400" spans="5:9" x14ac:dyDescent="0.2">
      <c r="E1400" s="154"/>
      <c r="G1400" s="154"/>
      <c r="H1400" s="154"/>
      <c r="I1400" s="154"/>
    </row>
    <row r="1401" spans="5:9" x14ac:dyDescent="0.2">
      <c r="E1401" s="154"/>
      <c r="G1401" s="154"/>
      <c r="H1401" s="154"/>
      <c r="I1401" s="154"/>
    </row>
    <row r="1402" spans="5:9" x14ac:dyDescent="0.2">
      <c r="E1402" s="154"/>
      <c r="G1402" s="154"/>
      <c r="H1402" s="154"/>
      <c r="I1402" s="154"/>
    </row>
    <row r="1403" spans="5:9" x14ac:dyDescent="0.2">
      <c r="E1403" s="154"/>
      <c r="G1403" s="154"/>
      <c r="H1403" s="154"/>
      <c r="I1403" s="154"/>
    </row>
    <row r="1404" spans="5:9" x14ac:dyDescent="0.2">
      <c r="E1404" s="154"/>
      <c r="G1404" s="154"/>
      <c r="H1404" s="154"/>
      <c r="I1404" s="154"/>
    </row>
    <row r="1405" spans="5:9" x14ac:dyDescent="0.2">
      <c r="E1405" s="154"/>
      <c r="G1405" s="154"/>
      <c r="H1405" s="154"/>
      <c r="I1405" s="154"/>
    </row>
    <row r="1406" spans="5:9" x14ac:dyDescent="0.2">
      <c r="E1406" s="154"/>
      <c r="G1406" s="154"/>
      <c r="H1406" s="154"/>
      <c r="I1406" s="154"/>
    </row>
    <row r="1407" spans="5:9" x14ac:dyDescent="0.2">
      <c r="E1407" s="154"/>
      <c r="G1407" s="154"/>
      <c r="H1407" s="154"/>
      <c r="I1407" s="154"/>
    </row>
    <row r="1408" spans="5:9" x14ac:dyDescent="0.2">
      <c r="E1408" s="154"/>
      <c r="G1408" s="154"/>
      <c r="H1408" s="154"/>
      <c r="I1408" s="154"/>
    </row>
    <row r="1409" spans="5:9" x14ac:dyDescent="0.2">
      <c r="E1409" s="154"/>
      <c r="G1409" s="154"/>
      <c r="H1409" s="154"/>
      <c r="I1409" s="154"/>
    </row>
    <row r="1410" spans="5:9" x14ac:dyDescent="0.2">
      <c r="E1410" s="154"/>
      <c r="G1410" s="154"/>
      <c r="H1410" s="154"/>
      <c r="I1410" s="154"/>
    </row>
    <row r="1411" spans="5:9" x14ac:dyDescent="0.2">
      <c r="E1411" s="154"/>
      <c r="G1411" s="154"/>
      <c r="H1411" s="154"/>
      <c r="I1411" s="154"/>
    </row>
    <row r="1412" spans="5:9" x14ac:dyDescent="0.2">
      <c r="E1412" s="154"/>
      <c r="G1412" s="154"/>
      <c r="H1412" s="154"/>
      <c r="I1412" s="154"/>
    </row>
    <row r="1413" spans="5:9" x14ac:dyDescent="0.2">
      <c r="E1413" s="154"/>
      <c r="G1413" s="154"/>
      <c r="H1413" s="154"/>
      <c r="I1413" s="154"/>
    </row>
    <row r="1414" spans="5:9" x14ac:dyDescent="0.2">
      <c r="E1414" s="154"/>
      <c r="G1414" s="154"/>
      <c r="H1414" s="154"/>
      <c r="I1414" s="154"/>
    </row>
    <row r="1415" spans="5:9" x14ac:dyDescent="0.2">
      <c r="E1415" s="154"/>
      <c r="G1415" s="154"/>
      <c r="H1415" s="154"/>
      <c r="I1415" s="154"/>
    </row>
    <row r="1416" spans="5:9" x14ac:dyDescent="0.2">
      <c r="E1416" s="154"/>
      <c r="G1416" s="154"/>
      <c r="H1416" s="154"/>
      <c r="I1416" s="154"/>
    </row>
    <row r="1417" spans="5:9" x14ac:dyDescent="0.2">
      <c r="E1417" s="154"/>
      <c r="G1417" s="154"/>
      <c r="H1417" s="154"/>
      <c r="I1417" s="154"/>
    </row>
    <row r="1418" spans="5:9" x14ac:dyDescent="0.2">
      <c r="E1418" s="154"/>
      <c r="G1418" s="154"/>
      <c r="H1418" s="154"/>
      <c r="I1418" s="154"/>
    </row>
    <row r="1419" spans="5:9" x14ac:dyDescent="0.2">
      <c r="E1419" s="154"/>
      <c r="G1419" s="154"/>
      <c r="H1419" s="154"/>
      <c r="I1419" s="154"/>
    </row>
    <row r="1420" spans="5:9" x14ac:dyDescent="0.2">
      <c r="E1420" s="154"/>
      <c r="G1420" s="154"/>
      <c r="H1420" s="154"/>
      <c r="I1420" s="154"/>
    </row>
    <row r="1421" spans="5:9" x14ac:dyDescent="0.2">
      <c r="E1421" s="154"/>
      <c r="G1421" s="154"/>
      <c r="H1421" s="154"/>
      <c r="I1421" s="154"/>
    </row>
    <row r="1422" spans="5:9" x14ac:dyDescent="0.2">
      <c r="E1422" s="154"/>
      <c r="G1422" s="154"/>
      <c r="H1422" s="154"/>
      <c r="I1422" s="154"/>
    </row>
    <row r="1423" spans="5:9" x14ac:dyDescent="0.2">
      <c r="E1423" s="154"/>
      <c r="G1423" s="154"/>
      <c r="H1423" s="154"/>
      <c r="I1423" s="154"/>
    </row>
    <row r="1424" spans="5:9" x14ac:dyDescent="0.2">
      <c r="E1424" s="154"/>
      <c r="G1424" s="154"/>
      <c r="H1424" s="154"/>
      <c r="I1424" s="154"/>
    </row>
    <row r="1425" spans="5:9" x14ac:dyDescent="0.2">
      <c r="E1425" s="154"/>
      <c r="G1425" s="154"/>
      <c r="H1425" s="154"/>
      <c r="I1425" s="154"/>
    </row>
    <row r="1426" spans="5:9" x14ac:dyDescent="0.2">
      <c r="E1426" s="154"/>
      <c r="G1426" s="154"/>
      <c r="H1426" s="154"/>
      <c r="I1426" s="154"/>
    </row>
    <row r="1427" spans="5:9" x14ac:dyDescent="0.2">
      <c r="E1427" s="154"/>
      <c r="G1427" s="154"/>
      <c r="H1427" s="154"/>
      <c r="I1427" s="154"/>
    </row>
    <row r="1428" spans="5:9" x14ac:dyDescent="0.2">
      <c r="E1428" s="154"/>
      <c r="G1428" s="154"/>
      <c r="H1428" s="154"/>
      <c r="I1428" s="154"/>
    </row>
    <row r="1429" spans="5:9" x14ac:dyDescent="0.2">
      <c r="E1429" s="154"/>
      <c r="G1429" s="154"/>
      <c r="H1429" s="154"/>
      <c r="I1429" s="154"/>
    </row>
    <row r="1430" spans="5:9" x14ac:dyDescent="0.2">
      <c r="E1430" s="154"/>
      <c r="G1430" s="154"/>
      <c r="H1430" s="154"/>
      <c r="I1430" s="154"/>
    </row>
    <row r="1431" spans="5:9" x14ac:dyDescent="0.2">
      <c r="E1431" s="154"/>
      <c r="G1431" s="154"/>
      <c r="H1431" s="154"/>
      <c r="I1431" s="154"/>
    </row>
    <row r="1432" spans="5:9" x14ac:dyDescent="0.2">
      <c r="E1432" s="154"/>
      <c r="G1432" s="154"/>
      <c r="H1432" s="154"/>
      <c r="I1432" s="154"/>
    </row>
    <row r="1433" spans="5:9" x14ac:dyDescent="0.2">
      <c r="E1433" s="154"/>
      <c r="G1433" s="154"/>
      <c r="H1433" s="154"/>
      <c r="I1433" s="154"/>
    </row>
    <row r="1434" spans="5:9" x14ac:dyDescent="0.2">
      <c r="E1434" s="154"/>
      <c r="G1434" s="154"/>
      <c r="H1434" s="154"/>
      <c r="I1434" s="154"/>
    </row>
    <row r="1435" spans="5:9" x14ac:dyDescent="0.2">
      <c r="E1435" s="154"/>
      <c r="G1435" s="154"/>
      <c r="H1435" s="154"/>
      <c r="I1435" s="154"/>
    </row>
    <row r="1436" spans="5:9" x14ac:dyDescent="0.2">
      <c r="E1436" s="154"/>
      <c r="G1436" s="154"/>
      <c r="H1436" s="154"/>
      <c r="I1436" s="154"/>
    </row>
    <row r="1437" spans="5:9" x14ac:dyDescent="0.2">
      <c r="E1437" s="154"/>
      <c r="G1437" s="154"/>
      <c r="H1437" s="154"/>
      <c r="I1437" s="154"/>
    </row>
    <row r="1438" spans="5:9" x14ac:dyDescent="0.2">
      <c r="E1438" s="154"/>
      <c r="G1438" s="154"/>
      <c r="H1438" s="154"/>
      <c r="I1438" s="154"/>
    </row>
    <row r="1439" spans="5:9" x14ac:dyDescent="0.2">
      <c r="E1439" s="154"/>
      <c r="G1439" s="154"/>
      <c r="H1439" s="154"/>
      <c r="I1439" s="154"/>
    </row>
    <row r="1440" spans="5:9" x14ac:dyDescent="0.2">
      <c r="E1440" s="154"/>
      <c r="G1440" s="154"/>
      <c r="H1440" s="154"/>
      <c r="I1440" s="154"/>
    </row>
    <row r="1441" spans="5:9" x14ac:dyDescent="0.2">
      <c r="E1441" s="154"/>
      <c r="G1441" s="154"/>
      <c r="H1441" s="154"/>
      <c r="I1441" s="154"/>
    </row>
    <row r="1442" spans="5:9" x14ac:dyDescent="0.2">
      <c r="E1442" s="154"/>
      <c r="G1442" s="154"/>
      <c r="H1442" s="154"/>
      <c r="I1442" s="154"/>
    </row>
    <row r="1443" spans="5:9" x14ac:dyDescent="0.2">
      <c r="E1443" s="154"/>
      <c r="G1443" s="154"/>
      <c r="H1443" s="154"/>
      <c r="I1443" s="154"/>
    </row>
    <row r="1444" spans="5:9" x14ac:dyDescent="0.2">
      <c r="E1444" s="154"/>
      <c r="G1444" s="154"/>
      <c r="H1444" s="154"/>
      <c r="I1444" s="154"/>
    </row>
    <row r="1445" spans="5:9" x14ac:dyDescent="0.2">
      <c r="E1445" s="154"/>
      <c r="G1445" s="154"/>
      <c r="H1445" s="154"/>
      <c r="I1445" s="154"/>
    </row>
    <row r="1446" spans="5:9" x14ac:dyDescent="0.2">
      <c r="E1446" s="154"/>
      <c r="G1446" s="154"/>
      <c r="H1446" s="154"/>
      <c r="I1446" s="154"/>
    </row>
    <row r="1447" spans="5:9" x14ac:dyDescent="0.2">
      <c r="E1447" s="154"/>
      <c r="G1447" s="154"/>
      <c r="H1447" s="154"/>
      <c r="I1447" s="154"/>
    </row>
    <row r="1448" spans="5:9" x14ac:dyDescent="0.2">
      <c r="E1448" s="154"/>
      <c r="G1448" s="154"/>
      <c r="H1448" s="154"/>
      <c r="I1448" s="154"/>
    </row>
    <row r="1449" spans="5:9" x14ac:dyDescent="0.2">
      <c r="E1449" s="154"/>
      <c r="G1449" s="154"/>
      <c r="H1449" s="154"/>
      <c r="I1449" s="154"/>
    </row>
    <row r="1450" spans="5:9" x14ac:dyDescent="0.2">
      <c r="E1450" s="154"/>
      <c r="G1450" s="154"/>
      <c r="H1450" s="154"/>
      <c r="I1450" s="154"/>
    </row>
    <row r="1451" spans="5:9" x14ac:dyDescent="0.2">
      <c r="E1451" s="154"/>
      <c r="G1451" s="154"/>
      <c r="H1451" s="154"/>
      <c r="I1451" s="154"/>
    </row>
    <row r="1452" spans="5:9" x14ac:dyDescent="0.2">
      <c r="E1452" s="154"/>
      <c r="G1452" s="154"/>
      <c r="H1452" s="154"/>
      <c r="I1452" s="154"/>
    </row>
    <row r="1453" spans="5:9" x14ac:dyDescent="0.2">
      <c r="E1453" s="154"/>
      <c r="G1453" s="154"/>
      <c r="H1453" s="154"/>
      <c r="I1453" s="154"/>
    </row>
    <row r="1454" spans="5:9" x14ac:dyDescent="0.2">
      <c r="E1454" s="154"/>
      <c r="G1454" s="154"/>
      <c r="H1454" s="154"/>
      <c r="I1454" s="154"/>
    </row>
    <row r="1455" spans="5:9" x14ac:dyDescent="0.2">
      <c r="E1455" s="154"/>
      <c r="G1455" s="154"/>
      <c r="H1455" s="154"/>
      <c r="I1455" s="154"/>
    </row>
    <row r="1456" spans="5:9" x14ac:dyDescent="0.2">
      <c r="E1456" s="154"/>
      <c r="G1456" s="154"/>
      <c r="H1456" s="154"/>
      <c r="I1456" s="154"/>
    </row>
    <row r="1457" spans="5:9" x14ac:dyDescent="0.2">
      <c r="E1457" s="154"/>
      <c r="G1457" s="154"/>
      <c r="H1457" s="154"/>
      <c r="I1457" s="154"/>
    </row>
    <row r="1458" spans="5:9" x14ac:dyDescent="0.2">
      <c r="E1458" s="154"/>
      <c r="G1458" s="154"/>
      <c r="H1458" s="154"/>
      <c r="I1458" s="154"/>
    </row>
    <row r="1459" spans="5:9" x14ac:dyDescent="0.2">
      <c r="E1459" s="154"/>
      <c r="G1459" s="154"/>
      <c r="H1459" s="154"/>
      <c r="I1459" s="154"/>
    </row>
    <row r="1460" spans="5:9" x14ac:dyDescent="0.2">
      <c r="E1460" s="154"/>
      <c r="G1460" s="154"/>
      <c r="H1460" s="154"/>
      <c r="I1460" s="154"/>
    </row>
    <row r="1461" spans="5:9" x14ac:dyDescent="0.2">
      <c r="E1461" s="154"/>
      <c r="G1461" s="154"/>
      <c r="H1461" s="154"/>
      <c r="I1461" s="154"/>
    </row>
    <row r="1462" spans="5:9" x14ac:dyDescent="0.2">
      <c r="E1462" s="154"/>
      <c r="G1462" s="154"/>
      <c r="H1462" s="154"/>
      <c r="I1462" s="154"/>
    </row>
    <row r="1463" spans="5:9" x14ac:dyDescent="0.2">
      <c r="E1463" s="154"/>
      <c r="G1463" s="154"/>
      <c r="H1463" s="154"/>
      <c r="I1463" s="154"/>
    </row>
    <row r="1464" spans="5:9" x14ac:dyDescent="0.2">
      <c r="E1464" s="154"/>
      <c r="G1464" s="154"/>
      <c r="H1464" s="154"/>
      <c r="I1464" s="154"/>
    </row>
    <row r="1465" spans="5:9" x14ac:dyDescent="0.2">
      <c r="E1465" s="154"/>
      <c r="G1465" s="154"/>
      <c r="H1465" s="154"/>
      <c r="I1465" s="154"/>
    </row>
    <row r="1466" spans="5:9" x14ac:dyDescent="0.2">
      <c r="E1466" s="154"/>
      <c r="G1466" s="154"/>
      <c r="H1466" s="154"/>
      <c r="I1466" s="154"/>
    </row>
    <row r="1467" spans="5:9" x14ac:dyDescent="0.2">
      <c r="E1467" s="154"/>
      <c r="G1467" s="154"/>
      <c r="H1467" s="154"/>
      <c r="I1467" s="154"/>
    </row>
    <row r="1468" spans="5:9" x14ac:dyDescent="0.2">
      <c r="E1468" s="154"/>
      <c r="G1468" s="154"/>
      <c r="H1468" s="154"/>
      <c r="I1468" s="154"/>
    </row>
    <row r="1469" spans="5:9" x14ac:dyDescent="0.2">
      <c r="E1469" s="154"/>
      <c r="G1469" s="154"/>
      <c r="H1469" s="154"/>
      <c r="I1469" s="154"/>
    </row>
    <row r="1470" spans="5:9" x14ac:dyDescent="0.2">
      <c r="E1470" s="154"/>
      <c r="G1470" s="154"/>
      <c r="H1470" s="154"/>
      <c r="I1470" s="154"/>
    </row>
    <row r="1471" spans="5:9" x14ac:dyDescent="0.2">
      <c r="E1471" s="154"/>
      <c r="G1471" s="154"/>
      <c r="H1471" s="154"/>
      <c r="I1471" s="154"/>
    </row>
    <row r="1472" spans="5:9" x14ac:dyDescent="0.2">
      <c r="E1472" s="154"/>
      <c r="G1472" s="154"/>
      <c r="H1472" s="154"/>
      <c r="I1472" s="154"/>
    </row>
    <row r="1473" spans="5:9" x14ac:dyDescent="0.2">
      <c r="E1473" s="154"/>
      <c r="G1473" s="154"/>
      <c r="H1473" s="154"/>
      <c r="I1473" s="154"/>
    </row>
    <row r="1474" spans="5:9" x14ac:dyDescent="0.2">
      <c r="E1474" s="154"/>
      <c r="G1474" s="154"/>
      <c r="H1474" s="154"/>
      <c r="I1474" s="154"/>
    </row>
    <row r="1475" spans="5:9" x14ac:dyDescent="0.2">
      <c r="E1475" s="154"/>
      <c r="G1475" s="154"/>
      <c r="H1475" s="154"/>
      <c r="I1475" s="154"/>
    </row>
    <row r="1476" spans="5:9" x14ac:dyDescent="0.2">
      <c r="E1476" s="154"/>
      <c r="G1476" s="154"/>
      <c r="H1476" s="154"/>
      <c r="I1476" s="154"/>
    </row>
    <row r="1477" spans="5:9" x14ac:dyDescent="0.2">
      <c r="E1477" s="154"/>
      <c r="G1477" s="154"/>
      <c r="H1477" s="154"/>
      <c r="I1477" s="154"/>
    </row>
    <row r="1478" spans="5:9" x14ac:dyDescent="0.2">
      <c r="E1478" s="154"/>
      <c r="G1478" s="154"/>
      <c r="H1478" s="154"/>
      <c r="I1478" s="154"/>
    </row>
    <row r="1479" spans="5:9" x14ac:dyDescent="0.2">
      <c r="E1479" s="154"/>
      <c r="G1479" s="154"/>
      <c r="H1479" s="154"/>
      <c r="I1479" s="154"/>
    </row>
    <row r="1480" spans="5:9" x14ac:dyDescent="0.2">
      <c r="E1480" s="154"/>
      <c r="G1480" s="154"/>
      <c r="H1480" s="154"/>
      <c r="I1480" s="154"/>
    </row>
    <row r="1481" spans="5:9" x14ac:dyDescent="0.2">
      <c r="E1481" s="154"/>
      <c r="G1481" s="154"/>
      <c r="H1481" s="154"/>
      <c r="I1481" s="154"/>
    </row>
    <row r="1482" spans="5:9" x14ac:dyDescent="0.2">
      <c r="E1482" s="154"/>
      <c r="G1482" s="154"/>
      <c r="H1482" s="154"/>
      <c r="I1482" s="154"/>
    </row>
    <row r="1483" spans="5:9" x14ac:dyDescent="0.2">
      <c r="E1483" s="154"/>
      <c r="G1483" s="154"/>
      <c r="H1483" s="154"/>
      <c r="I1483" s="154"/>
    </row>
    <row r="1484" spans="5:9" x14ac:dyDescent="0.2">
      <c r="E1484" s="154"/>
      <c r="G1484" s="154"/>
      <c r="H1484" s="154"/>
      <c r="I1484" s="154"/>
    </row>
    <row r="1485" spans="5:9" x14ac:dyDescent="0.2">
      <c r="E1485" s="154"/>
      <c r="G1485" s="154"/>
      <c r="H1485" s="154"/>
      <c r="I1485" s="154"/>
    </row>
    <row r="1486" spans="5:9" x14ac:dyDescent="0.2">
      <c r="E1486" s="154"/>
      <c r="G1486" s="154"/>
      <c r="H1486" s="154"/>
      <c r="I1486" s="154"/>
    </row>
    <row r="1487" spans="5:9" x14ac:dyDescent="0.2">
      <c r="E1487" s="154"/>
      <c r="G1487" s="154"/>
      <c r="H1487" s="154"/>
      <c r="I1487" s="154"/>
    </row>
    <row r="1488" spans="5:9" x14ac:dyDescent="0.2">
      <c r="E1488" s="154"/>
      <c r="G1488" s="154"/>
      <c r="H1488" s="154"/>
      <c r="I1488" s="154"/>
    </row>
    <row r="1489" spans="5:9" x14ac:dyDescent="0.2">
      <c r="E1489" s="154"/>
      <c r="G1489" s="154"/>
      <c r="H1489" s="154"/>
      <c r="I1489" s="154"/>
    </row>
    <row r="1490" spans="5:9" x14ac:dyDescent="0.2">
      <c r="E1490" s="154"/>
      <c r="G1490" s="154"/>
      <c r="H1490" s="154"/>
      <c r="I1490" s="154"/>
    </row>
    <row r="1491" spans="5:9" x14ac:dyDescent="0.2">
      <c r="E1491" s="154"/>
      <c r="G1491" s="154"/>
      <c r="H1491" s="154"/>
      <c r="I1491" s="154"/>
    </row>
    <row r="1492" spans="5:9" x14ac:dyDescent="0.2">
      <c r="E1492" s="154"/>
      <c r="G1492" s="154"/>
      <c r="H1492" s="154"/>
      <c r="I1492" s="154"/>
    </row>
    <row r="1493" spans="5:9" x14ac:dyDescent="0.2">
      <c r="E1493" s="154"/>
      <c r="G1493" s="154"/>
      <c r="H1493" s="154"/>
      <c r="I1493" s="154"/>
    </row>
    <row r="1494" spans="5:9" x14ac:dyDescent="0.2">
      <c r="E1494" s="154"/>
      <c r="G1494" s="154"/>
      <c r="H1494" s="154"/>
      <c r="I1494" s="154"/>
    </row>
    <row r="1495" spans="5:9" x14ac:dyDescent="0.2">
      <c r="E1495" s="154"/>
      <c r="G1495" s="154"/>
      <c r="H1495" s="154"/>
      <c r="I1495" s="154"/>
    </row>
    <row r="1496" spans="5:9" x14ac:dyDescent="0.2">
      <c r="E1496" s="154"/>
      <c r="G1496" s="154"/>
      <c r="H1496" s="154"/>
      <c r="I1496" s="154"/>
    </row>
    <row r="1497" spans="5:9" x14ac:dyDescent="0.2">
      <c r="E1497" s="154"/>
      <c r="G1497" s="154"/>
      <c r="H1497" s="154"/>
      <c r="I1497" s="154"/>
    </row>
    <row r="1498" spans="5:9" x14ac:dyDescent="0.2">
      <c r="E1498" s="154"/>
      <c r="G1498" s="154"/>
      <c r="H1498" s="154"/>
      <c r="I1498" s="154"/>
    </row>
    <row r="1499" spans="5:9" x14ac:dyDescent="0.2">
      <c r="E1499" s="154"/>
      <c r="G1499" s="154"/>
      <c r="H1499" s="154"/>
      <c r="I1499" s="154"/>
    </row>
    <row r="1500" spans="5:9" x14ac:dyDescent="0.2">
      <c r="E1500" s="154"/>
      <c r="G1500" s="154"/>
      <c r="H1500" s="154"/>
      <c r="I1500" s="154"/>
    </row>
    <row r="1501" spans="5:9" x14ac:dyDescent="0.2">
      <c r="E1501" s="154"/>
      <c r="G1501" s="154"/>
      <c r="H1501" s="154"/>
      <c r="I1501" s="154"/>
    </row>
    <row r="1502" spans="5:9" x14ac:dyDescent="0.2">
      <c r="E1502" s="154"/>
      <c r="G1502" s="154"/>
      <c r="H1502" s="154"/>
      <c r="I1502" s="154"/>
    </row>
    <row r="1503" spans="5:9" x14ac:dyDescent="0.2">
      <c r="E1503" s="154"/>
      <c r="G1503" s="154"/>
      <c r="H1503" s="154"/>
      <c r="I1503" s="154"/>
    </row>
    <row r="1504" spans="5:9" x14ac:dyDescent="0.2">
      <c r="E1504" s="154"/>
      <c r="G1504" s="154"/>
      <c r="H1504" s="154"/>
      <c r="I1504" s="154"/>
    </row>
    <row r="1505" spans="5:9" x14ac:dyDescent="0.2">
      <c r="E1505" s="154"/>
      <c r="G1505" s="154"/>
      <c r="H1505" s="154"/>
      <c r="I1505" s="154"/>
    </row>
    <row r="1506" spans="5:9" x14ac:dyDescent="0.2">
      <c r="E1506" s="154"/>
      <c r="G1506" s="154"/>
      <c r="H1506" s="154"/>
      <c r="I1506" s="154"/>
    </row>
    <row r="1507" spans="5:9" x14ac:dyDescent="0.2">
      <c r="E1507" s="154"/>
      <c r="G1507" s="154"/>
      <c r="H1507" s="154"/>
      <c r="I1507" s="154"/>
    </row>
    <row r="1508" spans="5:9" x14ac:dyDescent="0.2">
      <c r="E1508" s="154"/>
      <c r="G1508" s="154"/>
      <c r="H1508" s="154"/>
      <c r="I1508" s="154"/>
    </row>
    <row r="1509" spans="5:9" x14ac:dyDescent="0.2">
      <c r="E1509" s="154"/>
      <c r="G1509" s="154"/>
      <c r="H1509" s="154"/>
      <c r="I1509" s="154"/>
    </row>
    <row r="1510" spans="5:9" x14ac:dyDescent="0.2">
      <c r="E1510" s="154"/>
      <c r="G1510" s="154"/>
      <c r="H1510" s="154"/>
      <c r="I1510" s="154"/>
    </row>
    <row r="1511" spans="5:9" x14ac:dyDescent="0.2">
      <c r="E1511" s="154"/>
      <c r="G1511" s="154"/>
      <c r="H1511" s="154"/>
      <c r="I1511" s="154"/>
    </row>
    <row r="1512" spans="5:9" x14ac:dyDescent="0.2">
      <c r="E1512" s="154"/>
      <c r="G1512" s="154"/>
      <c r="H1512" s="154"/>
      <c r="I1512" s="154"/>
    </row>
    <row r="1513" spans="5:9" x14ac:dyDescent="0.2">
      <c r="E1513" s="154"/>
      <c r="G1513" s="154"/>
      <c r="H1513" s="154"/>
      <c r="I1513" s="154"/>
    </row>
    <row r="1514" spans="5:9" x14ac:dyDescent="0.2">
      <c r="E1514" s="154"/>
      <c r="G1514" s="154"/>
      <c r="H1514" s="154"/>
      <c r="I1514" s="154"/>
    </row>
    <row r="1515" spans="5:9" x14ac:dyDescent="0.2">
      <c r="E1515" s="154"/>
      <c r="G1515" s="154"/>
      <c r="H1515" s="154"/>
      <c r="I1515" s="154"/>
    </row>
    <row r="1516" spans="5:9" x14ac:dyDescent="0.2">
      <c r="E1516" s="154"/>
      <c r="G1516" s="154"/>
      <c r="H1516" s="154"/>
      <c r="I1516" s="154"/>
    </row>
    <row r="1517" spans="5:9" x14ac:dyDescent="0.2">
      <c r="E1517" s="154"/>
      <c r="G1517" s="154"/>
      <c r="H1517" s="154"/>
      <c r="I1517" s="154"/>
    </row>
    <row r="1518" spans="5:9" x14ac:dyDescent="0.2">
      <c r="E1518" s="154"/>
      <c r="G1518" s="154"/>
      <c r="H1518" s="154"/>
      <c r="I1518" s="154"/>
    </row>
    <row r="1519" spans="5:9" x14ac:dyDescent="0.2">
      <c r="E1519" s="154"/>
      <c r="G1519" s="154"/>
      <c r="H1519" s="154"/>
      <c r="I1519" s="154"/>
    </row>
    <row r="1520" spans="5:9" x14ac:dyDescent="0.2">
      <c r="E1520" s="154"/>
      <c r="G1520" s="154"/>
      <c r="H1520" s="154"/>
      <c r="I1520" s="154"/>
    </row>
    <row r="1521" spans="5:9" x14ac:dyDescent="0.2">
      <c r="E1521" s="154"/>
      <c r="G1521" s="154"/>
      <c r="H1521" s="154"/>
      <c r="I1521" s="154"/>
    </row>
    <row r="1522" spans="5:9" x14ac:dyDescent="0.2">
      <c r="E1522" s="154"/>
      <c r="G1522" s="154"/>
      <c r="H1522" s="154"/>
      <c r="I1522" s="154"/>
    </row>
    <row r="1523" spans="5:9" x14ac:dyDescent="0.2">
      <c r="E1523" s="154"/>
      <c r="G1523" s="154"/>
      <c r="H1523" s="154"/>
      <c r="I1523" s="154"/>
    </row>
    <row r="1524" spans="5:9" x14ac:dyDescent="0.2">
      <c r="E1524" s="154"/>
      <c r="G1524" s="154"/>
      <c r="H1524" s="154"/>
      <c r="I1524" s="154"/>
    </row>
    <row r="1525" spans="5:9" x14ac:dyDescent="0.2">
      <c r="E1525" s="154"/>
      <c r="G1525" s="154"/>
      <c r="H1525" s="154"/>
      <c r="I1525" s="154"/>
    </row>
    <row r="1526" spans="5:9" x14ac:dyDescent="0.2">
      <c r="E1526" s="154"/>
      <c r="G1526" s="154"/>
      <c r="H1526" s="154"/>
      <c r="I1526" s="154"/>
    </row>
    <row r="1527" spans="5:9" x14ac:dyDescent="0.2">
      <c r="E1527" s="154"/>
      <c r="G1527" s="154"/>
      <c r="H1527" s="154"/>
      <c r="I1527" s="154"/>
    </row>
    <row r="1528" spans="5:9" x14ac:dyDescent="0.2">
      <c r="E1528" s="154"/>
      <c r="G1528" s="154"/>
      <c r="H1528" s="154"/>
      <c r="I1528" s="154"/>
    </row>
    <row r="1529" spans="5:9" x14ac:dyDescent="0.2">
      <c r="E1529" s="154"/>
      <c r="G1529" s="154"/>
      <c r="H1529" s="154"/>
      <c r="I1529" s="154"/>
    </row>
    <row r="1530" spans="5:9" x14ac:dyDescent="0.2">
      <c r="E1530" s="154"/>
      <c r="G1530" s="154"/>
      <c r="H1530" s="154"/>
      <c r="I1530" s="154"/>
    </row>
    <row r="1531" spans="5:9" x14ac:dyDescent="0.2">
      <c r="E1531" s="154"/>
      <c r="G1531" s="154"/>
      <c r="H1531" s="154"/>
      <c r="I1531" s="154"/>
    </row>
    <row r="1532" spans="5:9" x14ac:dyDescent="0.2">
      <c r="E1532" s="154"/>
      <c r="G1532" s="154"/>
      <c r="H1532" s="154"/>
      <c r="I1532" s="154"/>
    </row>
    <row r="1533" spans="5:9" x14ac:dyDescent="0.2">
      <c r="E1533" s="154"/>
      <c r="G1533" s="154"/>
      <c r="H1533" s="154"/>
      <c r="I1533" s="154"/>
    </row>
    <row r="1534" spans="5:9" x14ac:dyDescent="0.2">
      <c r="E1534" s="154"/>
      <c r="G1534" s="154"/>
      <c r="H1534" s="154"/>
      <c r="I1534" s="154"/>
    </row>
    <row r="1535" spans="5:9" x14ac:dyDescent="0.2">
      <c r="E1535" s="154"/>
      <c r="G1535" s="154"/>
      <c r="H1535" s="154"/>
      <c r="I1535" s="154"/>
    </row>
    <row r="1536" spans="5:9" x14ac:dyDescent="0.2">
      <c r="E1536" s="154"/>
      <c r="G1536" s="154"/>
      <c r="H1536" s="154"/>
      <c r="I1536" s="154"/>
    </row>
    <row r="1537" spans="5:9" x14ac:dyDescent="0.2">
      <c r="E1537" s="154"/>
      <c r="G1537" s="154"/>
      <c r="H1537" s="154"/>
      <c r="I1537" s="154"/>
    </row>
    <row r="1538" spans="5:9" x14ac:dyDescent="0.2">
      <c r="E1538" s="154"/>
      <c r="G1538" s="154"/>
      <c r="H1538" s="154"/>
      <c r="I1538" s="154"/>
    </row>
    <row r="1539" spans="5:9" x14ac:dyDescent="0.2">
      <c r="E1539" s="154"/>
      <c r="G1539" s="154"/>
      <c r="H1539" s="154"/>
      <c r="I1539" s="154"/>
    </row>
    <row r="1540" spans="5:9" x14ac:dyDescent="0.2">
      <c r="E1540" s="154"/>
      <c r="G1540" s="154"/>
      <c r="H1540" s="154"/>
      <c r="I1540" s="154"/>
    </row>
    <row r="1541" spans="5:9" x14ac:dyDescent="0.2">
      <c r="E1541" s="154"/>
      <c r="G1541" s="154"/>
      <c r="H1541" s="154"/>
      <c r="I1541" s="154"/>
    </row>
    <row r="1542" spans="5:9" x14ac:dyDescent="0.2">
      <c r="E1542" s="154"/>
      <c r="G1542" s="154"/>
      <c r="H1542" s="154"/>
      <c r="I1542" s="154"/>
    </row>
    <row r="1543" spans="5:9" x14ac:dyDescent="0.2">
      <c r="E1543" s="154"/>
      <c r="G1543" s="154"/>
      <c r="H1543" s="154"/>
      <c r="I1543" s="154"/>
    </row>
    <row r="1544" spans="5:9" x14ac:dyDescent="0.2">
      <c r="E1544" s="154"/>
      <c r="G1544" s="154"/>
      <c r="H1544" s="154"/>
      <c r="I1544" s="154"/>
    </row>
    <row r="1545" spans="5:9" x14ac:dyDescent="0.2">
      <c r="E1545" s="154"/>
      <c r="G1545" s="154"/>
      <c r="H1545" s="154"/>
      <c r="I1545" s="154"/>
    </row>
    <row r="1546" spans="5:9" x14ac:dyDescent="0.2">
      <c r="E1546" s="154"/>
      <c r="G1546" s="154"/>
      <c r="H1546" s="154"/>
      <c r="I1546" s="154"/>
    </row>
    <row r="1547" spans="5:9" x14ac:dyDescent="0.2">
      <c r="E1547" s="154"/>
      <c r="G1547" s="154"/>
      <c r="H1547" s="154"/>
      <c r="I1547" s="154"/>
    </row>
    <row r="1548" spans="5:9" x14ac:dyDescent="0.2">
      <c r="E1548" s="154"/>
      <c r="G1548" s="154"/>
      <c r="H1548" s="154"/>
      <c r="I1548" s="154"/>
    </row>
    <row r="1549" spans="5:9" x14ac:dyDescent="0.2">
      <c r="E1549" s="154"/>
      <c r="G1549" s="154"/>
      <c r="H1549" s="154"/>
      <c r="I1549" s="154"/>
    </row>
    <row r="1550" spans="5:9" x14ac:dyDescent="0.2">
      <c r="E1550" s="154"/>
      <c r="G1550" s="154"/>
      <c r="H1550" s="154"/>
      <c r="I1550" s="154"/>
    </row>
    <row r="1551" spans="5:9" x14ac:dyDescent="0.2">
      <c r="E1551" s="154"/>
      <c r="G1551" s="154"/>
      <c r="H1551" s="154"/>
      <c r="I1551" s="154"/>
    </row>
    <row r="1552" spans="5:9" x14ac:dyDescent="0.2">
      <c r="E1552" s="154"/>
      <c r="G1552" s="154"/>
      <c r="H1552" s="154"/>
      <c r="I1552" s="154"/>
    </row>
    <row r="1553" spans="5:9" x14ac:dyDescent="0.2">
      <c r="E1553" s="154"/>
      <c r="G1553" s="154"/>
      <c r="H1553" s="154"/>
      <c r="I1553" s="154"/>
    </row>
    <row r="1554" spans="5:9" x14ac:dyDescent="0.2">
      <c r="E1554" s="154"/>
      <c r="G1554" s="154"/>
      <c r="H1554" s="154"/>
      <c r="I1554" s="154"/>
    </row>
    <row r="1555" spans="5:9" x14ac:dyDescent="0.2">
      <c r="E1555" s="154"/>
      <c r="G1555" s="154"/>
      <c r="H1555" s="154"/>
      <c r="I1555" s="154"/>
    </row>
    <row r="1556" spans="5:9" x14ac:dyDescent="0.2">
      <c r="E1556" s="154"/>
      <c r="G1556" s="154"/>
      <c r="H1556" s="154"/>
      <c r="I1556" s="154"/>
    </row>
    <row r="1557" spans="5:9" x14ac:dyDescent="0.2">
      <c r="E1557" s="154"/>
      <c r="G1557" s="154"/>
      <c r="H1557" s="154"/>
      <c r="I1557" s="154"/>
    </row>
    <row r="1558" spans="5:9" x14ac:dyDescent="0.2">
      <c r="E1558" s="154"/>
      <c r="G1558" s="154"/>
      <c r="H1558" s="154"/>
      <c r="I1558" s="154"/>
    </row>
    <row r="1559" spans="5:9" x14ac:dyDescent="0.2">
      <c r="E1559" s="154"/>
      <c r="G1559" s="154"/>
      <c r="H1559" s="154"/>
      <c r="I1559" s="154"/>
    </row>
    <row r="1560" spans="5:9" x14ac:dyDescent="0.2">
      <c r="E1560" s="154"/>
      <c r="G1560" s="154"/>
      <c r="H1560" s="154"/>
      <c r="I1560" s="154"/>
    </row>
    <row r="1561" spans="5:9" x14ac:dyDescent="0.2">
      <c r="E1561" s="154"/>
      <c r="G1561" s="154"/>
      <c r="H1561" s="154"/>
      <c r="I1561" s="154"/>
    </row>
    <row r="1562" spans="5:9" x14ac:dyDescent="0.2">
      <c r="E1562" s="154"/>
      <c r="G1562" s="154"/>
      <c r="H1562" s="154"/>
      <c r="I1562" s="154"/>
    </row>
    <row r="1563" spans="5:9" x14ac:dyDescent="0.2">
      <c r="E1563" s="154"/>
      <c r="G1563" s="154"/>
      <c r="H1563" s="154"/>
      <c r="I1563" s="154"/>
    </row>
    <row r="1564" spans="5:9" x14ac:dyDescent="0.2">
      <c r="E1564" s="154"/>
      <c r="G1564" s="154"/>
      <c r="H1564" s="154"/>
      <c r="I1564" s="154"/>
    </row>
    <row r="1565" spans="5:9" x14ac:dyDescent="0.2">
      <c r="E1565" s="154"/>
      <c r="G1565" s="154"/>
      <c r="H1565" s="154"/>
      <c r="I1565" s="154"/>
    </row>
    <row r="1566" spans="5:9" x14ac:dyDescent="0.2">
      <c r="E1566" s="154"/>
      <c r="G1566" s="154"/>
      <c r="H1566" s="154"/>
      <c r="I1566" s="154"/>
    </row>
    <row r="1567" spans="5:9" x14ac:dyDescent="0.2">
      <c r="E1567" s="154"/>
      <c r="G1567" s="154"/>
      <c r="H1567" s="154"/>
      <c r="I1567" s="154"/>
    </row>
    <row r="1568" spans="5:9" x14ac:dyDescent="0.2">
      <c r="E1568" s="154"/>
      <c r="G1568" s="154"/>
      <c r="H1568" s="154"/>
      <c r="I1568" s="154"/>
    </row>
    <row r="1569" spans="5:9" x14ac:dyDescent="0.2">
      <c r="E1569" s="154"/>
      <c r="G1569" s="154"/>
      <c r="H1569" s="154"/>
      <c r="I1569" s="154"/>
    </row>
    <row r="1570" spans="5:9" x14ac:dyDescent="0.2">
      <c r="E1570" s="154"/>
      <c r="G1570" s="154"/>
      <c r="H1570" s="154"/>
      <c r="I1570" s="154"/>
    </row>
    <row r="1571" spans="5:9" x14ac:dyDescent="0.2">
      <c r="E1571" s="154"/>
      <c r="G1571" s="154"/>
      <c r="H1571" s="154"/>
      <c r="I1571" s="154"/>
    </row>
    <row r="1572" spans="5:9" x14ac:dyDescent="0.2">
      <c r="E1572" s="154"/>
      <c r="G1572" s="154"/>
      <c r="H1572" s="154"/>
      <c r="I1572" s="154"/>
    </row>
    <row r="1573" spans="5:9" x14ac:dyDescent="0.2">
      <c r="E1573" s="154"/>
      <c r="G1573" s="154"/>
      <c r="H1573" s="154"/>
      <c r="I1573" s="154"/>
    </row>
    <row r="1574" spans="5:9" x14ac:dyDescent="0.2">
      <c r="E1574" s="154"/>
      <c r="G1574" s="154"/>
      <c r="H1574" s="154"/>
      <c r="I1574" s="154"/>
    </row>
    <row r="1575" spans="5:9" x14ac:dyDescent="0.2">
      <c r="E1575" s="154"/>
      <c r="G1575" s="154"/>
      <c r="H1575" s="154"/>
      <c r="I1575" s="154"/>
    </row>
    <row r="1576" spans="5:9" x14ac:dyDescent="0.2">
      <c r="E1576" s="154"/>
      <c r="G1576" s="154"/>
      <c r="H1576" s="154"/>
      <c r="I1576" s="154"/>
    </row>
    <row r="1577" spans="5:9" x14ac:dyDescent="0.2">
      <c r="E1577" s="154"/>
      <c r="G1577" s="154"/>
      <c r="H1577" s="154"/>
      <c r="I1577" s="154"/>
    </row>
    <row r="1578" spans="5:9" x14ac:dyDescent="0.2">
      <c r="E1578" s="154"/>
      <c r="G1578" s="154"/>
      <c r="H1578" s="154"/>
      <c r="I1578" s="154"/>
    </row>
    <row r="1579" spans="5:9" x14ac:dyDescent="0.2">
      <c r="E1579" s="154"/>
      <c r="G1579" s="154"/>
      <c r="H1579" s="154"/>
      <c r="I1579" s="154"/>
    </row>
    <row r="1580" spans="5:9" x14ac:dyDescent="0.2">
      <c r="E1580" s="154"/>
      <c r="G1580" s="154"/>
      <c r="H1580" s="154"/>
      <c r="I1580" s="154"/>
    </row>
    <row r="1581" spans="5:9" x14ac:dyDescent="0.2">
      <c r="E1581" s="154"/>
      <c r="G1581" s="154"/>
      <c r="H1581" s="154"/>
      <c r="I1581" s="154"/>
    </row>
    <row r="1582" spans="5:9" x14ac:dyDescent="0.2">
      <c r="E1582" s="154"/>
      <c r="G1582" s="154"/>
      <c r="H1582" s="154"/>
      <c r="I1582" s="154"/>
    </row>
    <row r="1583" spans="5:9" x14ac:dyDescent="0.2">
      <c r="E1583" s="154"/>
      <c r="G1583" s="154"/>
      <c r="H1583" s="154"/>
      <c r="I1583" s="154"/>
    </row>
    <row r="1584" spans="5:9" x14ac:dyDescent="0.2">
      <c r="E1584" s="154"/>
      <c r="G1584" s="154"/>
      <c r="H1584" s="154"/>
      <c r="I1584" s="154"/>
    </row>
    <row r="1585" spans="5:9" x14ac:dyDescent="0.2">
      <c r="E1585" s="154"/>
      <c r="G1585" s="154"/>
      <c r="H1585" s="154"/>
      <c r="I1585" s="154"/>
    </row>
    <row r="1586" spans="5:9" x14ac:dyDescent="0.2">
      <c r="E1586" s="154"/>
      <c r="G1586" s="154"/>
      <c r="H1586" s="154"/>
      <c r="I1586" s="154"/>
    </row>
    <row r="1587" spans="5:9" x14ac:dyDescent="0.2">
      <c r="E1587" s="154"/>
      <c r="G1587" s="154"/>
      <c r="H1587" s="154"/>
      <c r="I1587" s="154"/>
    </row>
    <row r="1588" spans="5:9" x14ac:dyDescent="0.2">
      <c r="E1588" s="154"/>
      <c r="G1588" s="154"/>
      <c r="H1588" s="154"/>
      <c r="I1588" s="154"/>
    </row>
    <row r="1589" spans="5:9" x14ac:dyDescent="0.2">
      <c r="E1589" s="154"/>
      <c r="G1589" s="154"/>
      <c r="H1589" s="154"/>
      <c r="I1589" s="154"/>
    </row>
    <row r="1590" spans="5:9" x14ac:dyDescent="0.2">
      <c r="E1590" s="154"/>
      <c r="G1590" s="154"/>
      <c r="H1590" s="154"/>
      <c r="I1590" s="154"/>
    </row>
    <row r="1591" spans="5:9" x14ac:dyDescent="0.2">
      <c r="E1591" s="154"/>
      <c r="G1591" s="154"/>
      <c r="H1591" s="154"/>
      <c r="I1591" s="154"/>
    </row>
    <row r="1592" spans="5:9" x14ac:dyDescent="0.2">
      <c r="E1592" s="154"/>
      <c r="G1592" s="154"/>
      <c r="H1592" s="154"/>
      <c r="I1592" s="154"/>
    </row>
    <row r="1593" spans="5:9" x14ac:dyDescent="0.2">
      <c r="E1593" s="154"/>
      <c r="G1593" s="154"/>
      <c r="H1593" s="154"/>
      <c r="I1593" s="154"/>
    </row>
    <row r="1594" spans="5:9" x14ac:dyDescent="0.2">
      <c r="E1594" s="154"/>
      <c r="G1594" s="154"/>
      <c r="H1594" s="154"/>
      <c r="I1594" s="154"/>
    </row>
    <row r="1595" spans="5:9" x14ac:dyDescent="0.2">
      <c r="E1595" s="154"/>
      <c r="G1595" s="154"/>
      <c r="H1595" s="154"/>
      <c r="I1595" s="154"/>
    </row>
    <row r="1596" spans="5:9" x14ac:dyDescent="0.2">
      <c r="E1596" s="154"/>
      <c r="G1596" s="154"/>
      <c r="H1596" s="154"/>
      <c r="I1596" s="154"/>
    </row>
    <row r="1597" spans="5:9" x14ac:dyDescent="0.2">
      <c r="E1597" s="154"/>
      <c r="G1597" s="154"/>
      <c r="H1597" s="154"/>
      <c r="I1597" s="154"/>
    </row>
    <row r="1598" spans="5:9" x14ac:dyDescent="0.2">
      <c r="E1598" s="154"/>
      <c r="G1598" s="154"/>
      <c r="H1598" s="154"/>
      <c r="I1598" s="154"/>
    </row>
    <row r="1599" spans="5:9" x14ac:dyDescent="0.2">
      <c r="E1599" s="154"/>
      <c r="G1599" s="154"/>
      <c r="H1599" s="154"/>
      <c r="I1599" s="154"/>
    </row>
    <row r="1600" spans="5:9" x14ac:dyDescent="0.2">
      <c r="E1600" s="154"/>
      <c r="G1600" s="154"/>
      <c r="H1600" s="154"/>
      <c r="I1600" s="154"/>
    </row>
    <row r="1601" spans="5:9" x14ac:dyDescent="0.2">
      <c r="E1601" s="154"/>
      <c r="G1601" s="154"/>
      <c r="H1601" s="154"/>
      <c r="I1601" s="154"/>
    </row>
    <row r="1602" spans="5:9" x14ac:dyDescent="0.2">
      <c r="E1602" s="154"/>
      <c r="G1602" s="154"/>
      <c r="H1602" s="154"/>
      <c r="I1602" s="154"/>
    </row>
    <row r="1603" spans="5:9" x14ac:dyDescent="0.2">
      <c r="E1603" s="154"/>
      <c r="G1603" s="154"/>
      <c r="H1603" s="154"/>
      <c r="I1603" s="154"/>
    </row>
    <row r="1604" spans="5:9" x14ac:dyDescent="0.2">
      <c r="E1604" s="154"/>
      <c r="G1604" s="154"/>
      <c r="H1604" s="154"/>
      <c r="I1604" s="154"/>
    </row>
    <row r="1605" spans="5:9" x14ac:dyDescent="0.2">
      <c r="E1605" s="154"/>
      <c r="G1605" s="154"/>
      <c r="H1605" s="154"/>
      <c r="I1605" s="154"/>
    </row>
    <row r="1606" spans="5:9" x14ac:dyDescent="0.2">
      <c r="E1606" s="154"/>
      <c r="G1606" s="154"/>
      <c r="H1606" s="154"/>
      <c r="I1606" s="154"/>
    </row>
    <row r="1607" spans="5:9" x14ac:dyDescent="0.2">
      <c r="E1607" s="154"/>
      <c r="G1607" s="154"/>
      <c r="H1607" s="154"/>
      <c r="I1607" s="154"/>
    </row>
    <row r="1608" spans="5:9" x14ac:dyDescent="0.2">
      <c r="E1608" s="154"/>
      <c r="G1608" s="154"/>
      <c r="H1608" s="154"/>
      <c r="I1608" s="154"/>
    </row>
    <row r="1609" spans="5:9" x14ac:dyDescent="0.2">
      <c r="E1609" s="154"/>
      <c r="G1609" s="154"/>
      <c r="H1609" s="154"/>
      <c r="I1609" s="154"/>
    </row>
    <row r="1610" spans="5:9" x14ac:dyDescent="0.2">
      <c r="E1610" s="154"/>
      <c r="G1610" s="154"/>
      <c r="H1610" s="154"/>
      <c r="I1610" s="154"/>
    </row>
    <row r="1611" spans="5:9" x14ac:dyDescent="0.2">
      <c r="E1611" s="154"/>
      <c r="G1611" s="154"/>
      <c r="H1611" s="154"/>
      <c r="I1611" s="154"/>
    </row>
    <row r="1612" spans="5:9" x14ac:dyDescent="0.2">
      <c r="E1612" s="154"/>
      <c r="G1612" s="154"/>
      <c r="H1612" s="154"/>
      <c r="I1612" s="154"/>
    </row>
    <row r="1613" spans="5:9" x14ac:dyDescent="0.2">
      <c r="E1613" s="154"/>
      <c r="G1613" s="154"/>
      <c r="H1613" s="154"/>
      <c r="I1613" s="154"/>
    </row>
    <row r="1614" spans="5:9" x14ac:dyDescent="0.2">
      <c r="E1614" s="154"/>
      <c r="G1614" s="154"/>
      <c r="H1614" s="154"/>
      <c r="I1614" s="154"/>
    </row>
    <row r="1615" spans="5:9" x14ac:dyDescent="0.2">
      <c r="E1615" s="154"/>
      <c r="G1615" s="154"/>
      <c r="H1615" s="154"/>
      <c r="I1615" s="154"/>
    </row>
    <row r="1616" spans="5:9" x14ac:dyDescent="0.2">
      <c r="E1616" s="154"/>
      <c r="G1616" s="154"/>
      <c r="H1616" s="154"/>
      <c r="I1616" s="154"/>
    </row>
    <row r="1617" spans="5:9" x14ac:dyDescent="0.2">
      <c r="E1617" s="154"/>
      <c r="G1617" s="154"/>
      <c r="H1617" s="154"/>
      <c r="I1617" s="154"/>
    </row>
    <row r="1618" spans="5:9" x14ac:dyDescent="0.2">
      <c r="E1618" s="154"/>
      <c r="G1618" s="154"/>
      <c r="H1618" s="154"/>
      <c r="I1618" s="154"/>
    </row>
    <row r="1619" spans="5:9" x14ac:dyDescent="0.2">
      <c r="E1619" s="154"/>
      <c r="G1619" s="154"/>
      <c r="H1619" s="154"/>
      <c r="I1619" s="154"/>
    </row>
    <row r="1620" spans="5:9" x14ac:dyDescent="0.2">
      <c r="E1620" s="154"/>
      <c r="G1620" s="154"/>
      <c r="H1620" s="154"/>
      <c r="I1620" s="154"/>
    </row>
    <row r="1621" spans="5:9" x14ac:dyDescent="0.2">
      <c r="E1621" s="154"/>
      <c r="G1621" s="154"/>
      <c r="H1621" s="154"/>
      <c r="I1621" s="154"/>
    </row>
    <row r="1622" spans="5:9" x14ac:dyDescent="0.2">
      <c r="E1622" s="154"/>
      <c r="G1622" s="154"/>
      <c r="H1622" s="154"/>
      <c r="I1622" s="154"/>
    </row>
    <row r="1623" spans="5:9" x14ac:dyDescent="0.2">
      <c r="E1623" s="154"/>
      <c r="G1623" s="154"/>
      <c r="H1623" s="154"/>
      <c r="I1623" s="154"/>
    </row>
    <row r="1624" spans="5:9" x14ac:dyDescent="0.2">
      <c r="E1624" s="154"/>
      <c r="G1624" s="154"/>
      <c r="H1624" s="154"/>
      <c r="I1624" s="154"/>
    </row>
    <row r="1625" spans="5:9" x14ac:dyDescent="0.2">
      <c r="E1625" s="154"/>
      <c r="G1625" s="154"/>
      <c r="H1625" s="154"/>
      <c r="I1625" s="154"/>
    </row>
    <row r="1626" spans="5:9" x14ac:dyDescent="0.2">
      <c r="E1626" s="154"/>
      <c r="G1626" s="154"/>
      <c r="H1626" s="154"/>
      <c r="I1626" s="154"/>
    </row>
    <row r="1627" spans="5:9" x14ac:dyDescent="0.2">
      <c r="E1627" s="154"/>
      <c r="G1627" s="154"/>
      <c r="H1627" s="154"/>
      <c r="I1627" s="154"/>
    </row>
    <row r="1628" spans="5:9" x14ac:dyDescent="0.2">
      <c r="E1628" s="154"/>
      <c r="G1628" s="154"/>
      <c r="H1628" s="154"/>
      <c r="I1628" s="154"/>
    </row>
    <row r="1629" spans="5:9" x14ac:dyDescent="0.2">
      <c r="E1629" s="154"/>
      <c r="G1629" s="154"/>
      <c r="H1629" s="154"/>
      <c r="I1629" s="154"/>
    </row>
    <row r="1630" spans="5:9" x14ac:dyDescent="0.2">
      <c r="E1630" s="154"/>
      <c r="G1630" s="154"/>
      <c r="H1630" s="154"/>
      <c r="I1630" s="154"/>
    </row>
    <row r="1631" spans="5:9" x14ac:dyDescent="0.2">
      <c r="E1631" s="154"/>
      <c r="G1631" s="154"/>
      <c r="H1631" s="154"/>
      <c r="I1631" s="154"/>
    </row>
    <row r="1632" spans="5:9" x14ac:dyDescent="0.2">
      <c r="E1632" s="154"/>
      <c r="G1632" s="154"/>
      <c r="H1632" s="154"/>
      <c r="I1632" s="154"/>
    </row>
    <row r="1633" spans="5:9" x14ac:dyDescent="0.2">
      <c r="E1633" s="154"/>
      <c r="G1633" s="154"/>
      <c r="H1633" s="154"/>
      <c r="I1633" s="154"/>
    </row>
    <row r="1634" spans="5:9" x14ac:dyDescent="0.2">
      <c r="E1634" s="154"/>
      <c r="G1634" s="154"/>
      <c r="H1634" s="154"/>
      <c r="I1634" s="154"/>
    </row>
    <row r="1635" spans="5:9" x14ac:dyDescent="0.2">
      <c r="E1635" s="154"/>
      <c r="G1635" s="154"/>
      <c r="H1635" s="154"/>
      <c r="I1635" s="154"/>
    </row>
    <row r="1636" spans="5:9" x14ac:dyDescent="0.2">
      <c r="E1636" s="154"/>
      <c r="G1636" s="154"/>
      <c r="H1636" s="154"/>
      <c r="I1636" s="154"/>
    </row>
    <row r="1637" spans="5:9" x14ac:dyDescent="0.2">
      <c r="E1637" s="154"/>
      <c r="G1637" s="154"/>
      <c r="H1637" s="154"/>
      <c r="I1637" s="154"/>
    </row>
    <row r="1638" spans="5:9" x14ac:dyDescent="0.2">
      <c r="E1638" s="154"/>
      <c r="G1638" s="154"/>
      <c r="H1638" s="154"/>
      <c r="I1638" s="154"/>
    </row>
    <row r="1639" spans="5:9" x14ac:dyDescent="0.2">
      <c r="E1639" s="154"/>
      <c r="G1639" s="154"/>
      <c r="H1639" s="154"/>
      <c r="I1639" s="154"/>
    </row>
    <row r="1640" spans="5:9" x14ac:dyDescent="0.2">
      <c r="E1640" s="154"/>
      <c r="G1640" s="154"/>
      <c r="H1640" s="154"/>
      <c r="I1640" s="154"/>
    </row>
    <row r="1641" spans="5:9" x14ac:dyDescent="0.2">
      <c r="E1641" s="154"/>
      <c r="G1641" s="154"/>
      <c r="H1641" s="154"/>
      <c r="I1641" s="154"/>
    </row>
    <row r="1642" spans="5:9" x14ac:dyDescent="0.2">
      <c r="E1642" s="154"/>
      <c r="G1642" s="154"/>
      <c r="H1642" s="154"/>
      <c r="I1642" s="154"/>
    </row>
    <row r="1643" spans="5:9" x14ac:dyDescent="0.2">
      <c r="E1643" s="154"/>
      <c r="G1643" s="154"/>
      <c r="H1643" s="154"/>
      <c r="I1643" s="154"/>
    </row>
    <row r="1644" spans="5:9" x14ac:dyDescent="0.2">
      <c r="E1644" s="154"/>
      <c r="G1644" s="154"/>
      <c r="H1644" s="154"/>
      <c r="I1644" s="154"/>
    </row>
    <row r="1645" spans="5:9" x14ac:dyDescent="0.2">
      <c r="E1645" s="154"/>
      <c r="G1645" s="154"/>
      <c r="H1645" s="154"/>
      <c r="I1645" s="154"/>
    </row>
    <row r="1646" spans="5:9" x14ac:dyDescent="0.2">
      <c r="E1646" s="154"/>
      <c r="G1646" s="154"/>
      <c r="H1646" s="154"/>
      <c r="I1646" s="154"/>
    </row>
    <row r="1647" spans="5:9" x14ac:dyDescent="0.2">
      <c r="E1647" s="154"/>
      <c r="G1647" s="154"/>
      <c r="H1647" s="154"/>
      <c r="I1647" s="154"/>
    </row>
    <row r="1648" spans="5:9" x14ac:dyDescent="0.2">
      <c r="E1648" s="154"/>
      <c r="G1648" s="154"/>
      <c r="H1648" s="154"/>
      <c r="I1648" s="154"/>
    </row>
    <row r="1649" spans="5:9" x14ac:dyDescent="0.2">
      <c r="E1649" s="154"/>
      <c r="G1649" s="154"/>
      <c r="H1649" s="154"/>
      <c r="I1649" s="154"/>
    </row>
    <row r="1650" spans="5:9" x14ac:dyDescent="0.2">
      <c r="E1650" s="154"/>
      <c r="G1650" s="154"/>
      <c r="H1650" s="154"/>
      <c r="I1650" s="154"/>
    </row>
    <row r="1651" spans="5:9" x14ac:dyDescent="0.2">
      <c r="E1651" s="154"/>
      <c r="G1651" s="154"/>
      <c r="H1651" s="154"/>
      <c r="I1651" s="154"/>
    </row>
    <row r="1652" spans="5:9" x14ac:dyDescent="0.2">
      <c r="E1652" s="154"/>
      <c r="G1652" s="154"/>
      <c r="H1652" s="154"/>
      <c r="I1652" s="154"/>
    </row>
    <row r="1653" spans="5:9" x14ac:dyDescent="0.2">
      <c r="E1653" s="154"/>
      <c r="G1653" s="154"/>
      <c r="H1653" s="154"/>
      <c r="I1653" s="154"/>
    </row>
    <row r="1654" spans="5:9" x14ac:dyDescent="0.2">
      <c r="E1654" s="154"/>
      <c r="G1654" s="154"/>
      <c r="H1654" s="154"/>
      <c r="I1654" s="154"/>
    </row>
    <row r="1655" spans="5:9" x14ac:dyDescent="0.2">
      <c r="E1655" s="154"/>
      <c r="G1655" s="154"/>
      <c r="H1655" s="154"/>
      <c r="I1655" s="154"/>
    </row>
    <row r="1656" spans="5:9" x14ac:dyDescent="0.2">
      <c r="E1656" s="154"/>
      <c r="G1656" s="154"/>
      <c r="H1656" s="154"/>
      <c r="I1656" s="154"/>
    </row>
    <row r="1657" spans="5:9" x14ac:dyDescent="0.2">
      <c r="E1657" s="154"/>
      <c r="G1657" s="154"/>
      <c r="H1657" s="154"/>
      <c r="I1657" s="154"/>
    </row>
    <row r="1658" spans="5:9" x14ac:dyDescent="0.2">
      <c r="E1658" s="154"/>
      <c r="G1658" s="154"/>
      <c r="H1658" s="154"/>
      <c r="I1658" s="154"/>
    </row>
    <row r="1659" spans="5:9" x14ac:dyDescent="0.2">
      <c r="E1659" s="154"/>
      <c r="G1659" s="154"/>
      <c r="H1659" s="154"/>
      <c r="I1659" s="154"/>
    </row>
    <row r="1660" spans="5:9" x14ac:dyDescent="0.2">
      <c r="E1660" s="154"/>
      <c r="G1660" s="154"/>
      <c r="H1660" s="154"/>
      <c r="I1660" s="154"/>
    </row>
    <row r="1661" spans="5:9" x14ac:dyDescent="0.2">
      <c r="E1661" s="154"/>
      <c r="G1661" s="154"/>
      <c r="H1661" s="154"/>
      <c r="I1661" s="154"/>
    </row>
    <row r="1662" spans="5:9" x14ac:dyDescent="0.2">
      <c r="E1662" s="154"/>
      <c r="G1662" s="154"/>
      <c r="H1662" s="154"/>
      <c r="I1662" s="154"/>
    </row>
    <row r="1663" spans="5:9" x14ac:dyDescent="0.2">
      <c r="E1663" s="154"/>
      <c r="G1663" s="154"/>
      <c r="H1663" s="154"/>
      <c r="I1663" s="154"/>
    </row>
    <row r="1664" spans="5:9" x14ac:dyDescent="0.2">
      <c r="E1664" s="154"/>
      <c r="G1664" s="154"/>
      <c r="H1664" s="154"/>
      <c r="I1664" s="154"/>
    </row>
    <row r="1665" spans="5:9" x14ac:dyDescent="0.2">
      <c r="E1665" s="154"/>
      <c r="G1665" s="154"/>
      <c r="H1665" s="154"/>
      <c r="I1665" s="154"/>
    </row>
    <row r="1666" spans="5:9" x14ac:dyDescent="0.2">
      <c r="E1666" s="154"/>
      <c r="G1666" s="154"/>
      <c r="H1666" s="154"/>
      <c r="I1666" s="154"/>
    </row>
    <row r="1667" spans="5:9" x14ac:dyDescent="0.2">
      <c r="E1667" s="154"/>
      <c r="G1667" s="154"/>
      <c r="H1667" s="154"/>
      <c r="I1667" s="154"/>
    </row>
    <row r="1668" spans="5:9" x14ac:dyDescent="0.2">
      <c r="E1668" s="154"/>
      <c r="G1668" s="154"/>
      <c r="H1668" s="154"/>
      <c r="I1668" s="154"/>
    </row>
    <row r="1669" spans="5:9" x14ac:dyDescent="0.2">
      <c r="E1669" s="154"/>
      <c r="G1669" s="154"/>
      <c r="H1669" s="154"/>
      <c r="I1669" s="154"/>
    </row>
    <row r="1670" spans="5:9" x14ac:dyDescent="0.2">
      <c r="E1670" s="154"/>
      <c r="G1670" s="154"/>
      <c r="H1670" s="154"/>
      <c r="I1670" s="154"/>
    </row>
    <row r="1671" spans="5:9" x14ac:dyDescent="0.2">
      <c r="E1671" s="154"/>
      <c r="G1671" s="154"/>
      <c r="H1671" s="154"/>
      <c r="I1671" s="154"/>
    </row>
    <row r="1672" spans="5:9" x14ac:dyDescent="0.2">
      <c r="E1672" s="154"/>
      <c r="G1672" s="154"/>
      <c r="H1672" s="154"/>
      <c r="I1672" s="154"/>
    </row>
    <row r="1673" spans="5:9" x14ac:dyDescent="0.2">
      <c r="E1673" s="154"/>
      <c r="G1673" s="154"/>
      <c r="H1673" s="154"/>
      <c r="I1673" s="154"/>
    </row>
    <row r="1674" spans="5:9" x14ac:dyDescent="0.2">
      <c r="E1674" s="154"/>
      <c r="G1674" s="154"/>
      <c r="H1674" s="154"/>
      <c r="I1674" s="154"/>
    </row>
    <row r="1675" spans="5:9" x14ac:dyDescent="0.2">
      <c r="E1675" s="154"/>
      <c r="G1675" s="154"/>
      <c r="H1675" s="154"/>
      <c r="I1675" s="154"/>
    </row>
    <row r="1676" spans="5:9" x14ac:dyDescent="0.2">
      <c r="E1676" s="154"/>
      <c r="G1676" s="154"/>
      <c r="H1676" s="154"/>
      <c r="I1676" s="154"/>
    </row>
    <row r="1677" spans="5:9" x14ac:dyDescent="0.2">
      <c r="E1677" s="154"/>
      <c r="G1677" s="154"/>
      <c r="H1677" s="154"/>
      <c r="I1677" s="154"/>
    </row>
    <row r="1678" spans="5:9" x14ac:dyDescent="0.2">
      <c r="E1678" s="154"/>
      <c r="G1678" s="154"/>
      <c r="H1678" s="154"/>
      <c r="I1678" s="154"/>
    </row>
    <row r="1679" spans="5:9" x14ac:dyDescent="0.2">
      <c r="E1679" s="154"/>
      <c r="G1679" s="154"/>
      <c r="H1679" s="154"/>
      <c r="I1679" s="154"/>
    </row>
    <row r="1680" spans="5:9" x14ac:dyDescent="0.2">
      <c r="E1680" s="154"/>
      <c r="G1680" s="154"/>
      <c r="H1680" s="154"/>
      <c r="I1680" s="154"/>
    </row>
    <row r="1681" spans="5:9" x14ac:dyDescent="0.2">
      <c r="E1681" s="154"/>
      <c r="G1681" s="154"/>
      <c r="H1681" s="154"/>
      <c r="I1681" s="154"/>
    </row>
    <row r="1682" spans="5:9" x14ac:dyDescent="0.2">
      <c r="E1682" s="154"/>
      <c r="G1682" s="154"/>
      <c r="H1682" s="154"/>
      <c r="I1682" s="154"/>
    </row>
    <row r="1683" spans="5:9" x14ac:dyDescent="0.2">
      <c r="E1683" s="154"/>
      <c r="G1683" s="154"/>
      <c r="H1683" s="154"/>
      <c r="I1683" s="154"/>
    </row>
    <row r="1684" spans="5:9" x14ac:dyDescent="0.2">
      <c r="E1684" s="154"/>
      <c r="G1684" s="154"/>
      <c r="H1684" s="154"/>
      <c r="I1684" s="154"/>
    </row>
    <row r="1685" spans="5:9" x14ac:dyDescent="0.2">
      <c r="E1685" s="154"/>
      <c r="G1685" s="154"/>
      <c r="H1685" s="154"/>
      <c r="I1685" s="154"/>
    </row>
    <row r="1686" spans="5:9" x14ac:dyDescent="0.2">
      <c r="E1686" s="154"/>
      <c r="G1686" s="154"/>
      <c r="H1686" s="154"/>
      <c r="I1686" s="154"/>
    </row>
    <row r="1687" spans="5:9" x14ac:dyDescent="0.2">
      <c r="E1687" s="154"/>
      <c r="G1687" s="154"/>
      <c r="H1687" s="154"/>
      <c r="I1687" s="154"/>
    </row>
    <row r="1688" spans="5:9" x14ac:dyDescent="0.2">
      <c r="E1688" s="154"/>
      <c r="G1688" s="154"/>
      <c r="H1688" s="154"/>
      <c r="I1688" s="154"/>
    </row>
    <row r="1689" spans="5:9" x14ac:dyDescent="0.2">
      <c r="E1689" s="154"/>
      <c r="G1689" s="154"/>
      <c r="H1689" s="154"/>
      <c r="I1689" s="154"/>
    </row>
    <row r="1690" spans="5:9" x14ac:dyDescent="0.2">
      <c r="E1690" s="154"/>
      <c r="G1690" s="154"/>
      <c r="H1690" s="154"/>
      <c r="I1690" s="154"/>
    </row>
    <row r="1691" spans="5:9" x14ac:dyDescent="0.2">
      <c r="E1691" s="154"/>
      <c r="G1691" s="154"/>
      <c r="H1691" s="154"/>
      <c r="I1691" s="154"/>
    </row>
    <row r="1692" spans="5:9" x14ac:dyDescent="0.2">
      <c r="E1692" s="154"/>
      <c r="G1692" s="154"/>
      <c r="H1692" s="154"/>
      <c r="I1692" s="154"/>
    </row>
    <row r="1693" spans="5:9" x14ac:dyDescent="0.2">
      <c r="E1693" s="154"/>
      <c r="G1693" s="154"/>
      <c r="H1693" s="154"/>
      <c r="I1693" s="154"/>
    </row>
    <row r="1694" spans="5:9" x14ac:dyDescent="0.2">
      <c r="E1694" s="154"/>
      <c r="G1694" s="154"/>
      <c r="H1694" s="154"/>
      <c r="I1694" s="154"/>
    </row>
    <row r="1695" spans="5:9" x14ac:dyDescent="0.2">
      <c r="E1695" s="154"/>
      <c r="G1695" s="154"/>
      <c r="H1695" s="154"/>
      <c r="I1695" s="154"/>
    </row>
    <row r="1696" spans="5:9" x14ac:dyDescent="0.2">
      <c r="E1696" s="154"/>
      <c r="G1696" s="154"/>
      <c r="H1696" s="154"/>
      <c r="I1696" s="154"/>
    </row>
    <row r="1697" spans="5:9" x14ac:dyDescent="0.2">
      <c r="E1697" s="154"/>
      <c r="G1697" s="154"/>
      <c r="H1697" s="154"/>
      <c r="I1697" s="154"/>
    </row>
    <row r="1698" spans="5:9" x14ac:dyDescent="0.2">
      <c r="E1698" s="154"/>
      <c r="G1698" s="154"/>
      <c r="H1698" s="154"/>
      <c r="I1698" s="154"/>
    </row>
    <row r="1699" spans="5:9" x14ac:dyDescent="0.2">
      <c r="E1699" s="154"/>
      <c r="G1699" s="154"/>
      <c r="H1699" s="154"/>
      <c r="I1699" s="154"/>
    </row>
    <row r="1700" spans="5:9" x14ac:dyDescent="0.2">
      <c r="E1700" s="154"/>
      <c r="G1700" s="154"/>
      <c r="H1700" s="154"/>
      <c r="I1700" s="154"/>
    </row>
    <row r="1701" spans="5:9" x14ac:dyDescent="0.2">
      <c r="E1701" s="154"/>
      <c r="G1701" s="154"/>
      <c r="H1701" s="154"/>
      <c r="I1701" s="154"/>
    </row>
    <row r="1702" spans="5:9" x14ac:dyDescent="0.2">
      <c r="E1702" s="154"/>
      <c r="G1702" s="154"/>
      <c r="H1702" s="154"/>
      <c r="I1702" s="154"/>
    </row>
    <row r="1703" spans="5:9" x14ac:dyDescent="0.2">
      <c r="E1703" s="154"/>
      <c r="G1703" s="154"/>
      <c r="H1703" s="154"/>
      <c r="I1703" s="154"/>
    </row>
    <row r="1704" spans="5:9" x14ac:dyDescent="0.2">
      <c r="E1704" s="154"/>
      <c r="G1704" s="154"/>
      <c r="H1704" s="154"/>
      <c r="I1704" s="154"/>
    </row>
    <row r="1705" spans="5:9" x14ac:dyDescent="0.2">
      <c r="E1705" s="154"/>
      <c r="G1705" s="154"/>
      <c r="H1705" s="154"/>
      <c r="I1705" s="154"/>
    </row>
    <row r="1706" spans="5:9" x14ac:dyDescent="0.2">
      <c r="E1706" s="154"/>
      <c r="G1706" s="154"/>
      <c r="H1706" s="154"/>
      <c r="I1706" s="154"/>
    </row>
    <row r="1707" spans="5:9" x14ac:dyDescent="0.2">
      <c r="E1707" s="154"/>
      <c r="G1707" s="154"/>
      <c r="H1707" s="154"/>
      <c r="I1707" s="154"/>
    </row>
    <row r="1708" spans="5:9" x14ac:dyDescent="0.2">
      <c r="E1708" s="154"/>
      <c r="G1708" s="154"/>
      <c r="H1708" s="154"/>
      <c r="I1708" s="154"/>
    </row>
    <row r="1709" spans="5:9" x14ac:dyDescent="0.2">
      <c r="E1709" s="154"/>
      <c r="G1709" s="154"/>
      <c r="H1709" s="154"/>
      <c r="I1709" s="154"/>
    </row>
    <row r="1710" spans="5:9" x14ac:dyDescent="0.2">
      <c r="E1710" s="154"/>
      <c r="G1710" s="154"/>
      <c r="H1710" s="154"/>
      <c r="I1710" s="154"/>
    </row>
    <row r="1711" spans="5:9" x14ac:dyDescent="0.2">
      <c r="E1711" s="154"/>
      <c r="G1711" s="154"/>
      <c r="H1711" s="154"/>
      <c r="I1711" s="154"/>
    </row>
    <row r="1712" spans="5:9" x14ac:dyDescent="0.2">
      <c r="E1712" s="154"/>
      <c r="G1712" s="154"/>
      <c r="H1712" s="154"/>
      <c r="I1712" s="154"/>
    </row>
    <row r="1713" spans="5:9" x14ac:dyDescent="0.2">
      <c r="E1713" s="154"/>
      <c r="G1713" s="154"/>
      <c r="H1713" s="154"/>
      <c r="I1713" s="154"/>
    </row>
    <row r="1714" spans="5:9" x14ac:dyDescent="0.2">
      <c r="E1714" s="154"/>
      <c r="G1714" s="154"/>
      <c r="H1714" s="154"/>
      <c r="I1714" s="154"/>
    </row>
    <row r="1715" spans="5:9" x14ac:dyDescent="0.2">
      <c r="E1715" s="154"/>
      <c r="G1715" s="154"/>
      <c r="H1715" s="154"/>
      <c r="I1715" s="154"/>
    </row>
    <row r="1716" spans="5:9" x14ac:dyDescent="0.2">
      <c r="E1716" s="154"/>
      <c r="G1716" s="154"/>
      <c r="H1716" s="154"/>
      <c r="I1716" s="154"/>
    </row>
    <row r="1717" spans="5:9" x14ac:dyDescent="0.2">
      <c r="E1717" s="154"/>
      <c r="G1717" s="154"/>
      <c r="H1717" s="154"/>
      <c r="I1717" s="154"/>
    </row>
    <row r="1718" spans="5:9" x14ac:dyDescent="0.2">
      <c r="E1718" s="154"/>
      <c r="G1718" s="154"/>
      <c r="H1718" s="154"/>
      <c r="I1718" s="154"/>
    </row>
    <row r="1719" spans="5:9" x14ac:dyDescent="0.2">
      <c r="E1719" s="154"/>
      <c r="G1719" s="154"/>
      <c r="H1719" s="154"/>
      <c r="I1719" s="154"/>
    </row>
    <row r="1720" spans="5:9" x14ac:dyDescent="0.2">
      <c r="E1720" s="154"/>
      <c r="G1720" s="154"/>
      <c r="H1720" s="154"/>
      <c r="I1720" s="154"/>
    </row>
    <row r="1721" spans="5:9" x14ac:dyDescent="0.2">
      <c r="E1721" s="154"/>
      <c r="G1721" s="154"/>
      <c r="H1721" s="154"/>
      <c r="I1721" s="154"/>
    </row>
    <row r="1722" spans="5:9" x14ac:dyDescent="0.2">
      <c r="E1722" s="154"/>
      <c r="G1722" s="154"/>
      <c r="H1722" s="154"/>
      <c r="I1722" s="154"/>
    </row>
    <row r="1723" spans="5:9" x14ac:dyDescent="0.2">
      <c r="E1723" s="154"/>
      <c r="G1723" s="154"/>
      <c r="H1723" s="154"/>
      <c r="I1723" s="154"/>
    </row>
    <row r="1724" spans="5:9" x14ac:dyDescent="0.2">
      <c r="E1724" s="154"/>
      <c r="G1724" s="154"/>
      <c r="H1724" s="154"/>
      <c r="I1724" s="154"/>
    </row>
    <row r="1725" spans="5:9" x14ac:dyDescent="0.2">
      <c r="E1725" s="154"/>
      <c r="G1725" s="154"/>
      <c r="H1725" s="154"/>
      <c r="I1725" s="154"/>
    </row>
    <row r="1726" spans="5:9" x14ac:dyDescent="0.2">
      <c r="E1726" s="154"/>
      <c r="G1726" s="154"/>
      <c r="H1726" s="154"/>
      <c r="I1726" s="154"/>
    </row>
    <row r="1727" spans="5:9" x14ac:dyDescent="0.2">
      <c r="E1727" s="154"/>
      <c r="G1727" s="154"/>
      <c r="H1727" s="154"/>
      <c r="I1727" s="154"/>
    </row>
    <row r="1728" spans="5:9" x14ac:dyDescent="0.2">
      <c r="E1728" s="154"/>
      <c r="G1728" s="154"/>
      <c r="H1728" s="154"/>
      <c r="I1728" s="154"/>
    </row>
    <row r="1729" spans="5:9" x14ac:dyDescent="0.2">
      <c r="E1729" s="154"/>
      <c r="G1729" s="154"/>
      <c r="H1729" s="154"/>
      <c r="I1729" s="154"/>
    </row>
    <row r="1730" spans="5:9" x14ac:dyDescent="0.2">
      <c r="E1730" s="154"/>
      <c r="G1730" s="154"/>
      <c r="H1730" s="154"/>
      <c r="I1730" s="154"/>
    </row>
    <row r="1731" spans="5:9" x14ac:dyDescent="0.2">
      <c r="E1731" s="154"/>
      <c r="G1731" s="154"/>
      <c r="H1731" s="154"/>
      <c r="I1731" s="154"/>
    </row>
    <row r="1732" spans="5:9" x14ac:dyDescent="0.2">
      <c r="E1732" s="154"/>
      <c r="G1732" s="154"/>
      <c r="H1732" s="154"/>
      <c r="I1732" s="154"/>
    </row>
    <row r="1733" spans="5:9" x14ac:dyDescent="0.2">
      <c r="E1733" s="154"/>
      <c r="G1733" s="154"/>
      <c r="H1733" s="154"/>
      <c r="I1733" s="154"/>
    </row>
    <row r="1734" spans="5:9" x14ac:dyDescent="0.2">
      <c r="E1734" s="154"/>
      <c r="G1734" s="154"/>
      <c r="H1734" s="154"/>
      <c r="I1734" s="154"/>
    </row>
    <row r="1735" spans="5:9" x14ac:dyDescent="0.2">
      <c r="E1735" s="154"/>
      <c r="G1735" s="154"/>
      <c r="H1735" s="154"/>
      <c r="I1735" s="154"/>
    </row>
    <row r="1736" spans="5:9" x14ac:dyDescent="0.2">
      <c r="E1736" s="154"/>
      <c r="G1736" s="154"/>
      <c r="H1736" s="154"/>
      <c r="I1736" s="154"/>
    </row>
    <row r="1737" spans="5:9" x14ac:dyDescent="0.2">
      <c r="E1737" s="154"/>
      <c r="G1737" s="154"/>
      <c r="H1737" s="154"/>
      <c r="I1737" s="154"/>
    </row>
    <row r="1738" spans="5:9" x14ac:dyDescent="0.2">
      <c r="E1738" s="154"/>
      <c r="G1738" s="154"/>
      <c r="H1738" s="154"/>
      <c r="I1738" s="154"/>
    </row>
    <row r="1739" spans="5:9" x14ac:dyDescent="0.2">
      <c r="E1739" s="154"/>
      <c r="G1739" s="154"/>
      <c r="H1739" s="154"/>
      <c r="I1739" s="154"/>
    </row>
    <row r="1740" spans="5:9" x14ac:dyDescent="0.2">
      <c r="E1740" s="154"/>
      <c r="G1740" s="154"/>
      <c r="H1740" s="154"/>
      <c r="I1740" s="154"/>
    </row>
    <row r="1741" spans="5:9" x14ac:dyDescent="0.2">
      <c r="E1741" s="154"/>
      <c r="G1741" s="154"/>
      <c r="H1741" s="154"/>
      <c r="I1741" s="154"/>
    </row>
    <row r="1742" spans="5:9" x14ac:dyDescent="0.2">
      <c r="E1742" s="154"/>
      <c r="G1742" s="154"/>
      <c r="H1742" s="154"/>
      <c r="I1742" s="154"/>
    </row>
    <row r="1743" spans="5:9" x14ac:dyDescent="0.2">
      <c r="E1743" s="154"/>
      <c r="G1743" s="154"/>
      <c r="H1743" s="154"/>
      <c r="I1743" s="154"/>
    </row>
    <row r="1744" spans="5:9" x14ac:dyDescent="0.2">
      <c r="E1744" s="154"/>
      <c r="G1744" s="154"/>
      <c r="H1744" s="154"/>
      <c r="I1744" s="154"/>
    </row>
    <row r="1745" spans="5:9" x14ac:dyDescent="0.2">
      <c r="E1745" s="154"/>
      <c r="G1745" s="154"/>
      <c r="H1745" s="154"/>
      <c r="I1745" s="154"/>
    </row>
    <row r="1746" spans="5:9" x14ac:dyDescent="0.2">
      <c r="E1746" s="154"/>
      <c r="G1746" s="154"/>
      <c r="H1746" s="154"/>
      <c r="I1746" s="154"/>
    </row>
    <row r="1747" spans="5:9" x14ac:dyDescent="0.2">
      <c r="E1747" s="154"/>
      <c r="G1747" s="154"/>
      <c r="H1747" s="154"/>
      <c r="I1747" s="154"/>
    </row>
    <row r="1748" spans="5:9" x14ac:dyDescent="0.2">
      <c r="E1748" s="154"/>
      <c r="G1748" s="154"/>
      <c r="H1748" s="154"/>
      <c r="I1748" s="154"/>
    </row>
    <row r="1749" spans="5:9" x14ac:dyDescent="0.2">
      <c r="E1749" s="154"/>
      <c r="G1749" s="154"/>
      <c r="H1749" s="154"/>
      <c r="I1749" s="154"/>
    </row>
    <row r="1750" spans="5:9" x14ac:dyDescent="0.2">
      <c r="E1750" s="154"/>
      <c r="G1750" s="154"/>
      <c r="H1750" s="154"/>
      <c r="I1750" s="154"/>
    </row>
    <row r="1751" spans="5:9" x14ac:dyDescent="0.2">
      <c r="E1751" s="154"/>
      <c r="G1751" s="154"/>
      <c r="H1751" s="154"/>
      <c r="I1751" s="154"/>
    </row>
    <row r="1752" spans="5:9" x14ac:dyDescent="0.2">
      <c r="E1752" s="154"/>
      <c r="G1752" s="154"/>
      <c r="H1752" s="154"/>
      <c r="I1752" s="154"/>
    </row>
    <row r="1753" spans="5:9" x14ac:dyDescent="0.2">
      <c r="E1753" s="154"/>
      <c r="G1753" s="154"/>
      <c r="H1753" s="154"/>
      <c r="I1753" s="154"/>
    </row>
    <row r="1754" spans="5:9" x14ac:dyDescent="0.2">
      <c r="E1754" s="154"/>
      <c r="G1754" s="154"/>
      <c r="H1754" s="154"/>
      <c r="I1754" s="154"/>
    </row>
    <row r="1755" spans="5:9" x14ac:dyDescent="0.2">
      <c r="E1755" s="154"/>
      <c r="G1755" s="154"/>
      <c r="H1755" s="154"/>
      <c r="I1755" s="154"/>
    </row>
    <row r="1756" spans="5:9" x14ac:dyDescent="0.2">
      <c r="E1756" s="154"/>
      <c r="G1756" s="154"/>
      <c r="H1756" s="154"/>
      <c r="I1756" s="154"/>
    </row>
    <row r="1757" spans="5:9" x14ac:dyDescent="0.2">
      <c r="E1757" s="154"/>
      <c r="G1757" s="154"/>
      <c r="H1757" s="154"/>
      <c r="I1757" s="154"/>
    </row>
    <row r="1758" spans="5:9" x14ac:dyDescent="0.2">
      <c r="E1758" s="154"/>
      <c r="G1758" s="154"/>
      <c r="H1758" s="154"/>
      <c r="I1758" s="154"/>
    </row>
    <row r="1759" spans="5:9" x14ac:dyDescent="0.2">
      <c r="E1759" s="154"/>
      <c r="G1759" s="154"/>
      <c r="H1759" s="154"/>
      <c r="I1759" s="154"/>
    </row>
    <row r="1760" spans="5:9" x14ac:dyDescent="0.2">
      <c r="E1760" s="154"/>
      <c r="G1760" s="154"/>
      <c r="H1760" s="154"/>
      <c r="I1760" s="154"/>
    </row>
    <row r="1761" spans="5:9" x14ac:dyDescent="0.2">
      <c r="E1761" s="154"/>
      <c r="G1761" s="154"/>
      <c r="H1761" s="154"/>
      <c r="I1761" s="154"/>
    </row>
    <row r="1762" spans="5:9" x14ac:dyDescent="0.2">
      <c r="E1762" s="154"/>
      <c r="G1762" s="154"/>
      <c r="H1762" s="154"/>
      <c r="I1762" s="154"/>
    </row>
    <row r="1763" spans="5:9" x14ac:dyDescent="0.2">
      <c r="E1763" s="154"/>
      <c r="G1763" s="154"/>
      <c r="H1763" s="154"/>
      <c r="I1763" s="154"/>
    </row>
    <row r="1764" spans="5:9" x14ac:dyDescent="0.2">
      <c r="E1764" s="154"/>
      <c r="G1764" s="154"/>
      <c r="H1764" s="154"/>
      <c r="I1764" s="154"/>
    </row>
    <row r="1765" spans="5:9" x14ac:dyDescent="0.2">
      <c r="E1765" s="154"/>
      <c r="G1765" s="154"/>
      <c r="H1765" s="154"/>
      <c r="I1765" s="154"/>
    </row>
    <row r="1766" spans="5:9" x14ac:dyDescent="0.2">
      <c r="E1766" s="154"/>
      <c r="G1766" s="154"/>
      <c r="H1766" s="154"/>
      <c r="I1766" s="154"/>
    </row>
    <row r="1767" spans="5:9" x14ac:dyDescent="0.2">
      <c r="E1767" s="154"/>
      <c r="G1767" s="154"/>
      <c r="H1767" s="154"/>
      <c r="I1767" s="154"/>
    </row>
    <row r="1768" spans="5:9" x14ac:dyDescent="0.2">
      <c r="E1768" s="154"/>
      <c r="G1768" s="154"/>
      <c r="H1768" s="154"/>
      <c r="I1768" s="154"/>
    </row>
    <row r="1769" spans="5:9" x14ac:dyDescent="0.2">
      <c r="E1769" s="154"/>
      <c r="G1769" s="154"/>
      <c r="H1769" s="154"/>
      <c r="I1769" s="154"/>
    </row>
    <row r="1770" spans="5:9" x14ac:dyDescent="0.2">
      <c r="E1770" s="154"/>
      <c r="G1770" s="154"/>
      <c r="H1770" s="154"/>
      <c r="I1770" s="154"/>
    </row>
    <row r="1771" spans="5:9" x14ac:dyDescent="0.2">
      <c r="E1771" s="154"/>
      <c r="G1771" s="154"/>
      <c r="H1771" s="154"/>
      <c r="I1771" s="154"/>
    </row>
    <row r="1772" spans="5:9" x14ac:dyDescent="0.2">
      <c r="E1772" s="154"/>
      <c r="G1772" s="154"/>
      <c r="H1772" s="154"/>
      <c r="I1772" s="154"/>
    </row>
    <row r="1773" spans="5:9" x14ac:dyDescent="0.2">
      <c r="E1773" s="154"/>
      <c r="G1773" s="154"/>
      <c r="H1773" s="154"/>
      <c r="I1773" s="154"/>
    </row>
    <row r="1774" spans="5:9" x14ac:dyDescent="0.2">
      <c r="E1774" s="154"/>
      <c r="G1774" s="154"/>
      <c r="H1774" s="154"/>
      <c r="I1774" s="154"/>
    </row>
    <row r="1775" spans="5:9" x14ac:dyDescent="0.2">
      <c r="E1775" s="154"/>
      <c r="G1775" s="154"/>
      <c r="H1775" s="154"/>
      <c r="I1775" s="154"/>
    </row>
    <row r="1776" spans="5:9" x14ac:dyDescent="0.2">
      <c r="E1776" s="154"/>
      <c r="G1776" s="154"/>
      <c r="H1776" s="154"/>
      <c r="I1776" s="154"/>
    </row>
    <row r="1777" spans="5:9" x14ac:dyDescent="0.2">
      <c r="E1777" s="154"/>
      <c r="G1777" s="154"/>
      <c r="H1777" s="154"/>
      <c r="I1777" s="154"/>
    </row>
    <row r="1778" spans="5:9" x14ac:dyDescent="0.2">
      <c r="E1778" s="154"/>
      <c r="G1778" s="154"/>
      <c r="H1778" s="154"/>
      <c r="I1778" s="154"/>
    </row>
    <row r="1779" spans="5:9" x14ac:dyDescent="0.2">
      <c r="E1779" s="154"/>
      <c r="G1779" s="154"/>
      <c r="H1779" s="154"/>
      <c r="I1779" s="154"/>
    </row>
    <row r="1780" spans="5:9" x14ac:dyDescent="0.2">
      <c r="E1780" s="154"/>
      <c r="G1780" s="154"/>
      <c r="H1780" s="154"/>
      <c r="I1780" s="154"/>
    </row>
    <row r="1781" spans="5:9" x14ac:dyDescent="0.2">
      <c r="E1781" s="154"/>
      <c r="G1781" s="154"/>
      <c r="H1781" s="154"/>
      <c r="I1781" s="154"/>
    </row>
    <row r="1782" spans="5:9" x14ac:dyDescent="0.2">
      <c r="E1782" s="154"/>
      <c r="G1782" s="154"/>
      <c r="H1782" s="154"/>
      <c r="I1782" s="154"/>
    </row>
    <row r="1783" spans="5:9" x14ac:dyDescent="0.2">
      <c r="E1783" s="154"/>
      <c r="G1783" s="154"/>
      <c r="H1783" s="154"/>
      <c r="I1783" s="154"/>
    </row>
    <row r="1784" spans="5:9" x14ac:dyDescent="0.2">
      <c r="E1784" s="154"/>
      <c r="G1784" s="154"/>
      <c r="H1784" s="154"/>
      <c r="I1784" s="154"/>
    </row>
    <row r="1785" spans="5:9" x14ac:dyDescent="0.2">
      <c r="E1785" s="154"/>
      <c r="G1785" s="154"/>
      <c r="H1785" s="154"/>
      <c r="I1785" s="154"/>
    </row>
    <row r="1786" spans="5:9" x14ac:dyDescent="0.2">
      <c r="E1786" s="154"/>
      <c r="G1786" s="154"/>
      <c r="H1786" s="154"/>
      <c r="I1786" s="154"/>
    </row>
    <row r="1787" spans="5:9" x14ac:dyDescent="0.2">
      <c r="E1787" s="154"/>
      <c r="G1787" s="154"/>
      <c r="H1787" s="154"/>
      <c r="I1787" s="154"/>
    </row>
    <row r="1788" spans="5:9" x14ac:dyDescent="0.2">
      <c r="E1788" s="154"/>
      <c r="G1788" s="154"/>
      <c r="H1788" s="154"/>
      <c r="I1788" s="154"/>
    </row>
    <row r="1789" spans="5:9" x14ac:dyDescent="0.2">
      <c r="E1789" s="154"/>
      <c r="G1789" s="154"/>
      <c r="H1789" s="154"/>
      <c r="I1789" s="154"/>
    </row>
    <row r="1790" spans="5:9" x14ac:dyDescent="0.2">
      <c r="E1790" s="154"/>
      <c r="G1790" s="154"/>
      <c r="H1790" s="154"/>
      <c r="I1790" s="154"/>
    </row>
    <row r="1791" spans="5:9" x14ac:dyDescent="0.2">
      <c r="E1791" s="154"/>
      <c r="G1791" s="154"/>
      <c r="H1791" s="154"/>
      <c r="I1791" s="154"/>
    </row>
    <row r="1792" spans="5:9" x14ac:dyDescent="0.2">
      <c r="E1792" s="154"/>
      <c r="G1792" s="154"/>
      <c r="H1792" s="154"/>
      <c r="I1792" s="154"/>
    </row>
    <row r="1793" spans="5:9" x14ac:dyDescent="0.2">
      <c r="E1793" s="154"/>
      <c r="G1793" s="154"/>
      <c r="H1793" s="154"/>
      <c r="I1793" s="154"/>
    </row>
    <row r="1794" spans="5:9" x14ac:dyDescent="0.2">
      <c r="E1794" s="154"/>
      <c r="G1794" s="154"/>
      <c r="H1794" s="154"/>
      <c r="I1794" s="154"/>
    </row>
    <row r="1795" spans="5:9" x14ac:dyDescent="0.2">
      <c r="E1795" s="154"/>
      <c r="G1795" s="154"/>
      <c r="H1795" s="154"/>
      <c r="I1795" s="154"/>
    </row>
    <row r="1796" spans="5:9" x14ac:dyDescent="0.2">
      <c r="E1796" s="154"/>
      <c r="G1796" s="154"/>
      <c r="H1796" s="154"/>
      <c r="I1796" s="154"/>
    </row>
    <row r="1797" spans="5:9" x14ac:dyDescent="0.2">
      <c r="E1797" s="154"/>
      <c r="G1797" s="154"/>
      <c r="H1797" s="154"/>
      <c r="I1797" s="154"/>
    </row>
    <row r="1798" spans="5:9" x14ac:dyDescent="0.2">
      <c r="E1798" s="154"/>
      <c r="G1798" s="154"/>
      <c r="H1798" s="154"/>
      <c r="I1798" s="154"/>
    </row>
    <row r="1799" spans="5:9" x14ac:dyDescent="0.2">
      <c r="E1799" s="154"/>
      <c r="G1799" s="154"/>
      <c r="H1799" s="154"/>
      <c r="I1799" s="154"/>
    </row>
    <row r="1800" spans="5:9" x14ac:dyDescent="0.2">
      <c r="E1800" s="154"/>
      <c r="G1800" s="154"/>
      <c r="H1800" s="154"/>
      <c r="I1800" s="154"/>
    </row>
    <row r="1801" spans="5:9" x14ac:dyDescent="0.2">
      <c r="E1801" s="154"/>
      <c r="G1801" s="154"/>
      <c r="H1801" s="154"/>
      <c r="I1801" s="154"/>
    </row>
    <row r="1802" spans="5:9" x14ac:dyDescent="0.2">
      <c r="E1802" s="154"/>
      <c r="G1802" s="154"/>
      <c r="H1802" s="154"/>
      <c r="I1802" s="154"/>
    </row>
    <row r="1803" spans="5:9" x14ac:dyDescent="0.2">
      <c r="E1803" s="154"/>
      <c r="G1803" s="154"/>
      <c r="H1803" s="154"/>
      <c r="I1803" s="154"/>
    </row>
    <row r="1804" spans="5:9" x14ac:dyDescent="0.2">
      <c r="E1804" s="154"/>
      <c r="G1804" s="154"/>
      <c r="H1804" s="154"/>
      <c r="I1804" s="154"/>
    </row>
    <row r="1805" spans="5:9" x14ac:dyDescent="0.2">
      <c r="E1805" s="154"/>
      <c r="G1805" s="154"/>
      <c r="H1805" s="154"/>
      <c r="I1805" s="154"/>
    </row>
    <row r="1806" spans="5:9" x14ac:dyDescent="0.2">
      <c r="E1806" s="154"/>
      <c r="G1806" s="154"/>
      <c r="H1806" s="154"/>
      <c r="I1806" s="154"/>
    </row>
    <row r="1807" spans="5:9" x14ac:dyDescent="0.2">
      <c r="E1807" s="154"/>
      <c r="G1807" s="154"/>
      <c r="H1807" s="154"/>
      <c r="I1807" s="154"/>
    </row>
    <row r="1808" spans="5:9" x14ac:dyDescent="0.2">
      <c r="E1808" s="154"/>
      <c r="G1808" s="154"/>
      <c r="H1808" s="154"/>
      <c r="I1808" s="154"/>
    </row>
    <row r="1809" spans="5:9" x14ac:dyDescent="0.2">
      <c r="E1809" s="154"/>
      <c r="G1809" s="154"/>
      <c r="H1809" s="154"/>
      <c r="I1809" s="154"/>
    </row>
    <row r="1810" spans="5:9" x14ac:dyDescent="0.2">
      <c r="E1810" s="154"/>
      <c r="G1810" s="154"/>
      <c r="H1810" s="154"/>
      <c r="I1810" s="154"/>
    </row>
    <row r="1811" spans="5:9" x14ac:dyDescent="0.2">
      <c r="E1811" s="154"/>
      <c r="G1811" s="154"/>
      <c r="H1811" s="154"/>
      <c r="I1811" s="154"/>
    </row>
    <row r="1812" spans="5:9" x14ac:dyDescent="0.2">
      <c r="E1812" s="154"/>
      <c r="G1812" s="154"/>
      <c r="H1812" s="154"/>
      <c r="I1812" s="154"/>
    </row>
    <row r="1813" spans="5:9" x14ac:dyDescent="0.2">
      <c r="E1813" s="154"/>
      <c r="G1813" s="154"/>
      <c r="H1813" s="154"/>
      <c r="I1813" s="154"/>
    </row>
    <row r="1814" spans="5:9" x14ac:dyDescent="0.2">
      <c r="E1814" s="154"/>
      <c r="G1814" s="154"/>
      <c r="H1814" s="154"/>
      <c r="I1814" s="154"/>
    </row>
    <row r="1815" spans="5:9" x14ac:dyDescent="0.2">
      <c r="E1815" s="154"/>
      <c r="G1815" s="154"/>
      <c r="H1815" s="154"/>
      <c r="I1815" s="154"/>
    </row>
    <row r="1816" spans="5:9" x14ac:dyDescent="0.2">
      <c r="E1816" s="154"/>
      <c r="G1816" s="154"/>
      <c r="H1816" s="154"/>
      <c r="I1816" s="154"/>
    </row>
    <row r="1817" spans="5:9" x14ac:dyDescent="0.2">
      <c r="E1817" s="154"/>
      <c r="G1817" s="154"/>
      <c r="H1817" s="154"/>
      <c r="I1817" s="154"/>
    </row>
    <row r="1818" spans="5:9" x14ac:dyDescent="0.2">
      <c r="E1818" s="154"/>
      <c r="G1818" s="154"/>
      <c r="H1818" s="154"/>
      <c r="I1818" s="154"/>
    </row>
    <row r="1819" spans="5:9" x14ac:dyDescent="0.2">
      <c r="E1819" s="154"/>
      <c r="G1819" s="154"/>
      <c r="H1819" s="154"/>
      <c r="I1819" s="154"/>
    </row>
    <row r="1820" spans="5:9" x14ac:dyDescent="0.2">
      <c r="E1820" s="154"/>
      <c r="G1820" s="154"/>
      <c r="H1820" s="154"/>
      <c r="I1820" s="154"/>
    </row>
    <row r="1821" spans="5:9" x14ac:dyDescent="0.2">
      <c r="E1821" s="154"/>
      <c r="G1821" s="154"/>
      <c r="H1821" s="154"/>
      <c r="I1821" s="154"/>
    </row>
    <row r="1822" spans="5:9" x14ac:dyDescent="0.2">
      <c r="E1822" s="154"/>
      <c r="G1822" s="154"/>
      <c r="H1822" s="154"/>
      <c r="I1822" s="154"/>
    </row>
    <row r="1823" spans="5:9" x14ac:dyDescent="0.2">
      <c r="E1823" s="154"/>
      <c r="G1823" s="154"/>
      <c r="H1823" s="154"/>
      <c r="I1823" s="154"/>
    </row>
    <row r="1824" spans="5:9" x14ac:dyDescent="0.2">
      <c r="E1824" s="154"/>
      <c r="G1824" s="154"/>
      <c r="H1824" s="154"/>
      <c r="I1824" s="154"/>
    </row>
    <row r="1825" spans="5:9" x14ac:dyDescent="0.2">
      <c r="E1825" s="154"/>
      <c r="G1825" s="154"/>
      <c r="H1825" s="154"/>
      <c r="I1825" s="154"/>
    </row>
    <row r="1826" spans="5:9" x14ac:dyDescent="0.2">
      <c r="E1826" s="154"/>
      <c r="G1826" s="154"/>
      <c r="H1826" s="154"/>
      <c r="I1826" s="154"/>
    </row>
    <row r="1827" spans="5:9" x14ac:dyDescent="0.2">
      <c r="E1827" s="154"/>
      <c r="G1827" s="154"/>
      <c r="H1827" s="154"/>
      <c r="I1827" s="154"/>
    </row>
    <row r="1828" spans="5:9" x14ac:dyDescent="0.2">
      <c r="E1828" s="154"/>
      <c r="G1828" s="154"/>
      <c r="H1828" s="154"/>
      <c r="I1828" s="154"/>
    </row>
    <row r="1829" spans="5:9" x14ac:dyDescent="0.2">
      <c r="E1829" s="154"/>
      <c r="G1829" s="154"/>
      <c r="H1829" s="154"/>
      <c r="I1829" s="154"/>
    </row>
    <row r="1830" spans="5:9" x14ac:dyDescent="0.2">
      <c r="E1830" s="154"/>
      <c r="G1830" s="154"/>
      <c r="H1830" s="154"/>
      <c r="I1830" s="154"/>
    </row>
    <row r="1831" spans="5:9" x14ac:dyDescent="0.2">
      <c r="E1831" s="154"/>
      <c r="G1831" s="154"/>
      <c r="H1831" s="154"/>
      <c r="I1831" s="154"/>
    </row>
    <row r="1832" spans="5:9" x14ac:dyDescent="0.2">
      <c r="E1832" s="154"/>
      <c r="G1832" s="154"/>
      <c r="H1832" s="154"/>
      <c r="I1832" s="154"/>
    </row>
    <row r="1833" spans="5:9" x14ac:dyDescent="0.2">
      <c r="E1833" s="154"/>
      <c r="G1833" s="154"/>
      <c r="H1833" s="154"/>
      <c r="I1833" s="154"/>
    </row>
    <row r="1834" spans="5:9" x14ac:dyDescent="0.2">
      <c r="E1834" s="154"/>
      <c r="G1834" s="154"/>
      <c r="H1834" s="154"/>
      <c r="I1834" s="154"/>
    </row>
    <row r="1835" spans="5:9" x14ac:dyDescent="0.2">
      <c r="E1835" s="154"/>
      <c r="G1835" s="154"/>
      <c r="H1835" s="154"/>
      <c r="I1835" s="154"/>
    </row>
    <row r="1836" spans="5:9" x14ac:dyDescent="0.2">
      <c r="E1836" s="154"/>
      <c r="G1836" s="154"/>
      <c r="H1836" s="154"/>
      <c r="I1836" s="154"/>
    </row>
    <row r="1837" spans="5:9" x14ac:dyDescent="0.2">
      <c r="E1837" s="154"/>
      <c r="G1837" s="154"/>
      <c r="H1837" s="154"/>
      <c r="I1837" s="154"/>
    </row>
    <row r="1838" spans="5:9" x14ac:dyDescent="0.2">
      <c r="E1838" s="154"/>
      <c r="G1838" s="154"/>
      <c r="H1838" s="154"/>
      <c r="I1838" s="154"/>
    </row>
    <row r="1839" spans="5:9" x14ac:dyDescent="0.2">
      <c r="E1839" s="154"/>
      <c r="G1839" s="154"/>
      <c r="H1839" s="154"/>
      <c r="I1839" s="154"/>
    </row>
    <row r="1840" spans="5:9" x14ac:dyDescent="0.2">
      <c r="E1840" s="154"/>
      <c r="G1840" s="154"/>
      <c r="H1840" s="154"/>
      <c r="I1840" s="154"/>
    </row>
    <row r="1841" spans="5:9" x14ac:dyDescent="0.2">
      <c r="E1841" s="154"/>
      <c r="G1841" s="154"/>
      <c r="H1841" s="154"/>
      <c r="I1841" s="154"/>
    </row>
    <row r="1842" spans="5:9" x14ac:dyDescent="0.2">
      <c r="E1842" s="154"/>
      <c r="G1842" s="154"/>
      <c r="H1842" s="154"/>
      <c r="I1842" s="154"/>
    </row>
    <row r="1843" spans="5:9" x14ac:dyDescent="0.2">
      <c r="E1843" s="154"/>
      <c r="G1843" s="154"/>
      <c r="H1843" s="154"/>
      <c r="I1843" s="154"/>
    </row>
    <row r="1844" spans="5:9" x14ac:dyDescent="0.2">
      <c r="E1844" s="154"/>
      <c r="G1844" s="154"/>
      <c r="H1844" s="154"/>
      <c r="I1844" s="154"/>
    </row>
    <row r="1845" spans="5:9" x14ac:dyDescent="0.2">
      <c r="E1845" s="154"/>
      <c r="G1845" s="154"/>
      <c r="H1845" s="154"/>
      <c r="I1845" s="154"/>
    </row>
    <row r="1846" spans="5:9" x14ac:dyDescent="0.2">
      <c r="E1846" s="154"/>
      <c r="G1846" s="154"/>
      <c r="H1846" s="154"/>
      <c r="I1846" s="154"/>
    </row>
    <row r="1847" spans="5:9" x14ac:dyDescent="0.2">
      <c r="E1847" s="154"/>
      <c r="G1847" s="154"/>
      <c r="H1847" s="154"/>
      <c r="I1847" s="154"/>
    </row>
    <row r="1848" spans="5:9" x14ac:dyDescent="0.2">
      <c r="E1848" s="154"/>
      <c r="G1848" s="154"/>
      <c r="H1848" s="154"/>
      <c r="I1848" s="154"/>
    </row>
    <row r="1849" spans="5:9" x14ac:dyDescent="0.2">
      <c r="E1849" s="154"/>
      <c r="G1849" s="154"/>
      <c r="H1849" s="154"/>
      <c r="I1849" s="154"/>
    </row>
    <row r="1850" spans="5:9" x14ac:dyDescent="0.2">
      <c r="E1850" s="154"/>
      <c r="G1850" s="154"/>
      <c r="H1850" s="154"/>
      <c r="I1850" s="154"/>
    </row>
    <row r="1851" spans="5:9" x14ac:dyDescent="0.2">
      <c r="E1851" s="154"/>
      <c r="G1851" s="154"/>
      <c r="H1851" s="154"/>
      <c r="I1851" s="154"/>
    </row>
    <row r="1852" spans="5:9" x14ac:dyDescent="0.2">
      <c r="E1852" s="154"/>
      <c r="G1852" s="154"/>
      <c r="H1852" s="154"/>
      <c r="I1852" s="154"/>
    </row>
    <row r="1853" spans="5:9" x14ac:dyDescent="0.2">
      <c r="E1853" s="154"/>
      <c r="G1853" s="154"/>
      <c r="H1853" s="154"/>
      <c r="I1853" s="154"/>
    </row>
    <row r="1854" spans="5:9" x14ac:dyDescent="0.2">
      <c r="E1854" s="154"/>
      <c r="G1854" s="154"/>
      <c r="H1854" s="154"/>
      <c r="I1854" s="154"/>
    </row>
    <row r="1855" spans="5:9" x14ac:dyDescent="0.2">
      <c r="E1855" s="154"/>
      <c r="G1855" s="154"/>
      <c r="H1855" s="154"/>
      <c r="I1855" s="154"/>
    </row>
    <row r="1856" spans="5:9" x14ac:dyDescent="0.2">
      <c r="E1856" s="154"/>
      <c r="G1856" s="154"/>
      <c r="H1856" s="154"/>
      <c r="I1856" s="154"/>
    </row>
    <row r="1857" spans="5:9" x14ac:dyDescent="0.2">
      <c r="E1857" s="154"/>
      <c r="G1857" s="154"/>
      <c r="H1857" s="154"/>
      <c r="I1857" s="154"/>
    </row>
    <row r="1858" spans="5:9" x14ac:dyDescent="0.2">
      <c r="E1858" s="154"/>
      <c r="G1858" s="154"/>
      <c r="H1858" s="154"/>
      <c r="I1858" s="154"/>
    </row>
    <row r="1859" spans="5:9" x14ac:dyDescent="0.2">
      <c r="E1859" s="154"/>
      <c r="G1859" s="154"/>
      <c r="H1859" s="154"/>
      <c r="I1859" s="154"/>
    </row>
    <row r="1860" spans="5:9" x14ac:dyDescent="0.2">
      <c r="E1860" s="154"/>
      <c r="G1860" s="154"/>
      <c r="H1860" s="154"/>
      <c r="I1860" s="154"/>
    </row>
    <row r="1861" spans="5:9" x14ac:dyDescent="0.2">
      <c r="E1861" s="154"/>
      <c r="G1861" s="154"/>
      <c r="H1861" s="154"/>
      <c r="I1861" s="154"/>
    </row>
    <row r="1862" spans="5:9" x14ac:dyDescent="0.2">
      <c r="E1862" s="154"/>
      <c r="G1862" s="154"/>
      <c r="H1862" s="154"/>
      <c r="I1862" s="154"/>
    </row>
    <row r="1863" spans="5:9" x14ac:dyDescent="0.2">
      <c r="E1863" s="154"/>
      <c r="G1863" s="154"/>
      <c r="H1863" s="154"/>
      <c r="I1863" s="154"/>
    </row>
    <row r="1864" spans="5:9" x14ac:dyDescent="0.2">
      <c r="E1864" s="154"/>
      <c r="G1864" s="154"/>
      <c r="H1864" s="154"/>
      <c r="I1864" s="154"/>
    </row>
    <row r="1865" spans="5:9" x14ac:dyDescent="0.2">
      <c r="E1865" s="154"/>
      <c r="G1865" s="154"/>
      <c r="H1865" s="154"/>
      <c r="I1865" s="154"/>
    </row>
    <row r="1866" spans="5:9" x14ac:dyDescent="0.2">
      <c r="E1866" s="154"/>
      <c r="G1866" s="154"/>
      <c r="H1866" s="154"/>
      <c r="I1866" s="154"/>
    </row>
    <row r="1867" spans="5:9" x14ac:dyDescent="0.2">
      <c r="E1867" s="154"/>
      <c r="G1867" s="154"/>
      <c r="H1867" s="154"/>
      <c r="I1867" s="154"/>
    </row>
    <row r="1868" spans="5:9" x14ac:dyDescent="0.2">
      <c r="E1868" s="154"/>
      <c r="G1868" s="154"/>
      <c r="H1868" s="154"/>
      <c r="I1868" s="154"/>
    </row>
    <row r="1869" spans="5:9" x14ac:dyDescent="0.2">
      <c r="E1869" s="154"/>
      <c r="G1869" s="154"/>
      <c r="H1869" s="154"/>
      <c r="I1869" s="154"/>
    </row>
    <row r="1870" spans="5:9" x14ac:dyDescent="0.2">
      <c r="E1870" s="154"/>
      <c r="G1870" s="154"/>
      <c r="H1870" s="154"/>
      <c r="I1870" s="154"/>
    </row>
    <row r="1871" spans="5:9" x14ac:dyDescent="0.2">
      <c r="E1871" s="154"/>
      <c r="G1871" s="154"/>
      <c r="H1871" s="154"/>
      <c r="I1871" s="154"/>
    </row>
    <row r="1872" spans="5:9" x14ac:dyDescent="0.2">
      <c r="E1872" s="154"/>
      <c r="G1872" s="154"/>
      <c r="H1872" s="154"/>
      <c r="I1872" s="154"/>
    </row>
    <row r="1873" spans="5:9" x14ac:dyDescent="0.2">
      <c r="E1873" s="154"/>
      <c r="G1873" s="154"/>
      <c r="H1873" s="154"/>
      <c r="I1873" s="154"/>
    </row>
    <row r="1874" spans="5:9" x14ac:dyDescent="0.2">
      <c r="E1874" s="154"/>
      <c r="G1874" s="154"/>
      <c r="H1874" s="154"/>
      <c r="I1874" s="154"/>
    </row>
    <row r="1875" spans="5:9" x14ac:dyDescent="0.2">
      <c r="E1875" s="154"/>
      <c r="G1875" s="154"/>
      <c r="H1875" s="154"/>
      <c r="I1875" s="154"/>
    </row>
    <row r="1876" spans="5:9" x14ac:dyDescent="0.2">
      <c r="E1876" s="154"/>
      <c r="G1876" s="154"/>
      <c r="H1876" s="154"/>
      <c r="I1876" s="154"/>
    </row>
    <row r="1877" spans="5:9" x14ac:dyDescent="0.2">
      <c r="E1877" s="154"/>
      <c r="G1877" s="154"/>
      <c r="H1877" s="154"/>
      <c r="I1877" s="154"/>
    </row>
    <row r="1878" spans="5:9" x14ac:dyDescent="0.2">
      <c r="E1878" s="154"/>
      <c r="G1878" s="154"/>
      <c r="H1878" s="154"/>
      <c r="I1878" s="154"/>
    </row>
    <row r="1879" spans="5:9" x14ac:dyDescent="0.2">
      <c r="E1879" s="154"/>
      <c r="G1879" s="154"/>
      <c r="H1879" s="154"/>
      <c r="I1879" s="154"/>
    </row>
    <row r="1880" spans="5:9" x14ac:dyDescent="0.2">
      <c r="E1880" s="154"/>
      <c r="G1880" s="154"/>
      <c r="H1880" s="154"/>
      <c r="I1880" s="154"/>
    </row>
    <row r="1881" spans="5:9" x14ac:dyDescent="0.2">
      <c r="E1881" s="154"/>
      <c r="G1881" s="154"/>
      <c r="H1881" s="154"/>
      <c r="I1881" s="154"/>
    </row>
    <row r="1882" spans="5:9" x14ac:dyDescent="0.2">
      <c r="E1882" s="154"/>
      <c r="G1882" s="154"/>
      <c r="H1882" s="154"/>
      <c r="I1882" s="154"/>
    </row>
    <row r="1883" spans="5:9" x14ac:dyDescent="0.2">
      <c r="E1883" s="154"/>
      <c r="G1883" s="154"/>
      <c r="H1883" s="154"/>
      <c r="I1883" s="154"/>
    </row>
    <row r="1884" spans="5:9" x14ac:dyDescent="0.2">
      <c r="E1884" s="154"/>
      <c r="G1884" s="154"/>
      <c r="H1884" s="154"/>
      <c r="I1884" s="154"/>
    </row>
    <row r="1885" spans="5:9" x14ac:dyDescent="0.2">
      <c r="E1885" s="154"/>
      <c r="G1885" s="154"/>
      <c r="H1885" s="154"/>
      <c r="I1885" s="154"/>
    </row>
    <row r="1886" spans="5:9" x14ac:dyDescent="0.2">
      <c r="E1886" s="154"/>
      <c r="G1886" s="154"/>
      <c r="H1886" s="154"/>
      <c r="I1886" s="154"/>
    </row>
    <row r="1887" spans="5:9" x14ac:dyDescent="0.2">
      <c r="E1887" s="154"/>
      <c r="G1887" s="154"/>
      <c r="H1887" s="154"/>
      <c r="I1887" s="154"/>
    </row>
    <row r="1888" spans="5:9" x14ac:dyDescent="0.2">
      <c r="E1888" s="154"/>
      <c r="G1888" s="154"/>
      <c r="H1888" s="154"/>
      <c r="I1888" s="154"/>
    </row>
    <row r="1889" spans="5:9" x14ac:dyDescent="0.2">
      <c r="E1889" s="154"/>
      <c r="G1889" s="154"/>
      <c r="H1889" s="154"/>
      <c r="I1889" s="154"/>
    </row>
    <row r="1890" spans="5:9" x14ac:dyDescent="0.2">
      <c r="E1890" s="154"/>
      <c r="G1890" s="154"/>
      <c r="H1890" s="154"/>
      <c r="I1890" s="154"/>
    </row>
    <row r="1891" spans="5:9" x14ac:dyDescent="0.2">
      <c r="E1891" s="154"/>
      <c r="G1891" s="154"/>
      <c r="H1891" s="154"/>
      <c r="I1891" s="154"/>
    </row>
    <row r="1892" spans="5:9" x14ac:dyDescent="0.2">
      <c r="E1892" s="154"/>
      <c r="G1892" s="154"/>
      <c r="H1892" s="154"/>
      <c r="I1892" s="154"/>
    </row>
    <row r="1893" spans="5:9" x14ac:dyDescent="0.2">
      <c r="E1893" s="154"/>
      <c r="G1893" s="154"/>
      <c r="H1893" s="154"/>
      <c r="I1893" s="154"/>
    </row>
    <row r="1894" spans="5:9" x14ac:dyDescent="0.2">
      <c r="E1894" s="154"/>
      <c r="G1894" s="154"/>
      <c r="H1894" s="154"/>
      <c r="I1894" s="154"/>
    </row>
    <row r="1895" spans="5:9" x14ac:dyDescent="0.2">
      <c r="E1895" s="154"/>
      <c r="G1895" s="154"/>
      <c r="H1895" s="154"/>
      <c r="I1895" s="154"/>
    </row>
    <row r="1896" spans="5:9" x14ac:dyDescent="0.2">
      <c r="E1896" s="154"/>
      <c r="G1896" s="154"/>
      <c r="H1896" s="154"/>
      <c r="I1896" s="154"/>
    </row>
    <row r="1897" spans="5:9" x14ac:dyDescent="0.2">
      <c r="E1897" s="154"/>
      <c r="G1897" s="154"/>
      <c r="H1897" s="154"/>
      <c r="I1897" s="154"/>
    </row>
    <row r="1898" spans="5:9" x14ac:dyDescent="0.2">
      <c r="E1898" s="154"/>
      <c r="G1898" s="154"/>
      <c r="H1898" s="154"/>
      <c r="I1898" s="154"/>
    </row>
    <row r="1899" spans="5:9" x14ac:dyDescent="0.2">
      <c r="E1899" s="154"/>
      <c r="G1899" s="154"/>
      <c r="H1899" s="154"/>
      <c r="I1899" s="154"/>
    </row>
    <row r="1900" spans="5:9" x14ac:dyDescent="0.2">
      <c r="E1900" s="154"/>
      <c r="G1900" s="154"/>
      <c r="H1900" s="154"/>
      <c r="I1900" s="154"/>
    </row>
    <row r="1901" spans="5:9" x14ac:dyDescent="0.2">
      <c r="E1901" s="154"/>
      <c r="G1901" s="154"/>
      <c r="H1901" s="154"/>
      <c r="I1901" s="154"/>
    </row>
    <row r="1902" spans="5:9" x14ac:dyDescent="0.2">
      <c r="E1902" s="154"/>
      <c r="G1902" s="154"/>
      <c r="H1902" s="154"/>
      <c r="I1902" s="154"/>
    </row>
    <row r="1903" spans="5:9" x14ac:dyDescent="0.2">
      <c r="E1903" s="154"/>
      <c r="G1903" s="154"/>
      <c r="H1903" s="154"/>
      <c r="I1903" s="154"/>
    </row>
    <row r="1904" spans="5:9" x14ac:dyDescent="0.2">
      <c r="E1904" s="154"/>
      <c r="G1904" s="154"/>
      <c r="H1904" s="154"/>
      <c r="I1904" s="154"/>
    </row>
    <row r="1905" spans="5:9" x14ac:dyDescent="0.2">
      <c r="E1905" s="154"/>
      <c r="G1905" s="154"/>
      <c r="H1905" s="154"/>
      <c r="I1905" s="154"/>
    </row>
    <row r="1906" spans="5:9" x14ac:dyDescent="0.2">
      <c r="E1906" s="154"/>
      <c r="G1906" s="154"/>
      <c r="H1906" s="154"/>
      <c r="I1906" s="154"/>
    </row>
    <row r="1907" spans="5:9" x14ac:dyDescent="0.2">
      <c r="E1907" s="154"/>
      <c r="G1907" s="154"/>
      <c r="H1907" s="154"/>
      <c r="I1907" s="154"/>
    </row>
    <row r="1908" spans="5:9" x14ac:dyDescent="0.2">
      <c r="E1908" s="154"/>
      <c r="G1908" s="154"/>
      <c r="H1908" s="154"/>
      <c r="I1908" s="154"/>
    </row>
    <row r="1909" spans="5:9" x14ac:dyDescent="0.2">
      <c r="E1909" s="154"/>
      <c r="G1909" s="154"/>
      <c r="H1909" s="154"/>
      <c r="I1909" s="154"/>
    </row>
    <row r="1910" spans="5:9" x14ac:dyDescent="0.2">
      <c r="E1910" s="154"/>
      <c r="G1910" s="154"/>
      <c r="H1910" s="154"/>
      <c r="I1910" s="154"/>
    </row>
    <row r="1911" spans="5:9" x14ac:dyDescent="0.2">
      <c r="E1911" s="154"/>
      <c r="G1911" s="154"/>
      <c r="H1911" s="154"/>
      <c r="I1911" s="154"/>
    </row>
    <row r="1912" spans="5:9" x14ac:dyDescent="0.2">
      <c r="E1912" s="154"/>
      <c r="G1912" s="154"/>
      <c r="H1912" s="154"/>
      <c r="I1912" s="154"/>
    </row>
    <row r="1913" spans="5:9" x14ac:dyDescent="0.2">
      <c r="E1913" s="154"/>
      <c r="G1913" s="154"/>
      <c r="H1913" s="154"/>
      <c r="I1913" s="154"/>
    </row>
    <row r="1914" spans="5:9" x14ac:dyDescent="0.2">
      <c r="E1914" s="154"/>
      <c r="G1914" s="154"/>
      <c r="H1914" s="154"/>
      <c r="I1914" s="154"/>
    </row>
    <row r="1915" spans="5:9" x14ac:dyDescent="0.2">
      <c r="E1915" s="154"/>
      <c r="G1915" s="154"/>
      <c r="H1915" s="154"/>
      <c r="I1915" s="154"/>
    </row>
    <row r="1916" spans="5:9" x14ac:dyDescent="0.2">
      <c r="E1916" s="154"/>
      <c r="G1916" s="154"/>
      <c r="H1916" s="154"/>
      <c r="I1916" s="154"/>
    </row>
    <row r="1917" spans="5:9" x14ac:dyDescent="0.2">
      <c r="E1917" s="154"/>
      <c r="G1917" s="154"/>
      <c r="H1917" s="154"/>
      <c r="I1917" s="154"/>
    </row>
    <row r="1918" spans="5:9" x14ac:dyDescent="0.2">
      <c r="E1918" s="154"/>
      <c r="G1918" s="154"/>
      <c r="H1918" s="154"/>
      <c r="I1918" s="154"/>
    </row>
    <row r="1919" spans="5:9" x14ac:dyDescent="0.2">
      <c r="E1919" s="154"/>
      <c r="G1919" s="154"/>
      <c r="H1919" s="154"/>
      <c r="I1919" s="154"/>
    </row>
    <row r="1920" spans="5:9" x14ac:dyDescent="0.2">
      <c r="E1920" s="154"/>
      <c r="G1920" s="154"/>
      <c r="H1920" s="154"/>
      <c r="I1920" s="154"/>
    </row>
    <row r="1921" spans="5:9" x14ac:dyDescent="0.2">
      <c r="E1921" s="154"/>
      <c r="G1921" s="154"/>
      <c r="H1921" s="154"/>
      <c r="I1921" s="154"/>
    </row>
    <row r="1922" spans="5:9" x14ac:dyDescent="0.2">
      <c r="E1922" s="154"/>
      <c r="G1922" s="154"/>
      <c r="H1922" s="154"/>
      <c r="I1922" s="154"/>
    </row>
    <row r="1923" spans="5:9" x14ac:dyDescent="0.2">
      <c r="E1923" s="154"/>
      <c r="G1923" s="154"/>
      <c r="H1923" s="154"/>
      <c r="I1923" s="154"/>
    </row>
    <row r="1924" spans="5:9" x14ac:dyDescent="0.2">
      <c r="E1924" s="154"/>
      <c r="G1924" s="154"/>
      <c r="H1924" s="154"/>
      <c r="I1924" s="154"/>
    </row>
    <row r="1925" spans="5:9" x14ac:dyDescent="0.2">
      <c r="E1925" s="154"/>
      <c r="G1925" s="154"/>
      <c r="H1925" s="154"/>
      <c r="I1925" s="154"/>
    </row>
    <row r="1926" spans="5:9" x14ac:dyDescent="0.2">
      <c r="E1926" s="154"/>
      <c r="G1926" s="154"/>
      <c r="H1926" s="154"/>
      <c r="I1926" s="154"/>
    </row>
    <row r="1927" spans="5:9" x14ac:dyDescent="0.2">
      <c r="E1927" s="154"/>
      <c r="G1927" s="154"/>
      <c r="H1927" s="154"/>
      <c r="I1927" s="154"/>
    </row>
    <row r="1928" spans="5:9" x14ac:dyDescent="0.2">
      <c r="E1928" s="154"/>
      <c r="G1928" s="154"/>
      <c r="H1928" s="154"/>
      <c r="I1928" s="154"/>
    </row>
    <row r="1929" spans="5:9" x14ac:dyDescent="0.2">
      <c r="E1929" s="154"/>
      <c r="G1929" s="154"/>
      <c r="H1929" s="154"/>
      <c r="I1929" s="154"/>
    </row>
    <row r="1930" spans="5:9" x14ac:dyDescent="0.2">
      <c r="E1930" s="154"/>
      <c r="G1930" s="154"/>
      <c r="H1930" s="154"/>
      <c r="I1930" s="154"/>
    </row>
    <row r="1931" spans="5:9" x14ac:dyDescent="0.2">
      <c r="E1931" s="154"/>
      <c r="G1931" s="154"/>
      <c r="H1931" s="154"/>
      <c r="I1931" s="154"/>
    </row>
    <row r="1932" spans="5:9" x14ac:dyDescent="0.2">
      <c r="E1932" s="154"/>
      <c r="G1932" s="154"/>
      <c r="H1932" s="154"/>
      <c r="I1932" s="154"/>
    </row>
    <row r="1933" spans="5:9" x14ac:dyDescent="0.2">
      <c r="E1933" s="154"/>
      <c r="G1933" s="154"/>
      <c r="H1933" s="154"/>
      <c r="I1933" s="154"/>
    </row>
    <row r="1934" spans="5:9" x14ac:dyDescent="0.2">
      <c r="E1934" s="154"/>
      <c r="G1934" s="154"/>
      <c r="H1934" s="154"/>
      <c r="I1934" s="154"/>
    </row>
    <row r="1935" spans="5:9" x14ac:dyDescent="0.2">
      <c r="E1935" s="154"/>
      <c r="G1935" s="154"/>
      <c r="H1935" s="154"/>
      <c r="I1935" s="154"/>
    </row>
    <row r="1936" spans="5:9" x14ac:dyDescent="0.2">
      <c r="E1936" s="154"/>
      <c r="G1936" s="154"/>
      <c r="H1936" s="154"/>
      <c r="I1936" s="154"/>
    </row>
    <row r="1937" spans="5:9" x14ac:dyDescent="0.2">
      <c r="E1937" s="154"/>
      <c r="G1937" s="154"/>
      <c r="H1937" s="154"/>
      <c r="I1937" s="154"/>
    </row>
    <row r="1938" spans="5:9" x14ac:dyDescent="0.2">
      <c r="E1938" s="154"/>
      <c r="G1938" s="154"/>
      <c r="H1938" s="154"/>
      <c r="I1938" s="154"/>
    </row>
    <row r="1939" spans="5:9" x14ac:dyDescent="0.2">
      <c r="E1939" s="154"/>
      <c r="G1939" s="154"/>
      <c r="H1939" s="154"/>
      <c r="I1939" s="154"/>
    </row>
    <row r="1940" spans="5:9" x14ac:dyDescent="0.2">
      <c r="E1940" s="154"/>
      <c r="G1940" s="154"/>
      <c r="H1940" s="154"/>
      <c r="I1940" s="154"/>
    </row>
    <row r="1941" spans="5:9" x14ac:dyDescent="0.2">
      <c r="E1941" s="154"/>
      <c r="G1941" s="154"/>
      <c r="H1941" s="154"/>
      <c r="I1941" s="154"/>
    </row>
    <row r="1942" spans="5:9" x14ac:dyDescent="0.2">
      <c r="E1942" s="154"/>
      <c r="G1942" s="154"/>
      <c r="H1942" s="154"/>
      <c r="I1942" s="154"/>
    </row>
    <row r="1943" spans="5:9" x14ac:dyDescent="0.2">
      <c r="E1943" s="154"/>
      <c r="G1943" s="154"/>
      <c r="H1943" s="154"/>
      <c r="I1943" s="154"/>
    </row>
    <row r="1944" spans="5:9" x14ac:dyDescent="0.2">
      <c r="E1944" s="154"/>
      <c r="G1944" s="154"/>
      <c r="H1944" s="154"/>
      <c r="I1944" s="154"/>
    </row>
    <row r="1945" spans="5:9" x14ac:dyDescent="0.2">
      <c r="E1945" s="154"/>
      <c r="G1945" s="154"/>
      <c r="H1945" s="154"/>
      <c r="I1945" s="154"/>
    </row>
    <row r="1946" spans="5:9" x14ac:dyDescent="0.2">
      <c r="E1946" s="154"/>
      <c r="G1946" s="154"/>
      <c r="H1946" s="154"/>
      <c r="I1946" s="154"/>
    </row>
    <row r="1947" spans="5:9" x14ac:dyDescent="0.2">
      <c r="E1947" s="154"/>
      <c r="G1947" s="154"/>
      <c r="H1947" s="154"/>
      <c r="I1947" s="154"/>
    </row>
    <row r="1948" spans="5:9" x14ac:dyDescent="0.2">
      <c r="E1948" s="154"/>
      <c r="G1948" s="154"/>
      <c r="H1948" s="154"/>
      <c r="I1948" s="154"/>
    </row>
    <row r="1949" spans="5:9" x14ac:dyDescent="0.2">
      <c r="E1949" s="154"/>
      <c r="G1949" s="154"/>
      <c r="H1949" s="154"/>
      <c r="I1949" s="154"/>
    </row>
    <row r="1950" spans="5:9" x14ac:dyDescent="0.2">
      <c r="E1950" s="154"/>
      <c r="G1950" s="154"/>
      <c r="H1950" s="154"/>
      <c r="I1950" s="154"/>
    </row>
    <row r="1951" spans="5:9" x14ac:dyDescent="0.2">
      <c r="E1951" s="154"/>
      <c r="G1951" s="154"/>
      <c r="H1951" s="154"/>
      <c r="I1951" s="154"/>
    </row>
    <row r="1952" spans="5:9" x14ac:dyDescent="0.2">
      <c r="E1952" s="154"/>
      <c r="G1952" s="154"/>
      <c r="H1952" s="154"/>
      <c r="I1952" s="154"/>
    </row>
    <row r="1953" spans="5:9" x14ac:dyDescent="0.2">
      <c r="E1953" s="154"/>
      <c r="G1953" s="154"/>
      <c r="H1953" s="154"/>
      <c r="I1953" s="154"/>
    </row>
    <row r="1954" spans="5:9" x14ac:dyDescent="0.2">
      <c r="E1954" s="154"/>
      <c r="G1954" s="154"/>
      <c r="H1954" s="154"/>
      <c r="I1954" s="154"/>
    </row>
    <row r="1955" spans="5:9" x14ac:dyDescent="0.2">
      <c r="E1955" s="154"/>
      <c r="G1955" s="154"/>
      <c r="H1955" s="154"/>
      <c r="I1955" s="154"/>
    </row>
    <row r="1956" spans="5:9" x14ac:dyDescent="0.2">
      <c r="E1956" s="154"/>
      <c r="G1956" s="154"/>
      <c r="H1956" s="154"/>
      <c r="I1956" s="154"/>
    </row>
    <row r="1957" spans="5:9" x14ac:dyDescent="0.2">
      <c r="E1957" s="154"/>
      <c r="G1957" s="154"/>
      <c r="H1957" s="154"/>
      <c r="I1957" s="154"/>
    </row>
    <row r="1958" spans="5:9" x14ac:dyDescent="0.2">
      <c r="E1958" s="154"/>
      <c r="G1958" s="154"/>
      <c r="H1958" s="154"/>
      <c r="I1958" s="154"/>
    </row>
    <row r="1959" spans="5:9" x14ac:dyDescent="0.2">
      <c r="E1959" s="154"/>
      <c r="G1959" s="154"/>
      <c r="H1959" s="154"/>
      <c r="I1959" s="154"/>
    </row>
    <row r="1960" spans="5:9" x14ac:dyDescent="0.2">
      <c r="E1960" s="154"/>
      <c r="G1960" s="154"/>
      <c r="H1960" s="154"/>
      <c r="I1960" s="154"/>
    </row>
    <row r="1961" spans="5:9" x14ac:dyDescent="0.2">
      <c r="E1961" s="154"/>
      <c r="G1961" s="154"/>
      <c r="H1961" s="154"/>
      <c r="I1961" s="154"/>
    </row>
    <row r="1962" spans="5:9" x14ac:dyDescent="0.2">
      <c r="E1962" s="154"/>
      <c r="G1962" s="154"/>
      <c r="H1962" s="154"/>
      <c r="I1962" s="154"/>
    </row>
    <row r="1963" spans="5:9" x14ac:dyDescent="0.2">
      <c r="E1963" s="154"/>
      <c r="G1963" s="154"/>
      <c r="H1963" s="154"/>
      <c r="I1963" s="154"/>
    </row>
    <row r="1964" spans="5:9" x14ac:dyDescent="0.2">
      <c r="E1964" s="154"/>
      <c r="G1964" s="154"/>
      <c r="H1964" s="154"/>
      <c r="I1964" s="154"/>
    </row>
    <row r="1965" spans="5:9" x14ac:dyDescent="0.2">
      <c r="E1965" s="154"/>
      <c r="G1965" s="154"/>
      <c r="H1965" s="154"/>
      <c r="I1965" s="154"/>
    </row>
    <row r="1966" spans="5:9" x14ac:dyDescent="0.2">
      <c r="E1966" s="154"/>
      <c r="G1966" s="154"/>
      <c r="H1966" s="154"/>
      <c r="I1966" s="154"/>
    </row>
    <row r="1967" spans="5:9" x14ac:dyDescent="0.2">
      <c r="E1967" s="154"/>
      <c r="G1967" s="154"/>
      <c r="H1967" s="154"/>
      <c r="I1967" s="154"/>
    </row>
    <row r="1968" spans="5:9" x14ac:dyDescent="0.2">
      <c r="E1968" s="154"/>
      <c r="G1968" s="154"/>
      <c r="H1968" s="154"/>
      <c r="I1968" s="154"/>
    </row>
    <row r="1969" spans="5:9" x14ac:dyDescent="0.2">
      <c r="E1969" s="154"/>
      <c r="G1969" s="154"/>
      <c r="H1969" s="154"/>
      <c r="I1969" s="154"/>
    </row>
    <row r="1970" spans="5:9" x14ac:dyDescent="0.2">
      <c r="E1970" s="154"/>
      <c r="G1970" s="154"/>
      <c r="H1970" s="154"/>
      <c r="I1970" s="154"/>
    </row>
    <row r="1971" spans="5:9" x14ac:dyDescent="0.2">
      <c r="E1971" s="154"/>
      <c r="G1971" s="154"/>
      <c r="H1971" s="154"/>
      <c r="I1971" s="154"/>
    </row>
    <row r="1972" spans="5:9" x14ac:dyDescent="0.2">
      <c r="E1972" s="154"/>
      <c r="G1972" s="154"/>
      <c r="H1972" s="154"/>
      <c r="I1972" s="154"/>
    </row>
    <row r="1973" spans="5:9" x14ac:dyDescent="0.2">
      <c r="E1973" s="154"/>
      <c r="G1973" s="154"/>
      <c r="H1973" s="154"/>
      <c r="I1973" s="154"/>
    </row>
    <row r="1974" spans="5:9" x14ac:dyDescent="0.2">
      <c r="E1974" s="154"/>
      <c r="G1974" s="154"/>
      <c r="H1974" s="154"/>
      <c r="I1974" s="154"/>
    </row>
    <row r="1975" spans="5:9" x14ac:dyDescent="0.2">
      <c r="E1975" s="154"/>
      <c r="G1975" s="154"/>
      <c r="H1975" s="154"/>
      <c r="I1975" s="154"/>
    </row>
    <row r="1976" spans="5:9" x14ac:dyDescent="0.2">
      <c r="E1976" s="154"/>
      <c r="G1976" s="154"/>
      <c r="H1976" s="154"/>
      <c r="I1976" s="154"/>
    </row>
    <row r="1977" spans="5:9" x14ac:dyDescent="0.2">
      <c r="E1977" s="154"/>
      <c r="G1977" s="154"/>
      <c r="H1977" s="154"/>
      <c r="I1977" s="154"/>
    </row>
    <row r="1978" spans="5:9" x14ac:dyDescent="0.2">
      <c r="E1978" s="154"/>
      <c r="G1978" s="154"/>
      <c r="H1978" s="154"/>
      <c r="I1978" s="154"/>
    </row>
    <row r="1979" spans="5:9" x14ac:dyDescent="0.2">
      <c r="E1979" s="154"/>
      <c r="G1979" s="154"/>
      <c r="H1979" s="154"/>
      <c r="I1979" s="154"/>
    </row>
    <row r="1980" spans="5:9" x14ac:dyDescent="0.2">
      <c r="E1980" s="154"/>
      <c r="G1980" s="154"/>
      <c r="H1980" s="154"/>
      <c r="I1980" s="154"/>
    </row>
    <row r="1981" spans="5:9" x14ac:dyDescent="0.2">
      <c r="E1981" s="154"/>
      <c r="G1981" s="154"/>
      <c r="H1981" s="154"/>
      <c r="I1981" s="154"/>
    </row>
    <row r="1982" spans="5:9" x14ac:dyDescent="0.2">
      <c r="E1982" s="154"/>
      <c r="G1982" s="154"/>
      <c r="H1982" s="154"/>
      <c r="I1982" s="154"/>
    </row>
    <row r="1983" spans="5:9" x14ac:dyDescent="0.2">
      <c r="E1983" s="154"/>
      <c r="G1983" s="154"/>
      <c r="H1983" s="154"/>
      <c r="I1983" s="154"/>
    </row>
    <row r="1984" spans="5:9" x14ac:dyDescent="0.2">
      <c r="E1984" s="154"/>
      <c r="G1984" s="154"/>
      <c r="H1984" s="154"/>
      <c r="I1984" s="154"/>
    </row>
    <row r="1985" spans="5:9" x14ac:dyDescent="0.2">
      <c r="E1985" s="154"/>
      <c r="G1985" s="154"/>
      <c r="H1985" s="154"/>
      <c r="I1985" s="154"/>
    </row>
    <row r="1986" spans="5:9" x14ac:dyDescent="0.2">
      <c r="E1986" s="154"/>
      <c r="G1986" s="154"/>
      <c r="H1986" s="154"/>
      <c r="I1986" s="154"/>
    </row>
    <row r="1987" spans="5:9" x14ac:dyDescent="0.2">
      <c r="E1987" s="154"/>
      <c r="G1987" s="154"/>
      <c r="H1987" s="154"/>
      <c r="I1987" s="154"/>
    </row>
    <row r="1988" spans="5:9" x14ac:dyDescent="0.2">
      <c r="E1988" s="154"/>
      <c r="G1988" s="154"/>
      <c r="H1988" s="154"/>
      <c r="I1988" s="154"/>
    </row>
    <row r="1989" spans="5:9" x14ac:dyDescent="0.2">
      <c r="E1989" s="154"/>
      <c r="G1989" s="154"/>
      <c r="H1989" s="154"/>
      <c r="I1989" s="154"/>
    </row>
    <row r="1990" spans="5:9" x14ac:dyDescent="0.2">
      <c r="E1990" s="154"/>
      <c r="G1990" s="154"/>
      <c r="H1990" s="154"/>
      <c r="I1990" s="154"/>
    </row>
    <row r="1991" spans="5:9" x14ac:dyDescent="0.2">
      <c r="E1991" s="154"/>
      <c r="G1991" s="154"/>
      <c r="H1991" s="154"/>
      <c r="I1991" s="154"/>
    </row>
    <row r="1992" spans="5:9" x14ac:dyDescent="0.2">
      <c r="E1992" s="154"/>
      <c r="G1992" s="154"/>
      <c r="H1992" s="154"/>
      <c r="I1992" s="154"/>
    </row>
    <row r="1993" spans="5:9" x14ac:dyDescent="0.2">
      <c r="E1993" s="154"/>
      <c r="G1993" s="154"/>
      <c r="H1993" s="154"/>
      <c r="I1993" s="154"/>
    </row>
    <row r="1994" spans="5:9" x14ac:dyDescent="0.2">
      <c r="E1994" s="154"/>
      <c r="G1994" s="154"/>
      <c r="H1994" s="154"/>
      <c r="I1994" s="154"/>
    </row>
    <row r="1995" spans="5:9" x14ac:dyDescent="0.2">
      <c r="E1995" s="154"/>
      <c r="G1995" s="154"/>
      <c r="H1995" s="154"/>
      <c r="I1995" s="154"/>
    </row>
    <row r="1996" spans="5:9" x14ac:dyDescent="0.2">
      <c r="E1996" s="154"/>
      <c r="G1996" s="154"/>
      <c r="H1996" s="154"/>
      <c r="I1996" s="154"/>
    </row>
    <row r="1997" spans="5:9" x14ac:dyDescent="0.2">
      <c r="E1997" s="154"/>
      <c r="G1997" s="154"/>
      <c r="H1997" s="154"/>
      <c r="I1997" s="154"/>
    </row>
    <row r="1998" spans="5:9" x14ac:dyDescent="0.2">
      <c r="E1998" s="154"/>
      <c r="G1998" s="154"/>
      <c r="H1998" s="154"/>
      <c r="I1998" s="154"/>
    </row>
    <row r="1999" spans="5:9" x14ac:dyDescent="0.2">
      <c r="E1999" s="154"/>
      <c r="G1999" s="154"/>
      <c r="H1999" s="154"/>
      <c r="I1999" s="154"/>
    </row>
    <row r="2000" spans="5:9" x14ac:dyDescent="0.2">
      <c r="E2000" s="154"/>
      <c r="G2000" s="154"/>
      <c r="H2000" s="154"/>
      <c r="I2000" s="154"/>
    </row>
    <row r="2001" spans="5:9" x14ac:dyDescent="0.2">
      <c r="E2001" s="154"/>
      <c r="G2001" s="154"/>
      <c r="H2001" s="154"/>
      <c r="I2001" s="154"/>
    </row>
    <row r="2002" spans="5:9" x14ac:dyDescent="0.2">
      <c r="E2002" s="154"/>
      <c r="G2002" s="154"/>
      <c r="H2002" s="154"/>
      <c r="I2002" s="154"/>
    </row>
    <row r="2003" spans="5:9" x14ac:dyDescent="0.2">
      <c r="E2003" s="154"/>
      <c r="G2003" s="154"/>
      <c r="H2003" s="154"/>
      <c r="I2003" s="154"/>
    </row>
    <row r="2004" spans="5:9" x14ac:dyDescent="0.2">
      <c r="E2004" s="154"/>
      <c r="G2004" s="154"/>
      <c r="H2004" s="154"/>
      <c r="I2004" s="154"/>
    </row>
    <row r="2005" spans="5:9" x14ac:dyDescent="0.2">
      <c r="E2005" s="154"/>
      <c r="G2005" s="154"/>
      <c r="H2005" s="154"/>
      <c r="I2005" s="154"/>
    </row>
    <row r="2006" spans="5:9" x14ac:dyDescent="0.2">
      <c r="E2006" s="154"/>
      <c r="G2006" s="154"/>
      <c r="H2006" s="154"/>
      <c r="I2006" s="154"/>
    </row>
    <row r="2007" spans="5:9" x14ac:dyDescent="0.2">
      <c r="E2007" s="154"/>
      <c r="G2007" s="154"/>
      <c r="H2007" s="154"/>
      <c r="I2007" s="154"/>
    </row>
    <row r="2008" spans="5:9" x14ac:dyDescent="0.2">
      <c r="E2008" s="154"/>
      <c r="G2008" s="154"/>
      <c r="H2008" s="154"/>
      <c r="I2008" s="154"/>
    </row>
    <row r="2009" spans="5:9" x14ac:dyDescent="0.2">
      <c r="E2009" s="154"/>
      <c r="G2009" s="154"/>
      <c r="H2009" s="154"/>
      <c r="I2009" s="154"/>
    </row>
    <row r="2010" spans="5:9" x14ac:dyDescent="0.2">
      <c r="E2010" s="154"/>
      <c r="G2010" s="154"/>
      <c r="H2010" s="154"/>
      <c r="I2010" s="154"/>
    </row>
    <row r="2011" spans="5:9" x14ac:dyDescent="0.2">
      <c r="E2011" s="154"/>
      <c r="G2011" s="154"/>
      <c r="H2011" s="154"/>
      <c r="I2011" s="154"/>
    </row>
    <row r="2012" spans="5:9" x14ac:dyDescent="0.2">
      <c r="E2012" s="154"/>
      <c r="G2012" s="154"/>
      <c r="H2012" s="154"/>
      <c r="I2012" s="154"/>
    </row>
    <row r="2013" spans="5:9" x14ac:dyDescent="0.2">
      <c r="E2013" s="154"/>
      <c r="G2013" s="154"/>
      <c r="H2013" s="154"/>
      <c r="I2013" s="154"/>
    </row>
    <row r="2014" spans="5:9" x14ac:dyDescent="0.2">
      <c r="E2014" s="154"/>
      <c r="G2014" s="154"/>
      <c r="H2014" s="154"/>
      <c r="I2014" s="154"/>
    </row>
    <row r="2015" spans="5:9" x14ac:dyDescent="0.2">
      <c r="E2015" s="154"/>
      <c r="G2015" s="154"/>
      <c r="H2015" s="154"/>
      <c r="I2015" s="154"/>
    </row>
    <row r="2016" spans="5:9" x14ac:dyDescent="0.2">
      <c r="E2016" s="154"/>
      <c r="G2016" s="154"/>
      <c r="H2016" s="154"/>
      <c r="I2016" s="154"/>
    </row>
    <row r="2017" spans="5:9" x14ac:dyDescent="0.2">
      <c r="E2017" s="154"/>
      <c r="G2017" s="154"/>
      <c r="H2017" s="154"/>
      <c r="I2017" s="154"/>
    </row>
    <row r="2018" spans="5:9" x14ac:dyDescent="0.2">
      <c r="E2018" s="154"/>
      <c r="G2018" s="154"/>
      <c r="H2018" s="154"/>
      <c r="I2018" s="154"/>
    </row>
    <row r="2019" spans="5:9" x14ac:dyDescent="0.2">
      <c r="E2019" s="154"/>
      <c r="G2019" s="154"/>
      <c r="H2019" s="154"/>
      <c r="I2019" s="154"/>
    </row>
    <row r="2020" spans="5:9" x14ac:dyDescent="0.2">
      <c r="E2020" s="154"/>
      <c r="G2020" s="154"/>
      <c r="H2020" s="154"/>
      <c r="I2020" s="154"/>
    </row>
    <row r="2021" spans="5:9" x14ac:dyDescent="0.2">
      <c r="E2021" s="154"/>
      <c r="G2021" s="154"/>
      <c r="H2021" s="154"/>
      <c r="I2021" s="154"/>
    </row>
    <row r="2022" spans="5:9" x14ac:dyDescent="0.2">
      <c r="E2022" s="154"/>
      <c r="G2022" s="154"/>
      <c r="H2022" s="154"/>
      <c r="I2022" s="154"/>
    </row>
    <row r="2023" spans="5:9" x14ac:dyDescent="0.2">
      <c r="E2023" s="154"/>
      <c r="G2023" s="154"/>
      <c r="H2023" s="154"/>
      <c r="I2023" s="154"/>
    </row>
    <row r="2024" spans="5:9" x14ac:dyDescent="0.2">
      <c r="E2024" s="154"/>
      <c r="G2024" s="154"/>
      <c r="H2024" s="154"/>
      <c r="I2024" s="154"/>
    </row>
    <row r="2025" spans="5:9" x14ac:dyDescent="0.2">
      <c r="E2025" s="154"/>
      <c r="G2025" s="154"/>
      <c r="H2025" s="154"/>
      <c r="I2025" s="154"/>
    </row>
    <row r="2026" spans="5:9" x14ac:dyDescent="0.2">
      <c r="E2026" s="154"/>
      <c r="G2026" s="154"/>
      <c r="H2026" s="154"/>
      <c r="I2026" s="154"/>
    </row>
    <row r="2027" spans="5:9" x14ac:dyDescent="0.2">
      <c r="E2027" s="154"/>
      <c r="G2027" s="154"/>
      <c r="H2027" s="154"/>
      <c r="I2027" s="154"/>
    </row>
    <row r="2028" spans="5:9" x14ac:dyDescent="0.2">
      <c r="E2028" s="154"/>
      <c r="G2028" s="154"/>
      <c r="H2028" s="154"/>
      <c r="I2028" s="154"/>
    </row>
    <row r="2029" spans="5:9" x14ac:dyDescent="0.2">
      <c r="E2029" s="154"/>
      <c r="G2029" s="154"/>
      <c r="H2029" s="154"/>
      <c r="I2029" s="154"/>
    </row>
    <row r="2030" spans="5:9" x14ac:dyDescent="0.2">
      <c r="E2030" s="154"/>
      <c r="G2030" s="154"/>
      <c r="H2030" s="154"/>
      <c r="I2030" s="154"/>
    </row>
    <row r="2031" spans="5:9" x14ac:dyDescent="0.2">
      <c r="E2031" s="154"/>
      <c r="G2031" s="154"/>
      <c r="H2031" s="154"/>
      <c r="I2031" s="154"/>
    </row>
    <row r="2032" spans="5:9" x14ac:dyDescent="0.2">
      <c r="E2032" s="154"/>
      <c r="G2032" s="154"/>
      <c r="H2032" s="154"/>
      <c r="I2032" s="154"/>
    </row>
    <row r="2033" spans="5:9" x14ac:dyDescent="0.2">
      <c r="E2033" s="154"/>
      <c r="G2033" s="154"/>
      <c r="H2033" s="154"/>
      <c r="I2033" s="154"/>
    </row>
    <row r="2034" spans="5:9" x14ac:dyDescent="0.2">
      <c r="E2034" s="154"/>
      <c r="G2034" s="154"/>
      <c r="H2034" s="154"/>
      <c r="I2034" s="154"/>
    </row>
    <row r="2035" spans="5:9" x14ac:dyDescent="0.2">
      <c r="E2035" s="154"/>
      <c r="G2035" s="154"/>
      <c r="H2035" s="154"/>
      <c r="I2035" s="154"/>
    </row>
    <row r="2036" spans="5:9" x14ac:dyDescent="0.2">
      <c r="E2036" s="154"/>
      <c r="G2036" s="154"/>
      <c r="H2036" s="154"/>
      <c r="I2036" s="154"/>
    </row>
    <row r="2037" spans="5:9" x14ac:dyDescent="0.2">
      <c r="E2037" s="154"/>
      <c r="G2037" s="154"/>
      <c r="H2037" s="154"/>
      <c r="I2037" s="154"/>
    </row>
    <row r="2038" spans="5:9" x14ac:dyDescent="0.2">
      <c r="E2038" s="154"/>
      <c r="G2038" s="154"/>
      <c r="H2038" s="154"/>
      <c r="I2038" s="154"/>
    </row>
    <row r="2039" spans="5:9" x14ac:dyDescent="0.2">
      <c r="E2039" s="154"/>
      <c r="G2039" s="154"/>
      <c r="H2039" s="154"/>
      <c r="I2039" s="154"/>
    </row>
    <row r="2040" spans="5:9" x14ac:dyDescent="0.2">
      <c r="E2040" s="154"/>
      <c r="G2040" s="154"/>
      <c r="H2040" s="154"/>
      <c r="I2040" s="154"/>
    </row>
    <row r="2041" spans="5:9" x14ac:dyDescent="0.2">
      <c r="E2041" s="154"/>
      <c r="G2041" s="154"/>
      <c r="H2041" s="154"/>
      <c r="I2041" s="154"/>
    </row>
    <row r="2042" spans="5:9" x14ac:dyDescent="0.2">
      <c r="E2042" s="154"/>
      <c r="G2042" s="154"/>
      <c r="H2042" s="154"/>
      <c r="I2042" s="154"/>
    </row>
    <row r="2043" spans="5:9" x14ac:dyDescent="0.2">
      <c r="E2043" s="154"/>
      <c r="G2043" s="154"/>
      <c r="H2043" s="154"/>
      <c r="I2043" s="154"/>
    </row>
    <row r="2044" spans="5:9" x14ac:dyDescent="0.2">
      <c r="E2044" s="154"/>
      <c r="G2044" s="154"/>
      <c r="H2044" s="154"/>
      <c r="I2044" s="154"/>
    </row>
    <row r="2045" spans="5:9" x14ac:dyDescent="0.2">
      <c r="E2045" s="154"/>
      <c r="G2045" s="154"/>
      <c r="H2045" s="154"/>
      <c r="I2045" s="154"/>
    </row>
    <row r="2046" spans="5:9" x14ac:dyDescent="0.2">
      <c r="E2046" s="154"/>
      <c r="G2046" s="154"/>
      <c r="H2046" s="154"/>
      <c r="I2046" s="154"/>
    </row>
    <row r="2047" spans="5:9" x14ac:dyDescent="0.2">
      <c r="E2047" s="154"/>
      <c r="G2047" s="154"/>
      <c r="H2047" s="154"/>
      <c r="I2047" s="154"/>
    </row>
    <row r="2048" spans="5:9" x14ac:dyDescent="0.2">
      <c r="E2048" s="154"/>
      <c r="G2048" s="154"/>
      <c r="H2048" s="154"/>
      <c r="I2048" s="154"/>
    </row>
    <row r="2049" spans="5:9" x14ac:dyDescent="0.2">
      <c r="E2049" s="154"/>
      <c r="G2049" s="154"/>
      <c r="H2049" s="154"/>
      <c r="I2049" s="154"/>
    </row>
    <row r="2050" spans="5:9" x14ac:dyDescent="0.2">
      <c r="E2050" s="154"/>
      <c r="G2050" s="154"/>
      <c r="H2050" s="154"/>
      <c r="I2050" s="154"/>
    </row>
    <row r="2051" spans="5:9" x14ac:dyDescent="0.2">
      <c r="E2051" s="154"/>
      <c r="G2051" s="154"/>
      <c r="H2051" s="154"/>
      <c r="I2051" s="154"/>
    </row>
    <row r="2052" spans="5:9" x14ac:dyDescent="0.2">
      <c r="E2052" s="154"/>
      <c r="G2052" s="154"/>
      <c r="H2052" s="154"/>
      <c r="I2052" s="154"/>
    </row>
    <row r="2053" spans="5:9" x14ac:dyDescent="0.2">
      <c r="E2053" s="154"/>
      <c r="G2053" s="154"/>
      <c r="H2053" s="154"/>
      <c r="I2053" s="154"/>
    </row>
    <row r="2054" spans="5:9" x14ac:dyDescent="0.2">
      <c r="E2054" s="154"/>
      <c r="G2054" s="154"/>
      <c r="H2054" s="154"/>
      <c r="I2054" s="154"/>
    </row>
    <row r="2055" spans="5:9" x14ac:dyDescent="0.2">
      <c r="E2055" s="154"/>
      <c r="G2055" s="154"/>
      <c r="H2055" s="154"/>
      <c r="I2055" s="154"/>
    </row>
    <row r="2056" spans="5:9" x14ac:dyDescent="0.2">
      <c r="E2056" s="154"/>
      <c r="G2056" s="154"/>
      <c r="H2056" s="154"/>
      <c r="I2056" s="154"/>
    </row>
    <row r="2057" spans="5:9" x14ac:dyDescent="0.2">
      <c r="E2057" s="154"/>
      <c r="G2057" s="154"/>
      <c r="H2057" s="154"/>
      <c r="I2057" s="154"/>
    </row>
    <row r="2058" spans="5:9" x14ac:dyDescent="0.2">
      <c r="E2058" s="154"/>
      <c r="G2058" s="154"/>
      <c r="H2058" s="154"/>
      <c r="I2058" s="154"/>
    </row>
    <row r="2059" spans="5:9" x14ac:dyDescent="0.2">
      <c r="E2059" s="154"/>
      <c r="G2059" s="154"/>
      <c r="H2059" s="154"/>
      <c r="I2059" s="154"/>
    </row>
    <row r="2060" spans="5:9" x14ac:dyDescent="0.2">
      <c r="E2060" s="154"/>
      <c r="G2060" s="154"/>
      <c r="H2060" s="154"/>
      <c r="I2060" s="154"/>
    </row>
    <row r="2061" spans="5:9" x14ac:dyDescent="0.2">
      <c r="E2061" s="154"/>
      <c r="G2061" s="154"/>
      <c r="H2061" s="154"/>
      <c r="I2061" s="154"/>
    </row>
    <row r="2062" spans="5:9" x14ac:dyDescent="0.2">
      <c r="E2062" s="154"/>
      <c r="G2062" s="154"/>
      <c r="H2062" s="154"/>
      <c r="I2062" s="154"/>
    </row>
    <row r="2063" spans="5:9" x14ac:dyDescent="0.2">
      <c r="E2063" s="154"/>
      <c r="G2063" s="154"/>
      <c r="H2063" s="154"/>
      <c r="I2063" s="154"/>
    </row>
    <row r="2064" spans="5:9" x14ac:dyDescent="0.2">
      <c r="E2064" s="154"/>
      <c r="G2064" s="154"/>
      <c r="H2064" s="154"/>
      <c r="I2064" s="154"/>
    </row>
    <row r="2065" spans="5:9" x14ac:dyDescent="0.2">
      <c r="E2065" s="154"/>
      <c r="G2065" s="154"/>
      <c r="H2065" s="154"/>
      <c r="I2065" s="154"/>
    </row>
    <row r="2066" spans="5:9" x14ac:dyDescent="0.2">
      <c r="E2066" s="154"/>
      <c r="G2066" s="154"/>
      <c r="H2066" s="154"/>
      <c r="I2066" s="154"/>
    </row>
    <row r="2067" spans="5:9" x14ac:dyDescent="0.2">
      <c r="E2067" s="154"/>
      <c r="G2067" s="154"/>
      <c r="H2067" s="154"/>
      <c r="I2067" s="154"/>
    </row>
    <row r="2068" spans="5:9" x14ac:dyDescent="0.2">
      <c r="E2068" s="154"/>
      <c r="G2068" s="154"/>
      <c r="H2068" s="154"/>
      <c r="I2068" s="154"/>
    </row>
    <row r="2069" spans="5:9" x14ac:dyDescent="0.2">
      <c r="E2069" s="154"/>
      <c r="G2069" s="154"/>
      <c r="H2069" s="154"/>
      <c r="I2069" s="154"/>
    </row>
    <row r="2070" spans="5:9" x14ac:dyDescent="0.2">
      <c r="E2070" s="154"/>
      <c r="G2070" s="154"/>
      <c r="H2070" s="154"/>
      <c r="I2070" s="154"/>
    </row>
    <row r="2071" spans="5:9" x14ac:dyDescent="0.2">
      <c r="E2071" s="154"/>
      <c r="G2071" s="154"/>
      <c r="H2071" s="154"/>
      <c r="I2071" s="154"/>
    </row>
    <row r="2072" spans="5:9" x14ac:dyDescent="0.2">
      <c r="E2072" s="154"/>
      <c r="G2072" s="154"/>
      <c r="H2072" s="154"/>
      <c r="I2072" s="154"/>
    </row>
    <row r="2073" spans="5:9" x14ac:dyDescent="0.2">
      <c r="E2073" s="154"/>
      <c r="G2073" s="154"/>
      <c r="H2073" s="154"/>
      <c r="I2073" s="154"/>
    </row>
    <row r="2074" spans="5:9" x14ac:dyDescent="0.2">
      <c r="E2074" s="154"/>
      <c r="G2074" s="154"/>
      <c r="H2074" s="154"/>
      <c r="I2074" s="154"/>
    </row>
    <row r="2075" spans="5:9" x14ac:dyDescent="0.2">
      <c r="E2075" s="154"/>
      <c r="G2075" s="154"/>
      <c r="H2075" s="154"/>
      <c r="I2075" s="154"/>
    </row>
    <row r="2076" spans="5:9" x14ac:dyDescent="0.2">
      <c r="E2076" s="154"/>
      <c r="G2076" s="154"/>
      <c r="H2076" s="154"/>
      <c r="I2076" s="154"/>
    </row>
    <row r="2077" spans="5:9" x14ac:dyDescent="0.2">
      <c r="E2077" s="154"/>
      <c r="G2077" s="154"/>
      <c r="H2077" s="154"/>
      <c r="I2077" s="154"/>
    </row>
    <row r="2078" spans="5:9" x14ac:dyDescent="0.2">
      <c r="E2078" s="154"/>
      <c r="G2078" s="154"/>
      <c r="H2078" s="154"/>
      <c r="I2078" s="154"/>
    </row>
    <row r="2079" spans="5:9" x14ac:dyDescent="0.2">
      <c r="E2079" s="154"/>
      <c r="G2079" s="154"/>
      <c r="H2079" s="154"/>
      <c r="I2079" s="154"/>
    </row>
    <row r="2080" spans="5:9" x14ac:dyDescent="0.2">
      <c r="E2080" s="154"/>
      <c r="G2080" s="154"/>
      <c r="H2080" s="154"/>
      <c r="I2080" s="154"/>
    </row>
    <row r="2081" spans="5:9" x14ac:dyDescent="0.2">
      <c r="E2081" s="154"/>
      <c r="G2081" s="154"/>
      <c r="H2081" s="154"/>
      <c r="I2081" s="154"/>
    </row>
    <row r="2082" spans="5:9" x14ac:dyDescent="0.2">
      <c r="E2082" s="154"/>
      <c r="G2082" s="154"/>
      <c r="H2082" s="154"/>
      <c r="I2082" s="154"/>
    </row>
    <row r="2083" spans="5:9" x14ac:dyDescent="0.2">
      <c r="E2083" s="154"/>
      <c r="G2083" s="154"/>
      <c r="H2083" s="154"/>
      <c r="I2083" s="154"/>
    </row>
    <row r="2084" spans="5:9" x14ac:dyDescent="0.2">
      <c r="E2084" s="154"/>
      <c r="G2084" s="154"/>
      <c r="H2084" s="154"/>
      <c r="I2084" s="154"/>
    </row>
    <row r="2085" spans="5:9" x14ac:dyDescent="0.2">
      <c r="E2085" s="154"/>
      <c r="G2085" s="154"/>
      <c r="H2085" s="154"/>
      <c r="I2085" s="154"/>
    </row>
    <row r="2086" spans="5:9" x14ac:dyDescent="0.2">
      <c r="E2086" s="154"/>
      <c r="G2086" s="154"/>
      <c r="H2086" s="154"/>
      <c r="I2086" s="154"/>
    </row>
    <row r="2087" spans="5:9" x14ac:dyDescent="0.2">
      <c r="E2087" s="154"/>
      <c r="G2087" s="154"/>
      <c r="H2087" s="154"/>
      <c r="I2087" s="154"/>
    </row>
    <row r="2088" spans="5:9" x14ac:dyDescent="0.2">
      <c r="E2088" s="154"/>
      <c r="G2088" s="154"/>
      <c r="H2088" s="154"/>
      <c r="I2088" s="154"/>
    </row>
    <row r="2089" spans="5:9" x14ac:dyDescent="0.2">
      <c r="E2089" s="154"/>
      <c r="G2089" s="154"/>
      <c r="H2089" s="154"/>
      <c r="I2089" s="154"/>
    </row>
    <row r="2090" spans="5:9" x14ac:dyDescent="0.2">
      <c r="E2090" s="154"/>
      <c r="G2090" s="154"/>
      <c r="H2090" s="154"/>
      <c r="I2090" s="154"/>
    </row>
    <row r="2091" spans="5:9" x14ac:dyDescent="0.2">
      <c r="E2091" s="154"/>
      <c r="G2091" s="154"/>
      <c r="H2091" s="154"/>
      <c r="I2091" s="154"/>
    </row>
    <row r="2092" spans="5:9" x14ac:dyDescent="0.2">
      <c r="E2092" s="154"/>
      <c r="G2092" s="154"/>
      <c r="H2092" s="154"/>
      <c r="I2092" s="154"/>
    </row>
    <row r="2093" spans="5:9" x14ac:dyDescent="0.2">
      <c r="E2093" s="154"/>
      <c r="G2093" s="154"/>
      <c r="H2093" s="154"/>
      <c r="I2093" s="154"/>
    </row>
    <row r="2094" spans="5:9" x14ac:dyDescent="0.2">
      <c r="E2094" s="154"/>
      <c r="G2094" s="154"/>
      <c r="H2094" s="154"/>
      <c r="I2094" s="154"/>
    </row>
    <row r="2095" spans="5:9" x14ac:dyDescent="0.2">
      <c r="E2095" s="154"/>
      <c r="G2095" s="154"/>
      <c r="H2095" s="154"/>
      <c r="I2095" s="154"/>
    </row>
    <row r="2096" spans="5:9" x14ac:dyDescent="0.2">
      <c r="E2096" s="154"/>
      <c r="G2096" s="154"/>
      <c r="H2096" s="154"/>
      <c r="I2096" s="154"/>
    </row>
    <row r="2097" spans="5:9" x14ac:dyDescent="0.2">
      <c r="E2097" s="154"/>
      <c r="G2097" s="154"/>
      <c r="H2097" s="154"/>
      <c r="I2097" s="154"/>
    </row>
    <row r="2098" spans="5:9" x14ac:dyDescent="0.2">
      <c r="E2098" s="154"/>
      <c r="G2098" s="154"/>
      <c r="H2098" s="154"/>
      <c r="I2098" s="154"/>
    </row>
    <row r="2099" spans="5:9" x14ac:dyDescent="0.2">
      <c r="E2099" s="154"/>
      <c r="G2099" s="154"/>
      <c r="H2099" s="154"/>
      <c r="I2099" s="154"/>
    </row>
    <row r="2100" spans="5:9" x14ac:dyDescent="0.2">
      <c r="E2100" s="154"/>
      <c r="G2100" s="154"/>
      <c r="H2100" s="154"/>
      <c r="I2100" s="154"/>
    </row>
    <row r="2101" spans="5:9" x14ac:dyDescent="0.2">
      <c r="E2101" s="154"/>
      <c r="G2101" s="154"/>
      <c r="H2101" s="154"/>
      <c r="I2101" s="154"/>
    </row>
    <row r="2102" spans="5:9" x14ac:dyDescent="0.2">
      <c r="E2102" s="154"/>
      <c r="G2102" s="154"/>
      <c r="H2102" s="154"/>
      <c r="I2102" s="154"/>
    </row>
    <row r="2103" spans="5:9" x14ac:dyDescent="0.2">
      <c r="E2103" s="154"/>
      <c r="G2103" s="154"/>
      <c r="H2103" s="154"/>
      <c r="I2103" s="154"/>
    </row>
    <row r="2104" spans="5:9" x14ac:dyDescent="0.2">
      <c r="E2104" s="154"/>
      <c r="G2104" s="154"/>
      <c r="H2104" s="154"/>
      <c r="I2104" s="154"/>
    </row>
    <row r="2105" spans="5:9" x14ac:dyDescent="0.2">
      <c r="E2105" s="154"/>
      <c r="G2105" s="154"/>
      <c r="H2105" s="154"/>
      <c r="I2105" s="154"/>
    </row>
    <row r="2106" spans="5:9" x14ac:dyDescent="0.2">
      <c r="E2106" s="154"/>
      <c r="G2106" s="154"/>
      <c r="H2106" s="154"/>
      <c r="I2106" s="154"/>
    </row>
    <row r="2107" spans="5:9" x14ac:dyDescent="0.2">
      <c r="E2107" s="154"/>
      <c r="G2107" s="154"/>
      <c r="H2107" s="154"/>
      <c r="I2107" s="154"/>
    </row>
    <row r="2108" spans="5:9" x14ac:dyDescent="0.2">
      <c r="E2108" s="154"/>
      <c r="G2108" s="154"/>
      <c r="H2108" s="154"/>
      <c r="I2108" s="154"/>
    </row>
    <row r="2109" spans="5:9" x14ac:dyDescent="0.2">
      <c r="E2109" s="154"/>
      <c r="G2109" s="154"/>
      <c r="H2109" s="154"/>
      <c r="I2109" s="154"/>
    </row>
    <row r="2110" spans="5:9" x14ac:dyDescent="0.2">
      <c r="E2110" s="154"/>
      <c r="G2110" s="154"/>
      <c r="H2110" s="154"/>
      <c r="I2110" s="154"/>
    </row>
    <row r="2111" spans="5:9" x14ac:dyDescent="0.2">
      <c r="E2111" s="154"/>
      <c r="G2111" s="154"/>
      <c r="H2111" s="154"/>
      <c r="I2111" s="154"/>
    </row>
    <row r="2112" spans="5:9" x14ac:dyDescent="0.2">
      <c r="E2112" s="154"/>
      <c r="G2112" s="154"/>
      <c r="H2112" s="154"/>
      <c r="I2112" s="154"/>
    </row>
    <row r="2113" spans="5:9" x14ac:dyDescent="0.2">
      <c r="E2113" s="154"/>
      <c r="G2113" s="154"/>
      <c r="H2113" s="154"/>
      <c r="I2113" s="154"/>
    </row>
    <row r="2114" spans="5:9" x14ac:dyDescent="0.2">
      <c r="E2114" s="154"/>
      <c r="G2114" s="154"/>
      <c r="H2114" s="154"/>
      <c r="I2114" s="154"/>
    </row>
    <row r="2115" spans="5:9" x14ac:dyDescent="0.2">
      <c r="E2115" s="154"/>
      <c r="G2115" s="154"/>
      <c r="H2115" s="154"/>
      <c r="I2115" s="154"/>
    </row>
    <row r="2116" spans="5:9" x14ac:dyDescent="0.2">
      <c r="E2116" s="154"/>
      <c r="G2116" s="154"/>
      <c r="H2116" s="154"/>
      <c r="I2116" s="154"/>
    </row>
    <row r="2117" spans="5:9" x14ac:dyDescent="0.2">
      <c r="E2117" s="154"/>
      <c r="G2117" s="154"/>
      <c r="H2117" s="154"/>
      <c r="I2117" s="154"/>
    </row>
    <row r="2118" spans="5:9" x14ac:dyDescent="0.2">
      <c r="E2118" s="154"/>
      <c r="G2118" s="154"/>
      <c r="H2118" s="154"/>
      <c r="I2118" s="154"/>
    </row>
    <row r="2119" spans="5:9" x14ac:dyDescent="0.2">
      <c r="E2119" s="154"/>
      <c r="G2119" s="154"/>
      <c r="H2119" s="154"/>
      <c r="I2119" s="154"/>
    </row>
    <row r="2120" spans="5:9" x14ac:dyDescent="0.2">
      <c r="E2120" s="154"/>
      <c r="G2120" s="154"/>
      <c r="H2120" s="154"/>
      <c r="I2120" s="154"/>
    </row>
    <row r="2121" spans="5:9" x14ac:dyDescent="0.2">
      <c r="E2121" s="154"/>
      <c r="G2121" s="154"/>
      <c r="H2121" s="154"/>
      <c r="I2121" s="154"/>
    </row>
    <row r="2122" spans="5:9" x14ac:dyDescent="0.2">
      <c r="E2122" s="154"/>
      <c r="G2122" s="154"/>
      <c r="H2122" s="154"/>
      <c r="I2122" s="154"/>
    </row>
    <row r="2123" spans="5:9" x14ac:dyDescent="0.2">
      <c r="E2123" s="154"/>
      <c r="G2123" s="154"/>
      <c r="H2123" s="154"/>
      <c r="I2123" s="154"/>
    </row>
    <row r="2124" spans="5:9" x14ac:dyDescent="0.2">
      <c r="E2124" s="154"/>
      <c r="G2124" s="154"/>
      <c r="H2124" s="154"/>
      <c r="I2124" s="154"/>
    </row>
    <row r="2125" spans="5:9" x14ac:dyDescent="0.2">
      <c r="E2125" s="154"/>
      <c r="G2125" s="154"/>
      <c r="H2125" s="154"/>
      <c r="I2125" s="154"/>
    </row>
    <row r="2126" spans="5:9" x14ac:dyDescent="0.2">
      <c r="E2126" s="154"/>
      <c r="G2126" s="154"/>
      <c r="H2126" s="154"/>
      <c r="I2126" s="154"/>
    </row>
    <row r="2127" spans="5:9" x14ac:dyDescent="0.2">
      <c r="E2127" s="154"/>
      <c r="G2127" s="154"/>
      <c r="H2127" s="154"/>
      <c r="I2127" s="154"/>
    </row>
    <row r="2128" spans="5:9" x14ac:dyDescent="0.2">
      <c r="E2128" s="154"/>
      <c r="G2128" s="154"/>
      <c r="H2128" s="154"/>
      <c r="I2128" s="154"/>
    </row>
    <row r="2129" spans="5:9" x14ac:dyDescent="0.2">
      <c r="E2129" s="154"/>
      <c r="G2129" s="154"/>
      <c r="H2129" s="154"/>
      <c r="I2129" s="154"/>
    </row>
    <row r="2130" spans="5:9" x14ac:dyDescent="0.2">
      <c r="E2130" s="154"/>
      <c r="G2130" s="154"/>
      <c r="H2130" s="154"/>
      <c r="I2130" s="154"/>
    </row>
    <row r="2131" spans="5:9" x14ac:dyDescent="0.2">
      <c r="E2131" s="154"/>
      <c r="G2131" s="154"/>
      <c r="H2131" s="154"/>
      <c r="I2131" s="154"/>
    </row>
    <row r="2132" spans="5:9" x14ac:dyDescent="0.2">
      <c r="E2132" s="154"/>
      <c r="G2132" s="154"/>
      <c r="H2132" s="154"/>
      <c r="I2132" s="154"/>
    </row>
    <row r="2133" spans="5:9" x14ac:dyDescent="0.2">
      <c r="E2133" s="154"/>
      <c r="G2133" s="154"/>
      <c r="H2133" s="154"/>
      <c r="I2133" s="154"/>
    </row>
    <row r="2134" spans="5:9" x14ac:dyDescent="0.2">
      <c r="E2134" s="154"/>
      <c r="G2134" s="154"/>
      <c r="H2134" s="154"/>
      <c r="I2134" s="154"/>
    </row>
    <row r="2135" spans="5:9" x14ac:dyDescent="0.2">
      <c r="E2135" s="154"/>
      <c r="G2135" s="154"/>
      <c r="H2135" s="154"/>
      <c r="I2135" s="154"/>
    </row>
    <row r="2136" spans="5:9" x14ac:dyDescent="0.2">
      <c r="E2136" s="154"/>
      <c r="G2136" s="154"/>
      <c r="H2136" s="154"/>
      <c r="I2136" s="154"/>
    </row>
    <row r="2137" spans="5:9" x14ac:dyDescent="0.2">
      <c r="E2137" s="154"/>
      <c r="G2137" s="154"/>
      <c r="H2137" s="154"/>
      <c r="I2137" s="154"/>
    </row>
    <row r="2138" spans="5:9" x14ac:dyDescent="0.2">
      <c r="E2138" s="154"/>
      <c r="G2138" s="154"/>
      <c r="H2138" s="154"/>
      <c r="I2138" s="154"/>
    </row>
    <row r="2139" spans="5:9" x14ac:dyDescent="0.2">
      <c r="E2139" s="154"/>
      <c r="G2139" s="154"/>
      <c r="H2139" s="154"/>
      <c r="I2139" s="154"/>
    </row>
    <row r="2140" spans="5:9" x14ac:dyDescent="0.2">
      <c r="E2140" s="154"/>
      <c r="G2140" s="154"/>
      <c r="H2140" s="154"/>
      <c r="I2140" s="154"/>
    </row>
    <row r="2141" spans="5:9" x14ac:dyDescent="0.2">
      <c r="E2141" s="154"/>
      <c r="G2141" s="154"/>
      <c r="H2141" s="154"/>
      <c r="I2141" s="154"/>
    </row>
    <row r="2142" spans="5:9" x14ac:dyDescent="0.2">
      <c r="E2142" s="154"/>
      <c r="G2142" s="154"/>
      <c r="H2142" s="154"/>
      <c r="I2142" s="154"/>
    </row>
    <row r="2143" spans="5:9" x14ac:dyDescent="0.2">
      <c r="E2143" s="154"/>
      <c r="G2143" s="154"/>
      <c r="H2143" s="154"/>
      <c r="I2143" s="154"/>
    </row>
    <row r="2144" spans="5:9" x14ac:dyDescent="0.2">
      <c r="E2144" s="154"/>
      <c r="G2144" s="154"/>
      <c r="H2144" s="154"/>
      <c r="I2144" s="154"/>
    </row>
    <row r="2145" spans="5:9" x14ac:dyDescent="0.2">
      <c r="E2145" s="154"/>
      <c r="G2145" s="154"/>
      <c r="H2145" s="154"/>
      <c r="I2145" s="154"/>
    </row>
    <row r="2146" spans="5:9" x14ac:dyDescent="0.2">
      <c r="E2146" s="154"/>
      <c r="G2146" s="154"/>
      <c r="H2146" s="154"/>
      <c r="I2146" s="154"/>
    </row>
    <row r="2147" spans="5:9" x14ac:dyDescent="0.2">
      <c r="E2147" s="154"/>
      <c r="G2147" s="154"/>
      <c r="H2147" s="154"/>
      <c r="I2147" s="154"/>
    </row>
    <row r="2148" spans="5:9" x14ac:dyDescent="0.2">
      <c r="E2148" s="154"/>
      <c r="G2148" s="154"/>
      <c r="H2148" s="154"/>
      <c r="I2148" s="154"/>
    </row>
    <row r="2149" spans="5:9" x14ac:dyDescent="0.2">
      <c r="E2149" s="154"/>
      <c r="G2149" s="154"/>
      <c r="H2149" s="154"/>
      <c r="I2149" s="154"/>
    </row>
    <row r="2150" spans="5:9" x14ac:dyDescent="0.2">
      <c r="E2150" s="154"/>
      <c r="G2150" s="154"/>
      <c r="H2150" s="154"/>
      <c r="I2150" s="154"/>
    </row>
    <row r="2151" spans="5:9" x14ac:dyDescent="0.2">
      <c r="E2151" s="154"/>
      <c r="G2151" s="154"/>
      <c r="H2151" s="154"/>
      <c r="I2151" s="154"/>
    </row>
    <row r="2152" spans="5:9" x14ac:dyDescent="0.2">
      <c r="E2152" s="154"/>
      <c r="G2152" s="154"/>
      <c r="H2152" s="154"/>
      <c r="I2152" s="154"/>
    </row>
    <row r="2153" spans="5:9" x14ac:dyDescent="0.2">
      <c r="E2153" s="154"/>
      <c r="G2153" s="154"/>
      <c r="H2153" s="154"/>
      <c r="I2153" s="154"/>
    </row>
    <row r="2154" spans="5:9" x14ac:dyDescent="0.2">
      <c r="E2154" s="154"/>
      <c r="G2154" s="154"/>
      <c r="H2154" s="154"/>
      <c r="I2154" s="154"/>
    </row>
    <row r="2155" spans="5:9" x14ac:dyDescent="0.2">
      <c r="E2155" s="154"/>
      <c r="G2155" s="154"/>
      <c r="H2155" s="154"/>
      <c r="I2155" s="154"/>
    </row>
    <row r="2156" spans="5:9" x14ac:dyDescent="0.2">
      <c r="E2156" s="154"/>
      <c r="G2156" s="154"/>
      <c r="H2156" s="154"/>
      <c r="I2156" s="154"/>
    </row>
    <row r="2157" spans="5:9" x14ac:dyDescent="0.2">
      <c r="E2157" s="154"/>
      <c r="G2157" s="154"/>
      <c r="H2157" s="154"/>
      <c r="I2157" s="154"/>
    </row>
    <row r="2158" spans="5:9" x14ac:dyDescent="0.2">
      <c r="E2158" s="154"/>
      <c r="G2158" s="154"/>
      <c r="H2158" s="154"/>
      <c r="I2158" s="154"/>
    </row>
    <row r="2159" spans="5:9" x14ac:dyDescent="0.2">
      <c r="E2159" s="154"/>
      <c r="G2159" s="154"/>
      <c r="H2159" s="154"/>
      <c r="I2159" s="154"/>
    </row>
    <row r="2160" spans="5:9" x14ac:dyDescent="0.2">
      <c r="E2160" s="154"/>
      <c r="G2160" s="154"/>
      <c r="H2160" s="154"/>
      <c r="I2160" s="154"/>
    </row>
    <row r="2161" spans="5:9" x14ac:dyDescent="0.2">
      <c r="E2161" s="154"/>
      <c r="G2161" s="154"/>
      <c r="H2161" s="154"/>
      <c r="I2161" s="154"/>
    </row>
    <row r="2162" spans="5:9" x14ac:dyDescent="0.2">
      <c r="E2162" s="154"/>
      <c r="G2162" s="154"/>
      <c r="H2162" s="154"/>
      <c r="I2162" s="154"/>
    </row>
    <row r="2163" spans="5:9" x14ac:dyDescent="0.2">
      <c r="E2163" s="154"/>
      <c r="G2163" s="154"/>
      <c r="H2163" s="154"/>
      <c r="I2163" s="154"/>
    </row>
    <row r="2164" spans="5:9" x14ac:dyDescent="0.2">
      <c r="E2164" s="154"/>
      <c r="G2164" s="154"/>
      <c r="H2164" s="154"/>
      <c r="I2164" s="154"/>
    </row>
    <row r="2165" spans="5:9" x14ac:dyDescent="0.2">
      <c r="E2165" s="154"/>
      <c r="G2165" s="154"/>
      <c r="H2165" s="154"/>
      <c r="I2165" s="154"/>
    </row>
    <row r="2166" spans="5:9" x14ac:dyDescent="0.2">
      <c r="E2166" s="154"/>
      <c r="G2166" s="154"/>
      <c r="H2166" s="154"/>
      <c r="I2166" s="154"/>
    </row>
    <row r="2167" spans="5:9" x14ac:dyDescent="0.2">
      <c r="E2167" s="154"/>
      <c r="G2167" s="154"/>
      <c r="H2167" s="154"/>
      <c r="I2167" s="154"/>
    </row>
    <row r="2168" spans="5:9" x14ac:dyDescent="0.2">
      <c r="E2168" s="154"/>
      <c r="G2168" s="154"/>
      <c r="H2168" s="154"/>
      <c r="I2168" s="154"/>
    </row>
    <row r="2169" spans="5:9" x14ac:dyDescent="0.2">
      <c r="E2169" s="154"/>
      <c r="G2169" s="154"/>
      <c r="H2169" s="154"/>
      <c r="I2169" s="154"/>
    </row>
    <row r="2170" spans="5:9" x14ac:dyDescent="0.2">
      <c r="E2170" s="154"/>
      <c r="G2170" s="154"/>
      <c r="H2170" s="154"/>
      <c r="I2170" s="154"/>
    </row>
    <row r="2171" spans="5:9" x14ac:dyDescent="0.2">
      <c r="E2171" s="154"/>
      <c r="G2171" s="154"/>
      <c r="H2171" s="154"/>
      <c r="I2171" s="154"/>
    </row>
    <row r="2172" spans="5:9" x14ac:dyDescent="0.2">
      <c r="E2172" s="154"/>
      <c r="G2172" s="154"/>
      <c r="H2172" s="154"/>
      <c r="I2172" s="154"/>
    </row>
    <row r="2173" spans="5:9" x14ac:dyDescent="0.2">
      <c r="E2173" s="154"/>
      <c r="G2173" s="154"/>
      <c r="H2173" s="154"/>
      <c r="I2173" s="154"/>
    </row>
    <row r="2174" spans="5:9" x14ac:dyDescent="0.2">
      <c r="E2174" s="154"/>
      <c r="G2174" s="154"/>
      <c r="H2174" s="154"/>
      <c r="I2174" s="154"/>
    </row>
    <row r="2175" spans="5:9" x14ac:dyDescent="0.2">
      <c r="E2175" s="154"/>
      <c r="G2175" s="154"/>
      <c r="H2175" s="154"/>
      <c r="I2175" s="154"/>
    </row>
    <row r="2176" spans="5:9" x14ac:dyDescent="0.2">
      <c r="E2176" s="154"/>
      <c r="G2176" s="154"/>
      <c r="H2176" s="154"/>
      <c r="I2176" s="154"/>
    </row>
    <row r="2177" spans="5:9" x14ac:dyDescent="0.2">
      <c r="E2177" s="154"/>
      <c r="G2177" s="154"/>
      <c r="H2177" s="154"/>
      <c r="I2177" s="154"/>
    </row>
    <row r="2178" spans="5:9" x14ac:dyDescent="0.2">
      <c r="E2178" s="154"/>
      <c r="G2178" s="154"/>
      <c r="H2178" s="154"/>
      <c r="I2178" s="154"/>
    </row>
    <row r="2179" spans="5:9" x14ac:dyDescent="0.2">
      <c r="E2179" s="154"/>
      <c r="G2179" s="154"/>
      <c r="H2179" s="154"/>
      <c r="I2179" s="154"/>
    </row>
    <row r="2180" spans="5:9" x14ac:dyDescent="0.2">
      <c r="E2180" s="154"/>
      <c r="G2180" s="154"/>
      <c r="H2180" s="154"/>
      <c r="I2180" s="154"/>
    </row>
    <row r="2181" spans="5:9" x14ac:dyDescent="0.2">
      <c r="E2181" s="154"/>
      <c r="G2181" s="154"/>
      <c r="H2181" s="154"/>
      <c r="I2181" s="154"/>
    </row>
    <row r="2182" spans="5:9" x14ac:dyDescent="0.2">
      <c r="E2182" s="154"/>
      <c r="G2182" s="154"/>
      <c r="H2182" s="154"/>
      <c r="I2182" s="154"/>
    </row>
    <row r="2183" spans="5:9" x14ac:dyDescent="0.2">
      <c r="E2183" s="154"/>
      <c r="G2183" s="154"/>
      <c r="H2183" s="154"/>
      <c r="I2183" s="154"/>
    </row>
    <row r="2184" spans="5:9" x14ac:dyDescent="0.2">
      <c r="E2184" s="154"/>
      <c r="G2184" s="154"/>
      <c r="H2184" s="154"/>
      <c r="I2184" s="154"/>
    </row>
    <row r="2185" spans="5:9" x14ac:dyDescent="0.2">
      <c r="E2185" s="154"/>
      <c r="G2185" s="154"/>
      <c r="H2185" s="154"/>
      <c r="I2185" s="154"/>
    </row>
    <row r="2186" spans="5:9" x14ac:dyDescent="0.2">
      <c r="E2186" s="154"/>
      <c r="G2186" s="154"/>
      <c r="H2186" s="154"/>
      <c r="I2186" s="154"/>
    </row>
    <row r="2187" spans="5:9" x14ac:dyDescent="0.2">
      <c r="E2187" s="154"/>
      <c r="G2187" s="154"/>
      <c r="H2187" s="154"/>
      <c r="I2187" s="154"/>
    </row>
    <row r="2188" spans="5:9" x14ac:dyDescent="0.2">
      <c r="E2188" s="154"/>
      <c r="G2188" s="154"/>
      <c r="H2188" s="154"/>
      <c r="I2188" s="154"/>
    </row>
    <row r="2189" spans="5:9" x14ac:dyDescent="0.2">
      <c r="E2189" s="154"/>
      <c r="G2189" s="154"/>
      <c r="H2189" s="154"/>
      <c r="I2189" s="154"/>
    </row>
    <row r="2190" spans="5:9" x14ac:dyDescent="0.2">
      <c r="E2190" s="154"/>
      <c r="G2190" s="154"/>
      <c r="H2190" s="154"/>
      <c r="I2190" s="154"/>
    </row>
    <row r="2191" spans="5:9" x14ac:dyDescent="0.2">
      <c r="E2191" s="154"/>
      <c r="G2191" s="154"/>
      <c r="H2191" s="154"/>
      <c r="I2191" s="154"/>
    </row>
    <row r="2192" spans="5:9" x14ac:dyDescent="0.2">
      <c r="E2192" s="154"/>
      <c r="G2192" s="154"/>
      <c r="H2192" s="154"/>
      <c r="I2192" s="154"/>
    </row>
    <row r="2193" spans="5:9" x14ac:dyDescent="0.2">
      <c r="E2193" s="154"/>
      <c r="G2193" s="154"/>
      <c r="H2193" s="154"/>
      <c r="I2193" s="154"/>
    </row>
    <row r="2194" spans="5:9" x14ac:dyDescent="0.2">
      <c r="E2194" s="154"/>
      <c r="G2194" s="154"/>
      <c r="H2194" s="154"/>
      <c r="I2194" s="154"/>
    </row>
    <row r="2195" spans="5:9" x14ac:dyDescent="0.2">
      <c r="E2195" s="154"/>
      <c r="G2195" s="154"/>
      <c r="H2195" s="154"/>
      <c r="I2195" s="154"/>
    </row>
    <row r="2196" spans="5:9" x14ac:dyDescent="0.2">
      <c r="E2196" s="154"/>
      <c r="G2196" s="154"/>
      <c r="H2196" s="154"/>
      <c r="I2196" s="154"/>
    </row>
    <row r="2197" spans="5:9" x14ac:dyDescent="0.2">
      <c r="E2197" s="154"/>
      <c r="G2197" s="154"/>
      <c r="H2197" s="154"/>
      <c r="I2197" s="154"/>
    </row>
    <row r="2198" spans="5:9" x14ac:dyDescent="0.2">
      <c r="E2198" s="154"/>
      <c r="G2198" s="154"/>
      <c r="H2198" s="154"/>
      <c r="I2198" s="154"/>
    </row>
    <row r="2199" spans="5:9" x14ac:dyDescent="0.2">
      <c r="E2199" s="154"/>
      <c r="G2199" s="154"/>
      <c r="H2199" s="154"/>
      <c r="I2199" s="154"/>
    </row>
    <row r="2200" spans="5:9" x14ac:dyDescent="0.2">
      <c r="E2200" s="154"/>
      <c r="G2200" s="154"/>
      <c r="H2200" s="154"/>
      <c r="I2200" s="154"/>
    </row>
    <row r="2201" spans="5:9" x14ac:dyDescent="0.2">
      <c r="E2201" s="154"/>
      <c r="G2201" s="154"/>
      <c r="H2201" s="154"/>
      <c r="I2201" s="154"/>
    </row>
    <row r="2202" spans="5:9" x14ac:dyDescent="0.2">
      <c r="E2202" s="154"/>
      <c r="G2202" s="154"/>
      <c r="H2202" s="154"/>
      <c r="I2202" s="154"/>
    </row>
    <row r="2203" spans="5:9" x14ac:dyDescent="0.2">
      <c r="E2203" s="154"/>
      <c r="G2203" s="154"/>
      <c r="H2203" s="154"/>
      <c r="I2203" s="154"/>
    </row>
    <row r="2204" spans="5:9" x14ac:dyDescent="0.2">
      <c r="E2204" s="154"/>
      <c r="G2204" s="154"/>
      <c r="H2204" s="154"/>
      <c r="I2204" s="154"/>
    </row>
    <row r="2205" spans="5:9" x14ac:dyDescent="0.2">
      <c r="E2205" s="154"/>
      <c r="G2205" s="154"/>
      <c r="H2205" s="154"/>
      <c r="I2205" s="154"/>
    </row>
    <row r="2206" spans="5:9" x14ac:dyDescent="0.2">
      <c r="E2206" s="154"/>
      <c r="G2206" s="154"/>
      <c r="H2206" s="154"/>
      <c r="I2206" s="154"/>
    </row>
    <row r="2207" spans="5:9" x14ac:dyDescent="0.2">
      <c r="E2207" s="154"/>
      <c r="G2207" s="154"/>
      <c r="H2207" s="154"/>
      <c r="I2207" s="154"/>
    </row>
    <row r="2208" spans="5:9" x14ac:dyDescent="0.2">
      <c r="E2208" s="154"/>
      <c r="G2208" s="154"/>
      <c r="H2208" s="154"/>
      <c r="I2208" s="154"/>
    </row>
    <row r="2209" spans="5:9" x14ac:dyDescent="0.2">
      <c r="E2209" s="154"/>
      <c r="G2209" s="154"/>
      <c r="H2209" s="154"/>
      <c r="I2209" s="154"/>
    </row>
    <row r="2210" spans="5:9" x14ac:dyDescent="0.2">
      <c r="E2210" s="154"/>
      <c r="G2210" s="154"/>
      <c r="H2210" s="154"/>
      <c r="I2210" s="154"/>
    </row>
    <row r="2211" spans="5:9" x14ac:dyDescent="0.2">
      <c r="E2211" s="154"/>
      <c r="G2211" s="154"/>
      <c r="H2211" s="154"/>
      <c r="I2211" s="154"/>
    </row>
    <row r="2212" spans="5:9" x14ac:dyDescent="0.2">
      <c r="E2212" s="154"/>
      <c r="G2212" s="154"/>
      <c r="H2212" s="154"/>
      <c r="I2212" s="154"/>
    </row>
    <row r="2213" spans="5:9" x14ac:dyDescent="0.2">
      <c r="E2213" s="154"/>
      <c r="G2213" s="154"/>
      <c r="H2213" s="154"/>
      <c r="I2213" s="154"/>
    </row>
    <row r="2214" spans="5:9" x14ac:dyDescent="0.2">
      <c r="E2214" s="154"/>
      <c r="G2214" s="154"/>
      <c r="H2214" s="154"/>
      <c r="I2214" s="154"/>
    </row>
    <row r="2215" spans="5:9" x14ac:dyDescent="0.2">
      <c r="E2215" s="154"/>
      <c r="G2215" s="154"/>
      <c r="H2215" s="154"/>
      <c r="I2215" s="154"/>
    </row>
    <row r="2216" spans="5:9" x14ac:dyDescent="0.2">
      <c r="E2216" s="154"/>
      <c r="G2216" s="154"/>
      <c r="H2216" s="154"/>
      <c r="I2216" s="154"/>
    </row>
    <row r="2217" spans="5:9" x14ac:dyDescent="0.2">
      <c r="E2217" s="154"/>
      <c r="G2217" s="154"/>
      <c r="H2217" s="154"/>
      <c r="I2217" s="154"/>
    </row>
    <row r="2218" spans="5:9" x14ac:dyDescent="0.2">
      <c r="E2218" s="154"/>
      <c r="G2218" s="154"/>
      <c r="H2218" s="154"/>
      <c r="I2218" s="154"/>
    </row>
    <row r="2219" spans="5:9" x14ac:dyDescent="0.2">
      <c r="E2219" s="154"/>
      <c r="G2219" s="154"/>
      <c r="H2219" s="154"/>
      <c r="I2219" s="154"/>
    </row>
    <row r="2220" spans="5:9" x14ac:dyDescent="0.2">
      <c r="E2220" s="154"/>
      <c r="G2220" s="154"/>
      <c r="H2220" s="154"/>
      <c r="I2220" s="154"/>
    </row>
    <row r="2221" spans="5:9" x14ac:dyDescent="0.2">
      <c r="E2221" s="154"/>
      <c r="G2221" s="154"/>
      <c r="H2221" s="154"/>
      <c r="I2221" s="154"/>
    </row>
    <row r="2222" spans="5:9" x14ac:dyDescent="0.2">
      <c r="E2222" s="154"/>
      <c r="G2222" s="154"/>
      <c r="H2222" s="154"/>
      <c r="I2222" s="154"/>
    </row>
    <row r="2223" spans="5:9" x14ac:dyDescent="0.2">
      <c r="E2223" s="154"/>
      <c r="G2223" s="154"/>
      <c r="H2223" s="154"/>
      <c r="I2223" s="154"/>
    </row>
    <row r="2224" spans="5:9" x14ac:dyDescent="0.2">
      <c r="E2224" s="154"/>
      <c r="G2224" s="154"/>
      <c r="H2224" s="154"/>
      <c r="I2224" s="154"/>
    </row>
    <row r="2225" spans="5:9" x14ac:dyDescent="0.2">
      <c r="E2225" s="154"/>
      <c r="G2225" s="154"/>
      <c r="H2225" s="154"/>
      <c r="I2225" s="154"/>
    </row>
    <row r="2226" spans="5:9" x14ac:dyDescent="0.2">
      <c r="E2226" s="154"/>
      <c r="G2226" s="154"/>
      <c r="H2226" s="154"/>
      <c r="I2226" s="154"/>
    </row>
    <row r="2227" spans="5:9" x14ac:dyDescent="0.2">
      <c r="E2227" s="154"/>
      <c r="G2227" s="154"/>
      <c r="H2227" s="154"/>
      <c r="I2227" s="154"/>
    </row>
    <row r="2228" spans="5:9" x14ac:dyDescent="0.2">
      <c r="E2228" s="154"/>
      <c r="G2228" s="154"/>
      <c r="H2228" s="154"/>
      <c r="I2228" s="154"/>
    </row>
    <row r="2229" spans="5:9" x14ac:dyDescent="0.2">
      <c r="E2229" s="154"/>
      <c r="G2229" s="154"/>
      <c r="H2229" s="154"/>
      <c r="I2229" s="154"/>
    </row>
    <row r="2230" spans="5:9" x14ac:dyDescent="0.2">
      <c r="E2230" s="154"/>
      <c r="G2230" s="154"/>
      <c r="H2230" s="154"/>
      <c r="I2230" s="154"/>
    </row>
    <row r="2231" spans="5:9" x14ac:dyDescent="0.2">
      <c r="E2231" s="154"/>
      <c r="G2231" s="154"/>
      <c r="H2231" s="154"/>
      <c r="I2231" s="154"/>
    </row>
    <row r="2232" spans="5:9" x14ac:dyDescent="0.2">
      <c r="E2232" s="154"/>
      <c r="G2232" s="154"/>
      <c r="H2232" s="154"/>
      <c r="I2232" s="154"/>
    </row>
    <row r="2233" spans="5:9" x14ac:dyDescent="0.2">
      <c r="E2233" s="154"/>
      <c r="G2233" s="154"/>
      <c r="H2233" s="154"/>
      <c r="I2233" s="154"/>
    </row>
    <row r="2234" spans="5:9" x14ac:dyDescent="0.2">
      <c r="E2234" s="154"/>
      <c r="G2234" s="154"/>
      <c r="H2234" s="154"/>
      <c r="I2234" s="154"/>
    </row>
    <row r="2235" spans="5:9" x14ac:dyDescent="0.2">
      <c r="E2235" s="154"/>
      <c r="G2235" s="154"/>
      <c r="H2235" s="154"/>
      <c r="I2235" s="154"/>
    </row>
    <row r="2236" spans="5:9" x14ac:dyDescent="0.2">
      <c r="E2236" s="154"/>
      <c r="G2236" s="154"/>
      <c r="H2236" s="154"/>
      <c r="I2236" s="154"/>
    </row>
    <row r="2237" spans="5:9" x14ac:dyDescent="0.2">
      <c r="E2237" s="154"/>
      <c r="G2237" s="154"/>
      <c r="H2237" s="154"/>
      <c r="I2237" s="154"/>
    </row>
    <row r="2238" spans="5:9" x14ac:dyDescent="0.2">
      <c r="E2238" s="154"/>
      <c r="G2238" s="154"/>
      <c r="H2238" s="154"/>
      <c r="I2238" s="154"/>
    </row>
    <row r="2239" spans="5:9" x14ac:dyDescent="0.2">
      <c r="E2239" s="154"/>
      <c r="G2239" s="154"/>
      <c r="H2239" s="154"/>
      <c r="I2239" s="154"/>
    </row>
    <row r="2240" spans="5:9" x14ac:dyDescent="0.2">
      <c r="E2240" s="154"/>
      <c r="G2240" s="154"/>
      <c r="H2240" s="154"/>
      <c r="I2240" s="154"/>
    </row>
    <row r="2241" spans="5:9" x14ac:dyDescent="0.2">
      <c r="E2241" s="154"/>
      <c r="G2241" s="154"/>
      <c r="H2241" s="154"/>
      <c r="I2241" s="154"/>
    </row>
    <row r="2242" spans="5:9" x14ac:dyDescent="0.2">
      <c r="E2242" s="154"/>
      <c r="G2242" s="154"/>
      <c r="H2242" s="154"/>
      <c r="I2242" s="154"/>
    </row>
    <row r="2243" spans="5:9" x14ac:dyDescent="0.2">
      <c r="E2243" s="154"/>
      <c r="G2243" s="154"/>
      <c r="H2243" s="154"/>
      <c r="I2243" s="154"/>
    </row>
    <row r="2244" spans="5:9" x14ac:dyDescent="0.2">
      <c r="E2244" s="154"/>
      <c r="G2244" s="154"/>
      <c r="H2244" s="154"/>
      <c r="I2244" s="154"/>
    </row>
    <row r="2245" spans="5:9" x14ac:dyDescent="0.2">
      <c r="E2245" s="154"/>
      <c r="G2245" s="154"/>
      <c r="H2245" s="154"/>
      <c r="I2245" s="154"/>
    </row>
    <row r="2246" spans="5:9" x14ac:dyDescent="0.2">
      <c r="E2246" s="154"/>
      <c r="G2246" s="154"/>
      <c r="H2246" s="154"/>
      <c r="I2246" s="154"/>
    </row>
    <row r="2247" spans="5:9" x14ac:dyDescent="0.2">
      <c r="E2247" s="154"/>
      <c r="G2247" s="154"/>
      <c r="H2247" s="154"/>
      <c r="I2247" s="154"/>
    </row>
    <row r="2248" spans="5:9" x14ac:dyDescent="0.2">
      <c r="E2248" s="154"/>
      <c r="G2248" s="154"/>
      <c r="H2248" s="154"/>
      <c r="I2248" s="154"/>
    </row>
    <row r="2249" spans="5:9" x14ac:dyDescent="0.2">
      <c r="E2249" s="154"/>
      <c r="G2249" s="154"/>
      <c r="H2249" s="154"/>
      <c r="I2249" s="154"/>
    </row>
    <row r="2250" spans="5:9" x14ac:dyDescent="0.2">
      <c r="E2250" s="154"/>
      <c r="G2250" s="154"/>
      <c r="H2250" s="154"/>
      <c r="I2250" s="154"/>
    </row>
    <row r="2251" spans="5:9" x14ac:dyDescent="0.2">
      <c r="E2251" s="154"/>
      <c r="G2251" s="154"/>
      <c r="H2251" s="154"/>
      <c r="I2251" s="154"/>
    </row>
    <row r="2252" spans="5:9" x14ac:dyDescent="0.2">
      <c r="E2252" s="154"/>
      <c r="G2252" s="154"/>
      <c r="H2252" s="154"/>
      <c r="I2252" s="154"/>
    </row>
    <row r="2253" spans="5:9" x14ac:dyDescent="0.2">
      <c r="E2253" s="154"/>
      <c r="G2253" s="154"/>
      <c r="H2253" s="154"/>
      <c r="I2253" s="154"/>
    </row>
    <row r="2254" spans="5:9" x14ac:dyDescent="0.2">
      <c r="E2254" s="154"/>
      <c r="G2254" s="154"/>
      <c r="H2254" s="154"/>
      <c r="I2254" s="154"/>
    </row>
    <row r="2255" spans="5:9" x14ac:dyDescent="0.2">
      <c r="E2255" s="154"/>
      <c r="G2255" s="154"/>
      <c r="H2255" s="154"/>
      <c r="I2255" s="154"/>
    </row>
    <row r="2256" spans="5:9" x14ac:dyDescent="0.2">
      <c r="E2256" s="154"/>
      <c r="G2256" s="154"/>
      <c r="H2256" s="154"/>
      <c r="I2256" s="154"/>
    </row>
    <row r="2257" spans="5:9" x14ac:dyDescent="0.2">
      <c r="E2257" s="154"/>
      <c r="G2257" s="154"/>
      <c r="H2257" s="154"/>
      <c r="I2257" s="154"/>
    </row>
    <row r="2258" spans="5:9" x14ac:dyDescent="0.2">
      <c r="E2258" s="154"/>
      <c r="G2258" s="154"/>
      <c r="H2258" s="154"/>
      <c r="I2258" s="154"/>
    </row>
    <row r="2259" spans="5:9" x14ac:dyDescent="0.2">
      <c r="E2259" s="154"/>
      <c r="G2259" s="154"/>
      <c r="H2259" s="154"/>
      <c r="I2259" s="154"/>
    </row>
    <row r="2260" spans="5:9" x14ac:dyDescent="0.2">
      <c r="E2260" s="154"/>
      <c r="G2260" s="154"/>
      <c r="H2260" s="154"/>
      <c r="I2260" s="154"/>
    </row>
    <row r="2261" spans="5:9" x14ac:dyDescent="0.2">
      <c r="E2261" s="154"/>
      <c r="G2261" s="154"/>
      <c r="H2261" s="154"/>
      <c r="I2261" s="154"/>
    </row>
    <row r="2262" spans="5:9" x14ac:dyDescent="0.2">
      <c r="E2262" s="154"/>
      <c r="G2262" s="154"/>
      <c r="H2262" s="154"/>
      <c r="I2262" s="154"/>
    </row>
    <row r="2263" spans="5:9" x14ac:dyDescent="0.2">
      <c r="E2263" s="154"/>
      <c r="G2263" s="154"/>
      <c r="H2263" s="154"/>
      <c r="I2263" s="154"/>
    </row>
    <row r="2264" spans="5:9" x14ac:dyDescent="0.2">
      <c r="E2264" s="154"/>
      <c r="G2264" s="154"/>
      <c r="H2264" s="154"/>
      <c r="I2264" s="154"/>
    </row>
    <row r="2265" spans="5:9" x14ac:dyDescent="0.2">
      <c r="E2265" s="154"/>
      <c r="G2265" s="154"/>
      <c r="H2265" s="154"/>
      <c r="I2265" s="154"/>
    </row>
    <row r="2266" spans="5:9" x14ac:dyDescent="0.2">
      <c r="E2266" s="154"/>
      <c r="G2266" s="154"/>
      <c r="H2266" s="154"/>
      <c r="I2266" s="154"/>
    </row>
    <row r="2267" spans="5:9" x14ac:dyDescent="0.2">
      <c r="E2267" s="154"/>
      <c r="G2267" s="154"/>
      <c r="H2267" s="154"/>
      <c r="I2267" s="154"/>
    </row>
    <row r="2268" spans="5:9" x14ac:dyDescent="0.2">
      <c r="E2268" s="154"/>
      <c r="G2268" s="154"/>
      <c r="H2268" s="154"/>
      <c r="I2268" s="154"/>
    </row>
    <row r="2269" spans="5:9" x14ac:dyDescent="0.2">
      <c r="E2269" s="154"/>
      <c r="G2269" s="154"/>
      <c r="H2269" s="154"/>
      <c r="I2269" s="154"/>
    </row>
    <row r="2270" spans="5:9" x14ac:dyDescent="0.2">
      <c r="E2270" s="154"/>
      <c r="G2270" s="154"/>
      <c r="H2270" s="154"/>
      <c r="I2270" s="154"/>
    </row>
    <row r="2271" spans="5:9" x14ac:dyDescent="0.2">
      <c r="E2271" s="154"/>
      <c r="G2271" s="154"/>
      <c r="H2271" s="154"/>
      <c r="I2271" s="154"/>
    </row>
    <row r="2272" spans="5:9" x14ac:dyDescent="0.2">
      <c r="E2272" s="154"/>
      <c r="G2272" s="154"/>
      <c r="H2272" s="154"/>
      <c r="I2272" s="154"/>
    </row>
    <row r="2273" spans="5:9" x14ac:dyDescent="0.2">
      <c r="E2273" s="154"/>
      <c r="G2273" s="154"/>
      <c r="H2273" s="154"/>
      <c r="I2273" s="154"/>
    </row>
    <row r="2274" spans="5:9" x14ac:dyDescent="0.2">
      <c r="E2274" s="154"/>
      <c r="G2274" s="154"/>
      <c r="H2274" s="154"/>
      <c r="I2274" s="154"/>
    </row>
    <row r="2275" spans="5:9" x14ac:dyDescent="0.2">
      <c r="E2275" s="154"/>
      <c r="G2275" s="154"/>
      <c r="H2275" s="154"/>
      <c r="I2275" s="154"/>
    </row>
    <row r="2276" spans="5:9" x14ac:dyDescent="0.2">
      <c r="E2276" s="154"/>
      <c r="G2276" s="154"/>
      <c r="H2276" s="154"/>
      <c r="I2276" s="154"/>
    </row>
    <row r="2277" spans="5:9" x14ac:dyDescent="0.2">
      <c r="E2277" s="154"/>
      <c r="G2277" s="154"/>
      <c r="H2277" s="154"/>
      <c r="I2277" s="154"/>
    </row>
    <row r="2278" spans="5:9" x14ac:dyDescent="0.2">
      <c r="E2278" s="154"/>
      <c r="G2278" s="154"/>
      <c r="H2278" s="154"/>
      <c r="I2278" s="154"/>
    </row>
    <row r="2279" spans="5:9" x14ac:dyDescent="0.2">
      <c r="E2279" s="154"/>
      <c r="G2279" s="154"/>
      <c r="H2279" s="154"/>
      <c r="I2279" s="154"/>
    </row>
    <row r="2280" spans="5:9" x14ac:dyDescent="0.2">
      <c r="E2280" s="154"/>
      <c r="G2280" s="154"/>
      <c r="H2280" s="154"/>
      <c r="I2280" s="154"/>
    </row>
    <row r="2281" spans="5:9" x14ac:dyDescent="0.2">
      <c r="E2281" s="154"/>
      <c r="G2281" s="154"/>
      <c r="H2281" s="154"/>
      <c r="I2281" s="154"/>
    </row>
    <row r="2282" spans="5:9" x14ac:dyDescent="0.2">
      <c r="E2282" s="154"/>
      <c r="G2282" s="154"/>
      <c r="H2282" s="154"/>
      <c r="I2282" s="154"/>
    </row>
    <row r="2283" spans="5:9" x14ac:dyDescent="0.2">
      <c r="E2283" s="154"/>
      <c r="G2283" s="154"/>
      <c r="H2283" s="154"/>
      <c r="I2283" s="154"/>
    </row>
    <row r="2284" spans="5:9" x14ac:dyDescent="0.2">
      <c r="E2284" s="154"/>
      <c r="G2284" s="154"/>
      <c r="H2284" s="154"/>
      <c r="I2284" s="154"/>
    </row>
    <row r="2285" spans="5:9" x14ac:dyDescent="0.2">
      <c r="E2285" s="154"/>
      <c r="G2285" s="154"/>
      <c r="H2285" s="154"/>
      <c r="I2285" s="154"/>
    </row>
    <row r="2286" spans="5:9" x14ac:dyDescent="0.2">
      <c r="E2286" s="154"/>
      <c r="G2286" s="154"/>
      <c r="H2286" s="154"/>
      <c r="I2286" s="154"/>
    </row>
    <row r="2287" spans="5:9" x14ac:dyDescent="0.2">
      <c r="E2287" s="154"/>
      <c r="G2287" s="154"/>
      <c r="H2287" s="154"/>
      <c r="I2287" s="154"/>
    </row>
    <row r="2288" spans="5:9" x14ac:dyDescent="0.2">
      <c r="E2288" s="154"/>
      <c r="G2288" s="154"/>
      <c r="H2288" s="154"/>
      <c r="I2288" s="154"/>
    </row>
    <row r="2289" spans="5:9" x14ac:dyDescent="0.2">
      <c r="E2289" s="154"/>
      <c r="G2289" s="154"/>
      <c r="H2289" s="154"/>
      <c r="I2289" s="154"/>
    </row>
    <row r="2290" spans="5:9" x14ac:dyDescent="0.2">
      <c r="E2290" s="154"/>
      <c r="G2290" s="154"/>
      <c r="H2290" s="154"/>
      <c r="I2290" s="154"/>
    </row>
    <row r="2291" spans="5:9" x14ac:dyDescent="0.2">
      <c r="E2291" s="154"/>
      <c r="G2291" s="154"/>
      <c r="H2291" s="154"/>
      <c r="I2291" s="154"/>
    </row>
    <row r="2292" spans="5:9" x14ac:dyDescent="0.2">
      <c r="E2292" s="154"/>
      <c r="G2292" s="154"/>
      <c r="H2292" s="154"/>
      <c r="I2292" s="154"/>
    </row>
    <row r="2293" spans="5:9" x14ac:dyDescent="0.2">
      <c r="E2293" s="154"/>
      <c r="G2293" s="154"/>
      <c r="H2293" s="154"/>
      <c r="I2293" s="154"/>
    </row>
    <row r="2294" spans="5:9" x14ac:dyDescent="0.2">
      <c r="E2294" s="154"/>
      <c r="G2294" s="154"/>
      <c r="H2294" s="154"/>
      <c r="I2294" s="154"/>
    </row>
    <row r="2295" spans="5:9" x14ac:dyDescent="0.2">
      <c r="E2295" s="154"/>
      <c r="G2295" s="154"/>
      <c r="H2295" s="154"/>
      <c r="I2295" s="154"/>
    </row>
    <row r="2296" spans="5:9" x14ac:dyDescent="0.2">
      <c r="E2296" s="154"/>
      <c r="G2296" s="154"/>
      <c r="H2296" s="154"/>
      <c r="I2296" s="154"/>
    </row>
    <row r="2297" spans="5:9" x14ac:dyDescent="0.2">
      <c r="E2297" s="154"/>
      <c r="G2297" s="154"/>
      <c r="H2297" s="154"/>
      <c r="I2297" s="154"/>
    </row>
    <row r="2298" spans="5:9" x14ac:dyDescent="0.2">
      <c r="E2298" s="154"/>
      <c r="G2298" s="154"/>
      <c r="H2298" s="154"/>
      <c r="I2298" s="154"/>
    </row>
    <row r="2299" spans="5:9" x14ac:dyDescent="0.2">
      <c r="E2299" s="154"/>
      <c r="G2299" s="154"/>
      <c r="H2299" s="154"/>
      <c r="I2299" s="154"/>
    </row>
    <row r="2300" spans="5:9" x14ac:dyDescent="0.2">
      <c r="E2300" s="154"/>
      <c r="G2300" s="154"/>
      <c r="H2300" s="154"/>
      <c r="I2300" s="154"/>
    </row>
    <row r="2301" spans="5:9" x14ac:dyDescent="0.2">
      <c r="E2301" s="154"/>
      <c r="G2301" s="154"/>
      <c r="H2301" s="154"/>
      <c r="I2301" s="154"/>
    </row>
    <row r="2302" spans="5:9" x14ac:dyDescent="0.2">
      <c r="E2302" s="154"/>
      <c r="G2302" s="154"/>
      <c r="H2302" s="154"/>
      <c r="I2302" s="154"/>
    </row>
    <row r="2303" spans="5:9" x14ac:dyDescent="0.2">
      <c r="E2303" s="154"/>
      <c r="G2303" s="154"/>
      <c r="H2303" s="154"/>
      <c r="I2303" s="154"/>
    </row>
    <row r="2304" spans="5:9" x14ac:dyDescent="0.2">
      <c r="E2304" s="154"/>
      <c r="G2304" s="154"/>
      <c r="H2304" s="154"/>
      <c r="I2304" s="154"/>
    </row>
    <row r="2305" spans="5:9" x14ac:dyDescent="0.2">
      <c r="E2305" s="154"/>
      <c r="G2305" s="154"/>
      <c r="H2305" s="154"/>
      <c r="I2305" s="154"/>
    </row>
    <row r="2306" spans="5:9" x14ac:dyDescent="0.2">
      <c r="E2306" s="154"/>
      <c r="G2306" s="154"/>
      <c r="H2306" s="154"/>
      <c r="I2306" s="154"/>
    </row>
    <row r="2307" spans="5:9" x14ac:dyDescent="0.2">
      <c r="E2307" s="154"/>
      <c r="G2307" s="154"/>
      <c r="H2307" s="154"/>
      <c r="I2307" s="154"/>
    </row>
    <row r="2308" spans="5:9" x14ac:dyDescent="0.2">
      <c r="E2308" s="154"/>
      <c r="G2308" s="154"/>
      <c r="H2308" s="154"/>
      <c r="I2308" s="154"/>
    </row>
    <row r="2309" spans="5:9" x14ac:dyDescent="0.2">
      <c r="E2309" s="154"/>
      <c r="G2309" s="154"/>
      <c r="H2309" s="154"/>
      <c r="I2309" s="154"/>
    </row>
    <row r="2310" spans="5:9" x14ac:dyDescent="0.2">
      <c r="E2310" s="154"/>
      <c r="G2310" s="154"/>
      <c r="H2310" s="154"/>
      <c r="I2310" s="154"/>
    </row>
    <row r="2311" spans="5:9" x14ac:dyDescent="0.2">
      <c r="E2311" s="154"/>
      <c r="G2311" s="154"/>
      <c r="H2311" s="154"/>
      <c r="I2311" s="154"/>
    </row>
    <row r="2312" spans="5:9" x14ac:dyDescent="0.2">
      <c r="E2312" s="154"/>
      <c r="G2312" s="154"/>
      <c r="H2312" s="154"/>
      <c r="I2312" s="154"/>
    </row>
    <row r="2313" spans="5:9" x14ac:dyDescent="0.2">
      <c r="E2313" s="154"/>
      <c r="G2313" s="154"/>
      <c r="H2313" s="154"/>
      <c r="I2313" s="154"/>
    </row>
    <row r="2314" spans="5:9" x14ac:dyDescent="0.2">
      <c r="E2314" s="154"/>
      <c r="G2314" s="154"/>
      <c r="H2314" s="154"/>
      <c r="I2314" s="154"/>
    </row>
    <row r="2315" spans="5:9" x14ac:dyDescent="0.2">
      <c r="E2315" s="154"/>
      <c r="G2315" s="154"/>
      <c r="H2315" s="154"/>
      <c r="I2315" s="154"/>
    </row>
    <row r="2316" spans="5:9" x14ac:dyDescent="0.2">
      <c r="E2316" s="154"/>
      <c r="G2316" s="154"/>
      <c r="H2316" s="154"/>
      <c r="I2316" s="154"/>
    </row>
    <row r="2317" spans="5:9" x14ac:dyDescent="0.2">
      <c r="E2317" s="154"/>
      <c r="G2317" s="154"/>
      <c r="H2317" s="154"/>
      <c r="I2317" s="154"/>
    </row>
    <row r="2318" spans="5:9" x14ac:dyDescent="0.2">
      <c r="E2318" s="154"/>
      <c r="G2318" s="154"/>
      <c r="H2318" s="154"/>
      <c r="I2318" s="154"/>
    </row>
    <row r="2319" spans="5:9" x14ac:dyDescent="0.2">
      <c r="E2319" s="154"/>
      <c r="G2319" s="154"/>
      <c r="H2319" s="154"/>
      <c r="I2319" s="154"/>
    </row>
    <row r="2320" spans="5:9" x14ac:dyDescent="0.2">
      <c r="E2320" s="154"/>
      <c r="G2320" s="154"/>
      <c r="H2320" s="154"/>
      <c r="I2320" s="154"/>
    </row>
    <row r="2321" spans="5:9" x14ac:dyDescent="0.2">
      <c r="E2321" s="154"/>
      <c r="G2321" s="154"/>
      <c r="H2321" s="154"/>
      <c r="I2321" s="154"/>
    </row>
    <row r="2322" spans="5:9" x14ac:dyDescent="0.2">
      <c r="E2322" s="154"/>
      <c r="G2322" s="154"/>
      <c r="H2322" s="154"/>
      <c r="I2322" s="154"/>
    </row>
    <row r="2323" spans="5:9" x14ac:dyDescent="0.2">
      <c r="E2323" s="154"/>
      <c r="G2323" s="154"/>
      <c r="H2323" s="154"/>
      <c r="I2323" s="154"/>
    </row>
    <row r="2324" spans="5:9" x14ac:dyDescent="0.2">
      <c r="E2324" s="154"/>
      <c r="G2324" s="154"/>
      <c r="H2324" s="154"/>
      <c r="I2324" s="154"/>
    </row>
    <row r="2325" spans="5:9" x14ac:dyDescent="0.2">
      <c r="E2325" s="154"/>
      <c r="G2325" s="154"/>
      <c r="H2325" s="154"/>
      <c r="I2325" s="154"/>
    </row>
    <row r="2326" spans="5:9" x14ac:dyDescent="0.2">
      <c r="E2326" s="154"/>
      <c r="G2326" s="154"/>
      <c r="H2326" s="154"/>
      <c r="I2326" s="154"/>
    </row>
    <row r="2327" spans="5:9" x14ac:dyDescent="0.2">
      <c r="E2327" s="154"/>
      <c r="G2327" s="154"/>
      <c r="H2327" s="154"/>
      <c r="I2327" s="154"/>
    </row>
    <row r="2328" spans="5:9" x14ac:dyDescent="0.2">
      <c r="E2328" s="154"/>
      <c r="G2328" s="154"/>
      <c r="H2328" s="154"/>
      <c r="I2328" s="154"/>
    </row>
    <row r="2329" spans="5:9" x14ac:dyDescent="0.2">
      <c r="E2329" s="154"/>
      <c r="G2329" s="154"/>
      <c r="H2329" s="154"/>
      <c r="I2329" s="154"/>
    </row>
    <row r="2330" spans="5:9" x14ac:dyDescent="0.2">
      <c r="E2330" s="154"/>
      <c r="G2330" s="154"/>
      <c r="H2330" s="154"/>
      <c r="I2330" s="154"/>
    </row>
    <row r="2331" spans="5:9" x14ac:dyDescent="0.2">
      <c r="E2331" s="154"/>
      <c r="G2331" s="154"/>
      <c r="H2331" s="154"/>
      <c r="I2331" s="154"/>
    </row>
    <row r="2332" spans="5:9" x14ac:dyDescent="0.2">
      <c r="E2332" s="154"/>
      <c r="G2332" s="154"/>
      <c r="H2332" s="154"/>
      <c r="I2332" s="154"/>
    </row>
    <row r="2333" spans="5:9" x14ac:dyDescent="0.2">
      <c r="E2333" s="154"/>
      <c r="G2333" s="154"/>
      <c r="H2333" s="154"/>
      <c r="I2333" s="154"/>
    </row>
    <row r="2334" spans="5:9" x14ac:dyDescent="0.2">
      <c r="E2334" s="154"/>
      <c r="G2334" s="154"/>
      <c r="H2334" s="154"/>
      <c r="I2334" s="154"/>
    </row>
    <row r="2335" spans="5:9" x14ac:dyDescent="0.2">
      <c r="E2335" s="154"/>
      <c r="G2335" s="154"/>
      <c r="H2335" s="154"/>
      <c r="I2335" s="154"/>
    </row>
    <row r="2336" spans="5:9" x14ac:dyDescent="0.2">
      <c r="E2336" s="154"/>
      <c r="G2336" s="154"/>
      <c r="H2336" s="154"/>
      <c r="I2336" s="154"/>
    </row>
    <row r="2337" spans="5:9" x14ac:dyDescent="0.2">
      <c r="E2337" s="154"/>
      <c r="G2337" s="154"/>
      <c r="H2337" s="154"/>
      <c r="I2337" s="154"/>
    </row>
    <row r="2338" spans="5:9" x14ac:dyDescent="0.2">
      <c r="E2338" s="154"/>
      <c r="G2338" s="154"/>
      <c r="H2338" s="154"/>
      <c r="I2338" s="154"/>
    </row>
    <row r="2339" spans="5:9" x14ac:dyDescent="0.2">
      <c r="E2339" s="154"/>
      <c r="G2339" s="154"/>
      <c r="H2339" s="154"/>
      <c r="I2339" s="154"/>
    </row>
    <row r="2340" spans="5:9" x14ac:dyDescent="0.2">
      <c r="E2340" s="154"/>
      <c r="G2340" s="154"/>
      <c r="H2340" s="154"/>
      <c r="I2340" s="154"/>
    </row>
    <row r="2341" spans="5:9" x14ac:dyDescent="0.2">
      <c r="E2341" s="154"/>
      <c r="G2341" s="154"/>
      <c r="H2341" s="154"/>
      <c r="I2341" s="154"/>
    </row>
    <row r="2342" spans="5:9" x14ac:dyDescent="0.2">
      <c r="E2342" s="154"/>
      <c r="G2342" s="154"/>
      <c r="H2342" s="154"/>
      <c r="I2342" s="154"/>
    </row>
    <row r="2343" spans="5:9" x14ac:dyDescent="0.2">
      <c r="E2343" s="154"/>
      <c r="G2343" s="154"/>
      <c r="H2343" s="154"/>
      <c r="I2343" s="154"/>
    </row>
    <row r="2344" spans="5:9" x14ac:dyDescent="0.2">
      <c r="E2344" s="154"/>
      <c r="G2344" s="154"/>
      <c r="H2344" s="154"/>
      <c r="I2344" s="154"/>
    </row>
    <row r="2345" spans="5:9" x14ac:dyDescent="0.2">
      <c r="E2345" s="154"/>
      <c r="G2345" s="154"/>
      <c r="H2345" s="154"/>
      <c r="I2345" s="154"/>
    </row>
    <row r="2346" spans="5:9" x14ac:dyDescent="0.2">
      <c r="E2346" s="154"/>
      <c r="G2346" s="154"/>
      <c r="H2346" s="154"/>
      <c r="I2346" s="154"/>
    </row>
    <row r="2347" spans="5:9" x14ac:dyDescent="0.2">
      <c r="E2347" s="154"/>
      <c r="G2347" s="154"/>
      <c r="H2347" s="154"/>
      <c r="I2347" s="154"/>
    </row>
    <row r="2348" spans="5:9" x14ac:dyDescent="0.2">
      <c r="E2348" s="154"/>
      <c r="G2348" s="154"/>
      <c r="H2348" s="154"/>
      <c r="I2348" s="154"/>
    </row>
    <row r="2349" spans="5:9" x14ac:dyDescent="0.2">
      <c r="E2349" s="154"/>
      <c r="G2349" s="154"/>
      <c r="H2349" s="154"/>
      <c r="I2349" s="154"/>
    </row>
    <row r="2350" spans="5:9" x14ac:dyDescent="0.2">
      <c r="E2350" s="154"/>
      <c r="G2350" s="154"/>
      <c r="H2350" s="154"/>
      <c r="I2350" s="154"/>
    </row>
    <row r="2351" spans="5:9" x14ac:dyDescent="0.2">
      <c r="E2351" s="154"/>
      <c r="G2351" s="154"/>
      <c r="H2351" s="154"/>
      <c r="I2351" s="154"/>
    </row>
    <row r="2352" spans="5:9" x14ac:dyDescent="0.2">
      <c r="E2352" s="154"/>
      <c r="G2352" s="154"/>
      <c r="H2352" s="154"/>
      <c r="I2352" s="154"/>
    </row>
    <row r="2353" spans="5:9" x14ac:dyDescent="0.2">
      <c r="E2353" s="154"/>
      <c r="G2353" s="154"/>
      <c r="H2353" s="154"/>
      <c r="I2353" s="154"/>
    </row>
    <row r="2354" spans="5:9" x14ac:dyDescent="0.2">
      <c r="E2354" s="154"/>
      <c r="G2354" s="154"/>
      <c r="H2354" s="154"/>
      <c r="I2354" s="154"/>
    </row>
    <row r="2355" spans="5:9" x14ac:dyDescent="0.2">
      <c r="E2355" s="154"/>
      <c r="G2355" s="154"/>
      <c r="H2355" s="154"/>
      <c r="I2355" s="154"/>
    </row>
    <row r="2356" spans="5:9" x14ac:dyDescent="0.2">
      <c r="E2356" s="154"/>
      <c r="G2356" s="154"/>
      <c r="H2356" s="154"/>
      <c r="I2356" s="154"/>
    </row>
    <row r="2357" spans="5:9" x14ac:dyDescent="0.2">
      <c r="E2357" s="154"/>
      <c r="G2357" s="154"/>
      <c r="H2357" s="154"/>
      <c r="I2357" s="154"/>
    </row>
    <row r="2358" spans="5:9" x14ac:dyDescent="0.2">
      <c r="E2358" s="154"/>
      <c r="G2358" s="154"/>
      <c r="H2358" s="154"/>
      <c r="I2358" s="154"/>
    </row>
    <row r="2359" spans="5:9" x14ac:dyDescent="0.2">
      <c r="E2359" s="154"/>
      <c r="G2359" s="154"/>
      <c r="H2359" s="154"/>
      <c r="I2359" s="154"/>
    </row>
    <row r="2360" spans="5:9" x14ac:dyDescent="0.2">
      <c r="E2360" s="154"/>
      <c r="G2360" s="154"/>
      <c r="H2360" s="154"/>
      <c r="I2360" s="154"/>
    </row>
    <row r="2361" spans="5:9" x14ac:dyDescent="0.2">
      <c r="E2361" s="154"/>
      <c r="G2361" s="154"/>
      <c r="H2361" s="154"/>
      <c r="I2361" s="154"/>
    </row>
    <row r="2362" spans="5:9" x14ac:dyDescent="0.2">
      <c r="E2362" s="154"/>
      <c r="G2362" s="154"/>
      <c r="H2362" s="154"/>
      <c r="I2362" s="154"/>
    </row>
    <row r="2363" spans="5:9" x14ac:dyDescent="0.2">
      <c r="E2363" s="154"/>
      <c r="G2363" s="154"/>
      <c r="H2363" s="154"/>
      <c r="I2363" s="154"/>
    </row>
    <row r="2364" spans="5:9" x14ac:dyDescent="0.2">
      <c r="E2364" s="154"/>
      <c r="G2364" s="154"/>
      <c r="H2364" s="154"/>
      <c r="I2364" s="154"/>
    </row>
    <row r="2365" spans="5:9" x14ac:dyDescent="0.2">
      <c r="E2365" s="154"/>
      <c r="G2365" s="154"/>
      <c r="H2365" s="154"/>
      <c r="I2365" s="154"/>
    </row>
    <row r="2366" spans="5:9" x14ac:dyDescent="0.2">
      <c r="E2366" s="154"/>
      <c r="G2366" s="154"/>
      <c r="H2366" s="154"/>
      <c r="I2366" s="154"/>
    </row>
    <row r="2367" spans="5:9" x14ac:dyDescent="0.2">
      <c r="E2367" s="154"/>
      <c r="G2367" s="154"/>
      <c r="H2367" s="154"/>
      <c r="I2367" s="154"/>
    </row>
    <row r="2368" spans="5:9" x14ac:dyDescent="0.2">
      <c r="E2368" s="154"/>
      <c r="G2368" s="154"/>
      <c r="H2368" s="154"/>
      <c r="I2368" s="154"/>
    </row>
    <row r="2369" spans="5:9" x14ac:dyDescent="0.2">
      <c r="E2369" s="154"/>
      <c r="G2369" s="154"/>
      <c r="H2369" s="154"/>
      <c r="I2369" s="154"/>
    </row>
    <row r="2370" spans="5:9" x14ac:dyDescent="0.2">
      <c r="E2370" s="154"/>
      <c r="G2370" s="154"/>
      <c r="H2370" s="154"/>
      <c r="I2370" s="154"/>
    </row>
    <row r="2371" spans="5:9" x14ac:dyDescent="0.2">
      <c r="E2371" s="154"/>
      <c r="G2371" s="154"/>
      <c r="H2371" s="154"/>
      <c r="I2371" s="154"/>
    </row>
    <row r="2372" spans="5:9" x14ac:dyDescent="0.2">
      <c r="E2372" s="154"/>
      <c r="G2372" s="154"/>
      <c r="H2372" s="154"/>
      <c r="I2372" s="154"/>
    </row>
    <row r="2373" spans="5:9" x14ac:dyDescent="0.2">
      <c r="E2373" s="154"/>
      <c r="G2373" s="154"/>
      <c r="H2373" s="154"/>
      <c r="I2373" s="154"/>
    </row>
    <row r="2374" spans="5:9" x14ac:dyDescent="0.2">
      <c r="E2374" s="154"/>
      <c r="G2374" s="154"/>
      <c r="H2374" s="154"/>
      <c r="I2374" s="154"/>
    </row>
    <row r="2375" spans="5:9" x14ac:dyDescent="0.2">
      <c r="E2375" s="154"/>
      <c r="G2375" s="154"/>
      <c r="H2375" s="154"/>
      <c r="I2375" s="154"/>
    </row>
    <row r="2376" spans="5:9" x14ac:dyDescent="0.2">
      <c r="E2376" s="154"/>
      <c r="G2376" s="154"/>
      <c r="H2376" s="154"/>
      <c r="I2376" s="154"/>
    </row>
    <row r="2377" spans="5:9" x14ac:dyDescent="0.2">
      <c r="E2377" s="154"/>
      <c r="G2377" s="154"/>
      <c r="H2377" s="154"/>
      <c r="I2377" s="154"/>
    </row>
    <row r="2378" spans="5:9" x14ac:dyDescent="0.2">
      <c r="E2378" s="154"/>
      <c r="G2378" s="154"/>
      <c r="H2378" s="154"/>
      <c r="I2378" s="154"/>
    </row>
    <row r="2379" spans="5:9" x14ac:dyDescent="0.2">
      <c r="E2379" s="154"/>
      <c r="G2379" s="154"/>
      <c r="H2379" s="154"/>
      <c r="I2379" s="154"/>
    </row>
    <row r="2380" spans="5:9" x14ac:dyDescent="0.2">
      <c r="E2380" s="154"/>
      <c r="G2380" s="154"/>
      <c r="H2380" s="154"/>
      <c r="I2380" s="154"/>
    </row>
    <row r="2381" spans="5:9" x14ac:dyDescent="0.2">
      <c r="E2381" s="154"/>
      <c r="G2381" s="154"/>
      <c r="H2381" s="154"/>
      <c r="I2381" s="154"/>
    </row>
    <row r="2382" spans="5:9" x14ac:dyDescent="0.2">
      <c r="E2382" s="154"/>
      <c r="G2382" s="154"/>
      <c r="H2382" s="154"/>
      <c r="I2382" s="154"/>
    </row>
    <row r="2383" spans="5:9" x14ac:dyDescent="0.2">
      <c r="E2383" s="154"/>
      <c r="G2383" s="154"/>
      <c r="H2383" s="154"/>
      <c r="I2383" s="154"/>
    </row>
    <row r="2384" spans="5:9" x14ac:dyDescent="0.2">
      <c r="E2384" s="154"/>
      <c r="G2384" s="154"/>
      <c r="H2384" s="154"/>
      <c r="I2384" s="154"/>
    </row>
    <row r="2385" spans="5:9" x14ac:dyDescent="0.2">
      <c r="E2385" s="154"/>
      <c r="G2385" s="154"/>
      <c r="H2385" s="154"/>
      <c r="I2385" s="154"/>
    </row>
    <row r="2386" spans="5:9" x14ac:dyDescent="0.2">
      <c r="E2386" s="154"/>
      <c r="G2386" s="154"/>
      <c r="H2386" s="154"/>
      <c r="I2386" s="154"/>
    </row>
    <row r="2387" spans="5:9" x14ac:dyDescent="0.2">
      <c r="E2387" s="154"/>
      <c r="G2387" s="154"/>
      <c r="H2387" s="154"/>
      <c r="I2387" s="154"/>
    </row>
    <row r="2388" spans="5:9" x14ac:dyDescent="0.2">
      <c r="E2388" s="154"/>
      <c r="G2388" s="154"/>
      <c r="H2388" s="154"/>
      <c r="I2388" s="154"/>
    </row>
    <row r="2389" spans="5:9" x14ac:dyDescent="0.2">
      <c r="E2389" s="154"/>
      <c r="G2389" s="154"/>
      <c r="H2389" s="154"/>
      <c r="I2389" s="154"/>
    </row>
    <row r="2390" spans="5:9" x14ac:dyDescent="0.2">
      <c r="E2390" s="154"/>
      <c r="G2390" s="154"/>
      <c r="H2390" s="154"/>
      <c r="I2390" s="154"/>
    </row>
    <row r="2391" spans="5:9" x14ac:dyDescent="0.2">
      <c r="E2391" s="154"/>
      <c r="G2391" s="154"/>
      <c r="H2391" s="154"/>
      <c r="I2391" s="154"/>
    </row>
    <row r="2392" spans="5:9" x14ac:dyDescent="0.2">
      <c r="E2392" s="154"/>
      <c r="G2392" s="154"/>
      <c r="H2392" s="154"/>
      <c r="I2392" s="154"/>
    </row>
    <row r="2393" spans="5:9" x14ac:dyDescent="0.2">
      <c r="E2393" s="154"/>
      <c r="G2393" s="154"/>
      <c r="H2393" s="154"/>
      <c r="I2393" s="154"/>
    </row>
    <row r="2394" spans="5:9" x14ac:dyDescent="0.2">
      <c r="E2394" s="154"/>
      <c r="G2394" s="154"/>
      <c r="H2394" s="154"/>
      <c r="I2394" s="154"/>
    </row>
    <row r="2395" spans="5:9" x14ac:dyDescent="0.2">
      <c r="E2395" s="154"/>
      <c r="G2395" s="154"/>
      <c r="H2395" s="154"/>
      <c r="I2395" s="154"/>
    </row>
    <row r="2396" spans="5:9" x14ac:dyDescent="0.2">
      <c r="E2396" s="154"/>
      <c r="G2396" s="154"/>
      <c r="H2396" s="154"/>
      <c r="I2396" s="154"/>
    </row>
    <row r="2397" spans="5:9" x14ac:dyDescent="0.2">
      <c r="E2397" s="154"/>
      <c r="G2397" s="154"/>
      <c r="H2397" s="154"/>
      <c r="I2397" s="154"/>
    </row>
    <row r="2398" spans="5:9" x14ac:dyDescent="0.2">
      <c r="E2398" s="154"/>
      <c r="G2398" s="154"/>
      <c r="H2398" s="154"/>
      <c r="I2398" s="154"/>
    </row>
    <row r="2399" spans="5:9" x14ac:dyDescent="0.2">
      <c r="E2399" s="154"/>
      <c r="G2399" s="154"/>
      <c r="H2399" s="154"/>
      <c r="I2399" s="154"/>
    </row>
    <row r="2400" spans="5:9" x14ac:dyDescent="0.2">
      <c r="E2400" s="154"/>
      <c r="G2400" s="154"/>
      <c r="H2400" s="154"/>
      <c r="I2400" s="154"/>
    </row>
    <row r="2401" spans="5:9" x14ac:dyDescent="0.2">
      <c r="E2401" s="154"/>
      <c r="G2401" s="154"/>
      <c r="H2401" s="154"/>
      <c r="I2401" s="154"/>
    </row>
    <row r="2402" spans="5:9" x14ac:dyDescent="0.2">
      <c r="E2402" s="154"/>
      <c r="G2402" s="154"/>
      <c r="H2402" s="154"/>
      <c r="I2402" s="154"/>
    </row>
    <row r="2403" spans="5:9" x14ac:dyDescent="0.2">
      <c r="E2403" s="154"/>
      <c r="G2403" s="154"/>
      <c r="H2403" s="154"/>
      <c r="I2403" s="154"/>
    </row>
    <row r="2404" spans="5:9" x14ac:dyDescent="0.2">
      <c r="E2404" s="154"/>
      <c r="G2404" s="154"/>
      <c r="H2404" s="154"/>
      <c r="I2404" s="154"/>
    </row>
    <row r="2405" spans="5:9" x14ac:dyDescent="0.2">
      <c r="E2405" s="154"/>
      <c r="G2405" s="154"/>
      <c r="H2405" s="154"/>
      <c r="I2405" s="154"/>
    </row>
    <row r="2406" spans="5:9" x14ac:dyDescent="0.2">
      <c r="E2406" s="154"/>
      <c r="G2406" s="154"/>
      <c r="H2406" s="154"/>
      <c r="I2406" s="154"/>
    </row>
    <row r="2407" spans="5:9" x14ac:dyDescent="0.2">
      <c r="E2407" s="154"/>
      <c r="G2407" s="154"/>
      <c r="H2407" s="154"/>
      <c r="I2407" s="154"/>
    </row>
    <row r="2408" spans="5:9" x14ac:dyDescent="0.2">
      <c r="E2408" s="154"/>
      <c r="G2408" s="154"/>
      <c r="H2408" s="154"/>
      <c r="I2408" s="154"/>
    </row>
    <row r="2409" spans="5:9" x14ac:dyDescent="0.2">
      <c r="E2409" s="154"/>
      <c r="G2409" s="154"/>
      <c r="H2409" s="154"/>
      <c r="I2409" s="154"/>
    </row>
    <row r="2410" spans="5:9" x14ac:dyDescent="0.2">
      <c r="E2410" s="154"/>
      <c r="G2410" s="154"/>
      <c r="H2410" s="154"/>
      <c r="I2410" s="154"/>
    </row>
    <row r="2411" spans="5:9" x14ac:dyDescent="0.2">
      <c r="E2411" s="154"/>
      <c r="G2411" s="154"/>
      <c r="H2411" s="154"/>
      <c r="I2411" s="154"/>
    </row>
    <row r="2412" spans="5:9" x14ac:dyDescent="0.2">
      <c r="E2412" s="154"/>
      <c r="G2412" s="154"/>
      <c r="H2412" s="154"/>
      <c r="I2412" s="154"/>
    </row>
    <row r="2413" spans="5:9" x14ac:dyDescent="0.2">
      <c r="E2413" s="154"/>
      <c r="G2413" s="154"/>
      <c r="H2413" s="154"/>
      <c r="I2413" s="154"/>
    </row>
    <row r="2414" spans="5:9" x14ac:dyDescent="0.2">
      <c r="E2414" s="154"/>
      <c r="G2414" s="154"/>
      <c r="H2414" s="154"/>
      <c r="I2414" s="154"/>
    </row>
    <row r="2415" spans="5:9" x14ac:dyDescent="0.2">
      <c r="E2415" s="154"/>
      <c r="G2415" s="154"/>
      <c r="H2415" s="154"/>
      <c r="I2415" s="154"/>
    </row>
    <row r="2416" spans="5:9" x14ac:dyDescent="0.2">
      <c r="E2416" s="154"/>
      <c r="G2416" s="154"/>
      <c r="H2416" s="154"/>
      <c r="I2416" s="154"/>
    </row>
    <row r="2417" spans="5:9" x14ac:dyDescent="0.2">
      <c r="E2417" s="154"/>
      <c r="G2417" s="154"/>
      <c r="H2417" s="154"/>
      <c r="I2417" s="154"/>
    </row>
    <row r="2418" spans="5:9" x14ac:dyDescent="0.2">
      <c r="E2418" s="154"/>
      <c r="G2418" s="154"/>
      <c r="H2418" s="154"/>
      <c r="I2418" s="154"/>
    </row>
    <row r="2419" spans="5:9" x14ac:dyDescent="0.2">
      <c r="E2419" s="154"/>
      <c r="G2419" s="154"/>
      <c r="H2419" s="154"/>
      <c r="I2419" s="154"/>
    </row>
    <row r="2420" spans="5:9" x14ac:dyDescent="0.2">
      <c r="E2420" s="154"/>
      <c r="G2420" s="154"/>
      <c r="H2420" s="154"/>
      <c r="I2420" s="154"/>
    </row>
    <row r="2421" spans="5:9" x14ac:dyDescent="0.2">
      <c r="E2421" s="154"/>
      <c r="G2421" s="154"/>
      <c r="H2421" s="154"/>
      <c r="I2421" s="154"/>
    </row>
    <row r="2422" spans="5:9" x14ac:dyDescent="0.2">
      <c r="E2422" s="154"/>
      <c r="G2422" s="154"/>
      <c r="H2422" s="154"/>
      <c r="I2422" s="154"/>
    </row>
    <row r="2423" spans="5:9" x14ac:dyDescent="0.2">
      <c r="E2423" s="154"/>
      <c r="G2423" s="154"/>
      <c r="H2423" s="154"/>
      <c r="I2423" s="154"/>
    </row>
    <row r="2424" spans="5:9" x14ac:dyDescent="0.2">
      <c r="E2424" s="154"/>
      <c r="G2424" s="154"/>
      <c r="H2424" s="154"/>
      <c r="I2424" s="154"/>
    </row>
    <row r="2425" spans="5:9" x14ac:dyDescent="0.2">
      <c r="E2425" s="154"/>
      <c r="G2425" s="154"/>
      <c r="H2425" s="154"/>
      <c r="I2425" s="154"/>
    </row>
    <row r="2426" spans="5:9" x14ac:dyDescent="0.2">
      <c r="E2426" s="154"/>
      <c r="G2426" s="154"/>
      <c r="H2426" s="154"/>
      <c r="I2426" s="154"/>
    </row>
    <row r="2427" spans="5:9" x14ac:dyDescent="0.2">
      <c r="E2427" s="154"/>
      <c r="G2427" s="154"/>
      <c r="H2427" s="154"/>
      <c r="I2427" s="154"/>
    </row>
    <row r="2428" spans="5:9" x14ac:dyDescent="0.2">
      <c r="E2428" s="154"/>
      <c r="G2428" s="154"/>
      <c r="H2428" s="154"/>
      <c r="I2428" s="154"/>
    </row>
    <row r="2429" spans="5:9" x14ac:dyDescent="0.2">
      <c r="E2429" s="154"/>
      <c r="G2429" s="154"/>
      <c r="H2429" s="154"/>
      <c r="I2429" s="154"/>
    </row>
    <row r="2430" spans="5:9" x14ac:dyDescent="0.2">
      <c r="E2430" s="154"/>
      <c r="G2430" s="154"/>
      <c r="H2430" s="154"/>
      <c r="I2430" s="154"/>
    </row>
    <row r="2431" spans="5:9" x14ac:dyDescent="0.2">
      <c r="E2431" s="154"/>
      <c r="G2431" s="154"/>
      <c r="H2431" s="154"/>
      <c r="I2431" s="154"/>
    </row>
    <row r="2432" spans="5:9" x14ac:dyDescent="0.2">
      <c r="E2432" s="154"/>
      <c r="G2432" s="154"/>
      <c r="H2432" s="154"/>
      <c r="I2432" s="154"/>
    </row>
    <row r="2433" spans="5:9" x14ac:dyDescent="0.2">
      <c r="E2433" s="154"/>
      <c r="G2433" s="154"/>
      <c r="H2433" s="154"/>
      <c r="I2433" s="154"/>
    </row>
    <row r="2434" spans="5:9" x14ac:dyDescent="0.2">
      <c r="E2434" s="154"/>
      <c r="G2434" s="154"/>
      <c r="H2434" s="154"/>
      <c r="I2434" s="154"/>
    </row>
    <row r="2435" spans="5:9" x14ac:dyDescent="0.2">
      <c r="E2435" s="154"/>
      <c r="G2435" s="154"/>
      <c r="H2435" s="154"/>
      <c r="I2435" s="154"/>
    </row>
    <row r="2436" spans="5:9" x14ac:dyDescent="0.2">
      <c r="E2436" s="154"/>
      <c r="G2436" s="154"/>
      <c r="H2436" s="154"/>
      <c r="I2436" s="154"/>
    </row>
    <row r="2437" spans="5:9" x14ac:dyDescent="0.2">
      <c r="E2437" s="154"/>
      <c r="G2437" s="154"/>
      <c r="H2437" s="154"/>
      <c r="I2437" s="154"/>
    </row>
    <row r="2438" spans="5:9" x14ac:dyDescent="0.2">
      <c r="E2438" s="154"/>
      <c r="G2438" s="154"/>
      <c r="H2438" s="154"/>
      <c r="I2438" s="154"/>
    </row>
    <row r="2439" spans="5:9" x14ac:dyDescent="0.2">
      <c r="E2439" s="154"/>
      <c r="G2439" s="154"/>
      <c r="H2439" s="154"/>
      <c r="I2439" s="154"/>
    </row>
    <row r="2440" spans="5:9" x14ac:dyDescent="0.2">
      <c r="E2440" s="154"/>
      <c r="G2440" s="154"/>
      <c r="H2440" s="154"/>
      <c r="I2440" s="154"/>
    </row>
    <row r="2441" spans="5:9" x14ac:dyDescent="0.2">
      <c r="E2441" s="154"/>
      <c r="G2441" s="154"/>
      <c r="H2441" s="154"/>
      <c r="I2441" s="154"/>
    </row>
    <row r="2442" spans="5:9" x14ac:dyDescent="0.2">
      <c r="E2442" s="154"/>
      <c r="G2442" s="154"/>
      <c r="H2442" s="154"/>
      <c r="I2442" s="154"/>
    </row>
    <row r="2443" spans="5:9" x14ac:dyDescent="0.2">
      <c r="E2443" s="154"/>
      <c r="G2443" s="154"/>
      <c r="H2443" s="154"/>
      <c r="I2443" s="154"/>
    </row>
    <row r="2444" spans="5:9" x14ac:dyDescent="0.2">
      <c r="E2444" s="154"/>
      <c r="G2444" s="154"/>
      <c r="H2444" s="154"/>
      <c r="I2444" s="154"/>
    </row>
    <row r="2445" spans="5:9" x14ac:dyDescent="0.2">
      <c r="E2445" s="154"/>
      <c r="G2445" s="154"/>
      <c r="H2445" s="154"/>
      <c r="I2445" s="154"/>
    </row>
    <row r="2446" spans="5:9" x14ac:dyDescent="0.2">
      <c r="E2446" s="154"/>
      <c r="G2446" s="154"/>
      <c r="H2446" s="154"/>
      <c r="I2446" s="154"/>
    </row>
    <row r="2447" spans="5:9" x14ac:dyDescent="0.2">
      <c r="E2447" s="154"/>
      <c r="G2447" s="154"/>
      <c r="H2447" s="154"/>
      <c r="I2447" s="154"/>
    </row>
    <row r="2448" spans="5:9" x14ac:dyDescent="0.2">
      <c r="E2448" s="154"/>
      <c r="G2448" s="154"/>
      <c r="H2448" s="154"/>
      <c r="I2448" s="154"/>
    </row>
    <row r="2449" spans="5:9" x14ac:dyDescent="0.2">
      <c r="E2449" s="154"/>
      <c r="G2449" s="154"/>
      <c r="H2449" s="154"/>
      <c r="I2449" s="154"/>
    </row>
    <row r="2450" spans="5:9" x14ac:dyDescent="0.2">
      <c r="E2450" s="154"/>
      <c r="G2450" s="154"/>
      <c r="H2450" s="154"/>
      <c r="I2450" s="154"/>
    </row>
    <row r="2451" spans="5:9" x14ac:dyDescent="0.2">
      <c r="E2451" s="154"/>
      <c r="G2451" s="154"/>
      <c r="H2451" s="154"/>
      <c r="I2451" s="154"/>
    </row>
    <row r="2452" spans="5:9" x14ac:dyDescent="0.2">
      <c r="E2452" s="154"/>
      <c r="G2452" s="154"/>
      <c r="H2452" s="154"/>
      <c r="I2452" s="154"/>
    </row>
    <row r="2453" spans="5:9" x14ac:dyDescent="0.2">
      <c r="E2453" s="154"/>
      <c r="G2453" s="154"/>
      <c r="H2453" s="154"/>
      <c r="I2453" s="154"/>
    </row>
    <row r="2454" spans="5:9" x14ac:dyDescent="0.2">
      <c r="E2454" s="154"/>
      <c r="G2454" s="154"/>
      <c r="H2454" s="154"/>
      <c r="I2454" s="154"/>
    </row>
    <row r="2455" spans="5:9" x14ac:dyDescent="0.2">
      <c r="E2455" s="154"/>
      <c r="G2455" s="154"/>
      <c r="H2455" s="154"/>
      <c r="I2455" s="154"/>
    </row>
    <row r="2456" spans="5:9" x14ac:dyDescent="0.2">
      <c r="E2456" s="154"/>
      <c r="G2456" s="154"/>
      <c r="H2456" s="154"/>
      <c r="I2456" s="154"/>
    </row>
    <row r="2457" spans="5:9" x14ac:dyDescent="0.2">
      <c r="E2457" s="154"/>
      <c r="G2457" s="154"/>
      <c r="H2457" s="154"/>
      <c r="I2457" s="154"/>
    </row>
    <row r="2458" spans="5:9" x14ac:dyDescent="0.2">
      <c r="E2458" s="154"/>
      <c r="G2458" s="154"/>
      <c r="H2458" s="154"/>
      <c r="I2458" s="154"/>
    </row>
    <row r="2459" spans="5:9" x14ac:dyDescent="0.2">
      <c r="E2459" s="154"/>
      <c r="G2459" s="154"/>
      <c r="H2459" s="154"/>
      <c r="I2459" s="154"/>
    </row>
    <row r="2460" spans="5:9" x14ac:dyDescent="0.2">
      <c r="E2460" s="154"/>
      <c r="G2460" s="154"/>
      <c r="H2460" s="154"/>
      <c r="I2460" s="154"/>
    </row>
    <row r="2461" spans="5:9" x14ac:dyDescent="0.2">
      <c r="E2461" s="154"/>
      <c r="G2461" s="154"/>
      <c r="H2461" s="154"/>
      <c r="I2461" s="154"/>
    </row>
    <row r="2462" spans="5:9" x14ac:dyDescent="0.2">
      <c r="E2462" s="154"/>
      <c r="G2462" s="154"/>
      <c r="H2462" s="154"/>
      <c r="I2462" s="154"/>
    </row>
    <row r="2463" spans="5:9" x14ac:dyDescent="0.2">
      <c r="E2463" s="154"/>
      <c r="G2463" s="154"/>
      <c r="H2463" s="154"/>
      <c r="I2463" s="154"/>
    </row>
    <row r="2464" spans="5:9" x14ac:dyDescent="0.2">
      <c r="E2464" s="154"/>
      <c r="G2464" s="154"/>
      <c r="H2464" s="154"/>
      <c r="I2464" s="154"/>
    </row>
    <row r="2465" spans="5:9" x14ac:dyDescent="0.2">
      <c r="E2465" s="154"/>
      <c r="G2465" s="154"/>
      <c r="H2465" s="154"/>
      <c r="I2465" s="154"/>
    </row>
    <row r="2466" spans="5:9" x14ac:dyDescent="0.2">
      <c r="E2466" s="154"/>
      <c r="G2466" s="154"/>
      <c r="H2466" s="154"/>
      <c r="I2466" s="154"/>
    </row>
    <row r="2467" spans="5:9" x14ac:dyDescent="0.2">
      <c r="E2467" s="154"/>
      <c r="G2467" s="154"/>
      <c r="H2467" s="154"/>
      <c r="I2467" s="154"/>
    </row>
    <row r="2468" spans="5:9" x14ac:dyDescent="0.2">
      <c r="E2468" s="154"/>
      <c r="G2468" s="154"/>
      <c r="H2468" s="154"/>
      <c r="I2468" s="154"/>
    </row>
    <row r="2469" spans="5:9" x14ac:dyDescent="0.2">
      <c r="E2469" s="154"/>
      <c r="G2469" s="154"/>
      <c r="H2469" s="154"/>
      <c r="I2469" s="154"/>
    </row>
    <row r="2470" spans="5:9" x14ac:dyDescent="0.2">
      <c r="E2470" s="154"/>
      <c r="G2470" s="154"/>
      <c r="H2470" s="154"/>
      <c r="I2470" s="154"/>
    </row>
    <row r="2471" spans="5:9" x14ac:dyDescent="0.2">
      <c r="E2471" s="154"/>
      <c r="G2471" s="154"/>
      <c r="H2471" s="154"/>
      <c r="I2471" s="154"/>
    </row>
    <row r="2472" spans="5:9" x14ac:dyDescent="0.2">
      <c r="E2472" s="154"/>
      <c r="G2472" s="154"/>
      <c r="H2472" s="154"/>
      <c r="I2472" s="154"/>
    </row>
    <row r="2473" spans="5:9" x14ac:dyDescent="0.2">
      <c r="E2473" s="154"/>
      <c r="G2473" s="154"/>
      <c r="H2473" s="154"/>
      <c r="I2473" s="154"/>
    </row>
    <row r="2474" spans="5:9" x14ac:dyDescent="0.2">
      <c r="E2474" s="154"/>
      <c r="G2474" s="154"/>
      <c r="H2474" s="154"/>
      <c r="I2474" s="154"/>
    </row>
    <row r="2475" spans="5:9" x14ac:dyDescent="0.2">
      <c r="E2475" s="154"/>
      <c r="G2475" s="154"/>
      <c r="H2475" s="154"/>
      <c r="I2475" s="154"/>
    </row>
    <row r="2476" spans="5:9" x14ac:dyDescent="0.2">
      <c r="E2476" s="154"/>
      <c r="G2476" s="154"/>
      <c r="H2476" s="154"/>
      <c r="I2476" s="154"/>
    </row>
    <row r="2477" spans="5:9" x14ac:dyDescent="0.2">
      <c r="E2477" s="154"/>
      <c r="G2477" s="154"/>
      <c r="H2477" s="154"/>
      <c r="I2477" s="154"/>
    </row>
    <row r="2478" spans="5:9" x14ac:dyDescent="0.2">
      <c r="E2478" s="154"/>
      <c r="G2478" s="154"/>
      <c r="H2478" s="154"/>
      <c r="I2478" s="154"/>
    </row>
    <row r="2479" spans="5:9" x14ac:dyDescent="0.2">
      <c r="E2479" s="154"/>
      <c r="G2479" s="154"/>
      <c r="H2479" s="154"/>
      <c r="I2479" s="154"/>
    </row>
    <row r="2480" spans="5:9" x14ac:dyDescent="0.2">
      <c r="E2480" s="154"/>
      <c r="G2480" s="154"/>
      <c r="H2480" s="154"/>
      <c r="I2480" s="154"/>
    </row>
    <row r="2481" spans="5:9" x14ac:dyDescent="0.2">
      <c r="E2481" s="154"/>
      <c r="G2481" s="154"/>
      <c r="H2481" s="154"/>
      <c r="I2481" s="154"/>
    </row>
    <row r="2482" spans="5:9" x14ac:dyDescent="0.2">
      <c r="E2482" s="154"/>
      <c r="G2482" s="154"/>
      <c r="H2482" s="154"/>
      <c r="I2482" s="154"/>
    </row>
    <row r="2483" spans="5:9" x14ac:dyDescent="0.2">
      <c r="E2483" s="154"/>
      <c r="G2483" s="154"/>
      <c r="H2483" s="154"/>
      <c r="I2483" s="154"/>
    </row>
    <row r="2484" spans="5:9" x14ac:dyDescent="0.2">
      <c r="E2484" s="154"/>
      <c r="G2484" s="154"/>
      <c r="H2484" s="154"/>
      <c r="I2484" s="154"/>
    </row>
    <row r="2485" spans="5:9" x14ac:dyDescent="0.2">
      <c r="E2485" s="154"/>
      <c r="G2485" s="154"/>
      <c r="H2485" s="154"/>
      <c r="I2485" s="154"/>
    </row>
    <row r="2486" spans="5:9" x14ac:dyDescent="0.2">
      <c r="E2486" s="154"/>
      <c r="G2486" s="154"/>
      <c r="H2486" s="154"/>
      <c r="I2486" s="154"/>
    </row>
    <row r="2487" spans="5:9" x14ac:dyDescent="0.2">
      <c r="E2487" s="154"/>
      <c r="G2487" s="154"/>
      <c r="H2487" s="154"/>
      <c r="I2487" s="154"/>
    </row>
    <row r="2488" spans="5:9" x14ac:dyDescent="0.2">
      <c r="E2488" s="154"/>
      <c r="G2488" s="154"/>
      <c r="H2488" s="154"/>
      <c r="I2488" s="154"/>
    </row>
    <row r="2489" spans="5:9" x14ac:dyDescent="0.2">
      <c r="E2489" s="154"/>
      <c r="G2489" s="154"/>
      <c r="H2489" s="154"/>
      <c r="I2489" s="154"/>
    </row>
    <row r="2490" spans="5:9" x14ac:dyDescent="0.2">
      <c r="E2490" s="154"/>
      <c r="G2490" s="154"/>
      <c r="H2490" s="154"/>
      <c r="I2490" s="154"/>
    </row>
    <row r="2491" spans="5:9" x14ac:dyDescent="0.2">
      <c r="E2491" s="154"/>
      <c r="G2491" s="154"/>
      <c r="H2491" s="154"/>
      <c r="I2491" s="154"/>
    </row>
    <row r="2492" spans="5:9" x14ac:dyDescent="0.2">
      <c r="E2492" s="154"/>
      <c r="G2492" s="154"/>
      <c r="H2492" s="154"/>
      <c r="I2492" s="154"/>
    </row>
    <row r="2493" spans="5:9" x14ac:dyDescent="0.2">
      <c r="E2493" s="154"/>
      <c r="G2493" s="154"/>
      <c r="H2493" s="154"/>
      <c r="I2493" s="154"/>
    </row>
    <row r="2494" spans="5:9" x14ac:dyDescent="0.2">
      <c r="E2494" s="154"/>
      <c r="G2494" s="154"/>
      <c r="H2494" s="154"/>
      <c r="I2494" s="154"/>
    </row>
    <row r="2495" spans="5:9" x14ac:dyDescent="0.2">
      <c r="E2495" s="154"/>
      <c r="G2495" s="154"/>
      <c r="H2495" s="154"/>
      <c r="I2495" s="154"/>
    </row>
    <row r="2496" spans="5:9" x14ac:dyDescent="0.2">
      <c r="E2496" s="154"/>
      <c r="G2496" s="154"/>
      <c r="H2496" s="154"/>
      <c r="I2496" s="154"/>
    </row>
    <row r="2497" spans="5:9" x14ac:dyDescent="0.2">
      <c r="E2497" s="154"/>
      <c r="G2497" s="154"/>
      <c r="H2497" s="154"/>
      <c r="I2497" s="154"/>
    </row>
    <row r="2498" spans="5:9" x14ac:dyDescent="0.2">
      <c r="E2498" s="154"/>
      <c r="G2498" s="154"/>
      <c r="H2498" s="154"/>
      <c r="I2498" s="154"/>
    </row>
    <row r="2499" spans="5:9" x14ac:dyDescent="0.2">
      <c r="E2499" s="154"/>
      <c r="G2499" s="154"/>
      <c r="H2499" s="154"/>
      <c r="I2499" s="154"/>
    </row>
    <row r="2500" spans="5:9" x14ac:dyDescent="0.2">
      <c r="E2500" s="154"/>
      <c r="G2500" s="154"/>
      <c r="H2500" s="154"/>
      <c r="I2500" s="154"/>
    </row>
    <row r="2501" spans="5:9" x14ac:dyDescent="0.2">
      <c r="E2501" s="154"/>
      <c r="G2501" s="154"/>
      <c r="H2501" s="154"/>
      <c r="I2501" s="154"/>
    </row>
    <row r="2502" spans="5:9" x14ac:dyDescent="0.2">
      <c r="E2502" s="154"/>
      <c r="G2502" s="154"/>
      <c r="H2502" s="154"/>
      <c r="I2502" s="154"/>
    </row>
    <row r="2503" spans="5:9" x14ac:dyDescent="0.2">
      <c r="E2503" s="154"/>
      <c r="G2503" s="154"/>
      <c r="H2503" s="154"/>
      <c r="I2503" s="154"/>
    </row>
    <row r="2504" spans="5:9" x14ac:dyDescent="0.2">
      <c r="E2504" s="154"/>
      <c r="G2504" s="154"/>
      <c r="H2504" s="154"/>
      <c r="I2504" s="154"/>
    </row>
    <row r="2505" spans="5:9" x14ac:dyDescent="0.2">
      <c r="E2505" s="154"/>
      <c r="G2505" s="154"/>
      <c r="H2505" s="154"/>
      <c r="I2505" s="154"/>
    </row>
    <row r="2506" spans="5:9" x14ac:dyDescent="0.2">
      <c r="E2506" s="154"/>
      <c r="G2506" s="154"/>
      <c r="H2506" s="154"/>
      <c r="I2506" s="154"/>
    </row>
    <row r="2507" spans="5:9" x14ac:dyDescent="0.2">
      <c r="E2507" s="154"/>
      <c r="G2507" s="154"/>
      <c r="H2507" s="154"/>
      <c r="I2507" s="154"/>
    </row>
    <row r="2508" spans="5:9" x14ac:dyDescent="0.2">
      <c r="E2508" s="154"/>
      <c r="G2508" s="154"/>
      <c r="H2508" s="154"/>
      <c r="I2508" s="154"/>
    </row>
    <row r="2509" spans="5:9" x14ac:dyDescent="0.2">
      <c r="E2509" s="154"/>
      <c r="G2509" s="154"/>
      <c r="H2509" s="154"/>
      <c r="I2509" s="154"/>
    </row>
    <row r="2510" spans="5:9" x14ac:dyDescent="0.2">
      <c r="E2510" s="154"/>
      <c r="G2510" s="154"/>
      <c r="H2510" s="154"/>
      <c r="I2510" s="154"/>
    </row>
    <row r="2511" spans="5:9" x14ac:dyDescent="0.2">
      <c r="E2511" s="154"/>
      <c r="G2511" s="154"/>
      <c r="H2511" s="154"/>
      <c r="I2511" s="154"/>
    </row>
    <row r="2512" spans="5:9" x14ac:dyDescent="0.2">
      <c r="E2512" s="154"/>
      <c r="G2512" s="154"/>
      <c r="H2512" s="154"/>
      <c r="I2512" s="154"/>
    </row>
    <row r="2513" spans="5:9" x14ac:dyDescent="0.2">
      <c r="E2513" s="154"/>
      <c r="G2513" s="154"/>
      <c r="H2513" s="154"/>
      <c r="I2513" s="154"/>
    </row>
    <row r="2514" spans="5:9" x14ac:dyDescent="0.2">
      <c r="E2514" s="154"/>
      <c r="G2514" s="154"/>
      <c r="H2514" s="154"/>
      <c r="I2514" s="154"/>
    </row>
    <row r="2515" spans="5:9" x14ac:dyDescent="0.2">
      <c r="E2515" s="154"/>
      <c r="G2515" s="154"/>
      <c r="H2515" s="154"/>
      <c r="I2515" s="154"/>
    </row>
    <row r="2516" spans="5:9" x14ac:dyDescent="0.2">
      <c r="E2516" s="154"/>
      <c r="G2516" s="154"/>
      <c r="H2516" s="154"/>
      <c r="I2516" s="154"/>
    </row>
    <row r="2517" spans="5:9" x14ac:dyDescent="0.2">
      <c r="E2517" s="154"/>
      <c r="G2517" s="154"/>
      <c r="H2517" s="154"/>
      <c r="I2517" s="154"/>
    </row>
    <row r="2518" spans="5:9" x14ac:dyDescent="0.2">
      <c r="E2518" s="154"/>
      <c r="G2518" s="154"/>
      <c r="H2518" s="154"/>
      <c r="I2518" s="154"/>
    </row>
    <row r="2519" spans="5:9" x14ac:dyDescent="0.2">
      <c r="E2519" s="154"/>
      <c r="G2519" s="154"/>
      <c r="H2519" s="154"/>
      <c r="I2519" s="154"/>
    </row>
    <row r="2520" spans="5:9" x14ac:dyDescent="0.2">
      <c r="E2520" s="154"/>
      <c r="G2520" s="154"/>
      <c r="H2520" s="154"/>
      <c r="I2520" s="154"/>
    </row>
    <row r="2521" spans="5:9" x14ac:dyDescent="0.2">
      <c r="E2521" s="154"/>
      <c r="G2521" s="154"/>
      <c r="H2521" s="154"/>
      <c r="I2521" s="154"/>
    </row>
    <row r="2522" spans="5:9" x14ac:dyDescent="0.2">
      <c r="E2522" s="154"/>
      <c r="G2522" s="154"/>
      <c r="H2522" s="154"/>
      <c r="I2522" s="154"/>
    </row>
    <row r="2523" spans="5:9" x14ac:dyDescent="0.2">
      <c r="E2523" s="154"/>
      <c r="G2523" s="154"/>
      <c r="H2523" s="154"/>
      <c r="I2523" s="154"/>
    </row>
    <row r="2524" spans="5:9" x14ac:dyDescent="0.2">
      <c r="E2524" s="154"/>
      <c r="G2524" s="154"/>
      <c r="H2524" s="154"/>
      <c r="I2524" s="154"/>
    </row>
    <row r="2525" spans="5:9" x14ac:dyDescent="0.2">
      <c r="E2525" s="154"/>
      <c r="G2525" s="154"/>
      <c r="H2525" s="154"/>
      <c r="I2525" s="154"/>
    </row>
    <row r="2526" spans="5:9" x14ac:dyDescent="0.2">
      <c r="E2526" s="154"/>
      <c r="G2526" s="154"/>
      <c r="H2526" s="154"/>
      <c r="I2526" s="154"/>
    </row>
    <row r="2527" spans="5:9" x14ac:dyDescent="0.2">
      <c r="E2527" s="154"/>
      <c r="G2527" s="154"/>
      <c r="H2527" s="154"/>
      <c r="I2527" s="154"/>
    </row>
    <row r="2528" spans="5:9" x14ac:dyDescent="0.2">
      <c r="E2528" s="154"/>
      <c r="G2528" s="154"/>
      <c r="H2528" s="154"/>
      <c r="I2528" s="154"/>
    </row>
    <row r="2529" spans="5:9" x14ac:dyDescent="0.2">
      <c r="E2529" s="154"/>
      <c r="G2529" s="154"/>
      <c r="H2529" s="154"/>
      <c r="I2529" s="154"/>
    </row>
    <row r="2530" spans="5:9" x14ac:dyDescent="0.2">
      <c r="E2530" s="154"/>
      <c r="G2530" s="154"/>
      <c r="H2530" s="154"/>
      <c r="I2530" s="154"/>
    </row>
    <row r="2531" spans="5:9" x14ac:dyDescent="0.2">
      <c r="E2531" s="154"/>
      <c r="G2531" s="154"/>
      <c r="H2531" s="154"/>
      <c r="I2531" s="154"/>
    </row>
    <row r="2532" spans="5:9" x14ac:dyDescent="0.2">
      <c r="E2532" s="154"/>
      <c r="G2532" s="154"/>
      <c r="H2532" s="154"/>
      <c r="I2532" s="154"/>
    </row>
    <row r="2533" spans="5:9" x14ac:dyDescent="0.2">
      <c r="E2533" s="154"/>
      <c r="G2533" s="154"/>
      <c r="H2533" s="154"/>
      <c r="I2533" s="154"/>
    </row>
    <row r="2534" spans="5:9" x14ac:dyDescent="0.2">
      <c r="E2534" s="154"/>
      <c r="G2534" s="154"/>
      <c r="H2534" s="154"/>
      <c r="I2534" s="154"/>
    </row>
    <row r="2535" spans="5:9" x14ac:dyDescent="0.2">
      <c r="E2535" s="154"/>
      <c r="G2535" s="154"/>
      <c r="H2535" s="154"/>
      <c r="I2535" s="154"/>
    </row>
    <row r="2536" spans="5:9" x14ac:dyDescent="0.2">
      <c r="E2536" s="154"/>
      <c r="G2536" s="154"/>
      <c r="H2536" s="154"/>
      <c r="I2536" s="154"/>
    </row>
    <row r="2537" spans="5:9" x14ac:dyDescent="0.2">
      <c r="E2537" s="154"/>
      <c r="G2537" s="154"/>
      <c r="H2537" s="154"/>
      <c r="I2537" s="154"/>
    </row>
    <row r="2538" spans="5:9" x14ac:dyDescent="0.2">
      <c r="E2538" s="154"/>
      <c r="G2538" s="154"/>
      <c r="H2538" s="154"/>
      <c r="I2538" s="154"/>
    </row>
    <row r="2539" spans="5:9" x14ac:dyDescent="0.2">
      <c r="E2539" s="154"/>
      <c r="G2539" s="154"/>
      <c r="H2539" s="154"/>
      <c r="I2539" s="154"/>
    </row>
    <row r="2540" spans="5:9" x14ac:dyDescent="0.2">
      <c r="E2540" s="154"/>
      <c r="G2540" s="154"/>
      <c r="H2540" s="154"/>
      <c r="I2540" s="154"/>
    </row>
    <row r="2541" spans="5:9" x14ac:dyDescent="0.2">
      <c r="E2541" s="154"/>
      <c r="G2541" s="154"/>
      <c r="H2541" s="154"/>
      <c r="I2541" s="154"/>
    </row>
    <row r="2542" spans="5:9" x14ac:dyDescent="0.2">
      <c r="E2542" s="154"/>
      <c r="G2542" s="154"/>
      <c r="H2542" s="154"/>
      <c r="I2542" s="154"/>
    </row>
    <row r="2543" spans="5:9" x14ac:dyDescent="0.2">
      <c r="E2543" s="154"/>
      <c r="G2543" s="154"/>
      <c r="H2543" s="154"/>
      <c r="I2543" s="154"/>
    </row>
    <row r="2544" spans="5:9" x14ac:dyDescent="0.2">
      <c r="E2544" s="154"/>
      <c r="G2544" s="154"/>
      <c r="H2544" s="154"/>
      <c r="I2544" s="154"/>
    </row>
    <row r="2545" spans="5:9" x14ac:dyDescent="0.2">
      <c r="E2545" s="154"/>
      <c r="G2545" s="154"/>
      <c r="H2545" s="154"/>
      <c r="I2545" s="154"/>
    </row>
    <row r="2546" spans="5:9" x14ac:dyDescent="0.2">
      <c r="E2546" s="154"/>
      <c r="G2546" s="154"/>
      <c r="H2546" s="154"/>
      <c r="I2546" s="154"/>
    </row>
    <row r="2547" spans="5:9" x14ac:dyDescent="0.2">
      <c r="E2547" s="154"/>
      <c r="G2547" s="154"/>
      <c r="H2547" s="154"/>
      <c r="I2547" s="154"/>
    </row>
    <row r="2548" spans="5:9" x14ac:dyDescent="0.2">
      <c r="E2548" s="154"/>
      <c r="G2548" s="154"/>
      <c r="H2548" s="154"/>
      <c r="I2548" s="154"/>
    </row>
    <row r="2549" spans="5:9" x14ac:dyDescent="0.2">
      <c r="E2549" s="154"/>
      <c r="G2549" s="154"/>
      <c r="H2549" s="154"/>
      <c r="I2549" s="154"/>
    </row>
    <row r="2550" spans="5:9" x14ac:dyDescent="0.2">
      <c r="E2550" s="154"/>
      <c r="G2550" s="154"/>
      <c r="H2550" s="154"/>
      <c r="I2550" s="154"/>
    </row>
    <row r="2551" spans="5:9" x14ac:dyDescent="0.2">
      <c r="E2551" s="154"/>
      <c r="G2551" s="154"/>
      <c r="H2551" s="154"/>
      <c r="I2551" s="154"/>
    </row>
    <row r="2552" spans="5:9" x14ac:dyDescent="0.2">
      <c r="E2552" s="154"/>
      <c r="G2552" s="154"/>
      <c r="H2552" s="154"/>
      <c r="I2552" s="154"/>
    </row>
    <row r="2553" spans="5:9" x14ac:dyDescent="0.2">
      <c r="E2553" s="154"/>
      <c r="G2553" s="154"/>
      <c r="H2553" s="154"/>
      <c r="I2553" s="154"/>
    </row>
    <row r="2554" spans="5:9" x14ac:dyDescent="0.2">
      <c r="E2554" s="154"/>
      <c r="G2554" s="154"/>
      <c r="H2554" s="154"/>
      <c r="I2554" s="154"/>
    </row>
    <row r="2555" spans="5:9" x14ac:dyDescent="0.2">
      <c r="E2555" s="154"/>
      <c r="G2555" s="154"/>
      <c r="H2555" s="154"/>
      <c r="I2555" s="154"/>
    </row>
    <row r="2556" spans="5:9" x14ac:dyDescent="0.2">
      <c r="E2556" s="154"/>
      <c r="G2556" s="154"/>
      <c r="H2556" s="154"/>
      <c r="I2556" s="154"/>
    </row>
    <row r="2557" spans="5:9" x14ac:dyDescent="0.2">
      <c r="E2557" s="154"/>
      <c r="G2557" s="154"/>
      <c r="H2557" s="154"/>
      <c r="I2557" s="154"/>
    </row>
    <row r="2558" spans="5:9" x14ac:dyDescent="0.2">
      <c r="E2558" s="154"/>
      <c r="G2558" s="154"/>
      <c r="H2558" s="154"/>
      <c r="I2558" s="154"/>
    </row>
    <row r="2559" spans="5:9" x14ac:dyDescent="0.2">
      <c r="E2559" s="154"/>
      <c r="G2559" s="154"/>
      <c r="H2559" s="154"/>
      <c r="I2559" s="154"/>
    </row>
    <row r="2560" spans="5:9" x14ac:dyDescent="0.2">
      <c r="E2560" s="154"/>
      <c r="G2560" s="154"/>
      <c r="H2560" s="154"/>
      <c r="I2560" s="154"/>
    </row>
    <row r="2561" spans="5:9" x14ac:dyDescent="0.2">
      <c r="E2561" s="154"/>
      <c r="G2561" s="154"/>
      <c r="H2561" s="154"/>
      <c r="I2561" s="154"/>
    </row>
    <row r="2562" spans="5:9" x14ac:dyDescent="0.2">
      <c r="E2562" s="154"/>
      <c r="G2562" s="154"/>
      <c r="H2562" s="154"/>
      <c r="I2562" s="154"/>
    </row>
    <row r="2563" spans="5:9" x14ac:dyDescent="0.2">
      <c r="E2563" s="154"/>
      <c r="G2563" s="154"/>
      <c r="H2563" s="154"/>
      <c r="I2563" s="154"/>
    </row>
    <row r="2564" spans="5:9" x14ac:dyDescent="0.2">
      <c r="E2564" s="154"/>
      <c r="G2564" s="154"/>
      <c r="H2564" s="154"/>
      <c r="I2564" s="154"/>
    </row>
    <row r="2565" spans="5:9" x14ac:dyDescent="0.2">
      <c r="E2565" s="154"/>
      <c r="G2565" s="154"/>
      <c r="H2565" s="154"/>
      <c r="I2565" s="154"/>
    </row>
    <row r="2566" spans="5:9" x14ac:dyDescent="0.2">
      <c r="E2566" s="154"/>
      <c r="G2566" s="154"/>
      <c r="H2566" s="154"/>
      <c r="I2566" s="154"/>
    </row>
    <row r="2567" spans="5:9" x14ac:dyDescent="0.2">
      <c r="E2567" s="154"/>
      <c r="G2567" s="154"/>
      <c r="H2567" s="154"/>
      <c r="I2567" s="154"/>
    </row>
    <row r="2568" spans="5:9" x14ac:dyDescent="0.2">
      <c r="E2568" s="154"/>
      <c r="G2568" s="154"/>
      <c r="H2568" s="154"/>
      <c r="I2568" s="154"/>
    </row>
    <row r="2569" spans="5:9" x14ac:dyDescent="0.2">
      <c r="E2569" s="154"/>
      <c r="G2569" s="154"/>
      <c r="H2569" s="154"/>
      <c r="I2569" s="154"/>
    </row>
    <row r="2570" spans="5:9" x14ac:dyDescent="0.2">
      <c r="E2570" s="154"/>
      <c r="G2570" s="154"/>
      <c r="H2570" s="154"/>
      <c r="I2570" s="154"/>
    </row>
    <row r="2571" spans="5:9" x14ac:dyDescent="0.2">
      <c r="E2571" s="154"/>
      <c r="G2571" s="154"/>
      <c r="H2571" s="154"/>
      <c r="I2571" s="154"/>
    </row>
    <row r="2572" spans="5:9" x14ac:dyDescent="0.2">
      <c r="E2572" s="154"/>
      <c r="G2572" s="154"/>
      <c r="H2572" s="154"/>
      <c r="I2572" s="154"/>
    </row>
    <row r="2573" spans="5:9" x14ac:dyDescent="0.2">
      <c r="E2573" s="154"/>
      <c r="G2573" s="154"/>
      <c r="H2573" s="154"/>
      <c r="I2573" s="154"/>
    </row>
    <row r="2574" spans="5:9" x14ac:dyDescent="0.2">
      <c r="E2574" s="154"/>
      <c r="G2574" s="154"/>
      <c r="H2574" s="154"/>
      <c r="I2574" s="154"/>
    </row>
    <row r="2575" spans="5:9" x14ac:dyDescent="0.2">
      <c r="E2575" s="154"/>
      <c r="G2575" s="154"/>
      <c r="H2575" s="154"/>
      <c r="I2575" s="154"/>
    </row>
    <row r="2576" spans="5:9" x14ac:dyDescent="0.2">
      <c r="E2576" s="154"/>
      <c r="G2576" s="154"/>
      <c r="H2576" s="154"/>
      <c r="I2576" s="154"/>
    </row>
    <row r="2577" spans="5:9" x14ac:dyDescent="0.2">
      <c r="E2577" s="154"/>
      <c r="G2577" s="154"/>
      <c r="H2577" s="154"/>
      <c r="I2577" s="154"/>
    </row>
    <row r="2578" spans="5:9" x14ac:dyDescent="0.2">
      <c r="E2578" s="154"/>
      <c r="G2578" s="154"/>
      <c r="H2578" s="154"/>
      <c r="I2578" s="154"/>
    </row>
    <row r="2579" spans="5:9" x14ac:dyDescent="0.2">
      <c r="E2579" s="154"/>
      <c r="G2579" s="154"/>
      <c r="H2579" s="154"/>
      <c r="I2579" s="154"/>
    </row>
    <row r="2580" spans="5:9" x14ac:dyDescent="0.2">
      <c r="E2580" s="154"/>
      <c r="G2580" s="154"/>
      <c r="H2580" s="154"/>
      <c r="I2580" s="154"/>
    </row>
    <row r="2581" spans="5:9" x14ac:dyDescent="0.2">
      <c r="E2581" s="154"/>
      <c r="G2581" s="154"/>
      <c r="H2581" s="154"/>
      <c r="I2581" s="154"/>
    </row>
    <row r="2582" spans="5:9" x14ac:dyDescent="0.2">
      <c r="E2582" s="154"/>
      <c r="G2582" s="154"/>
      <c r="H2582" s="154"/>
      <c r="I2582" s="154"/>
    </row>
    <row r="2583" spans="5:9" x14ac:dyDescent="0.2">
      <c r="E2583" s="154"/>
      <c r="G2583" s="154"/>
      <c r="H2583" s="154"/>
      <c r="I2583" s="154"/>
    </row>
    <row r="2584" spans="5:9" x14ac:dyDescent="0.2">
      <c r="E2584" s="154"/>
      <c r="G2584" s="154"/>
      <c r="H2584" s="154"/>
      <c r="I2584" s="154"/>
    </row>
    <row r="2585" spans="5:9" x14ac:dyDescent="0.2">
      <c r="E2585" s="154"/>
      <c r="G2585" s="154"/>
      <c r="H2585" s="154"/>
      <c r="I2585" s="154"/>
    </row>
    <row r="2586" spans="5:9" x14ac:dyDescent="0.2">
      <c r="E2586" s="154"/>
      <c r="G2586" s="154"/>
      <c r="H2586" s="154"/>
      <c r="I2586" s="154"/>
    </row>
    <row r="2587" spans="5:9" x14ac:dyDescent="0.2">
      <c r="E2587" s="154"/>
      <c r="G2587" s="154"/>
      <c r="H2587" s="154"/>
      <c r="I2587" s="154"/>
    </row>
    <row r="2588" spans="5:9" x14ac:dyDescent="0.2">
      <c r="E2588" s="154"/>
      <c r="G2588" s="154"/>
      <c r="H2588" s="154"/>
      <c r="I2588" s="154"/>
    </row>
    <row r="2589" spans="5:9" x14ac:dyDescent="0.2">
      <c r="E2589" s="154"/>
      <c r="G2589" s="154"/>
      <c r="H2589" s="154"/>
      <c r="I2589" s="154"/>
    </row>
    <row r="2590" spans="5:9" x14ac:dyDescent="0.2">
      <c r="E2590" s="154"/>
      <c r="G2590" s="154"/>
      <c r="H2590" s="154"/>
      <c r="I2590" s="154"/>
    </row>
    <row r="2591" spans="5:9" x14ac:dyDescent="0.2">
      <c r="E2591" s="154"/>
      <c r="G2591" s="154"/>
      <c r="H2591" s="154"/>
      <c r="I2591" s="154"/>
    </row>
    <row r="2592" spans="5:9" x14ac:dyDescent="0.2">
      <c r="E2592" s="154"/>
      <c r="G2592" s="154"/>
      <c r="H2592" s="154"/>
      <c r="I2592" s="154"/>
    </row>
    <row r="2593" spans="5:9" x14ac:dyDescent="0.2">
      <c r="E2593" s="154"/>
      <c r="G2593" s="154"/>
      <c r="H2593" s="154"/>
      <c r="I2593" s="154"/>
    </row>
    <row r="2594" spans="5:9" x14ac:dyDescent="0.2">
      <c r="E2594" s="154"/>
      <c r="G2594" s="154"/>
      <c r="H2594" s="154"/>
      <c r="I2594" s="154"/>
    </row>
    <row r="2595" spans="5:9" x14ac:dyDescent="0.2">
      <c r="E2595" s="154"/>
      <c r="G2595" s="154"/>
      <c r="H2595" s="154"/>
      <c r="I2595" s="154"/>
    </row>
    <row r="2596" spans="5:9" x14ac:dyDescent="0.2">
      <c r="E2596" s="154"/>
      <c r="G2596" s="154"/>
      <c r="H2596" s="154"/>
      <c r="I2596" s="154"/>
    </row>
    <row r="2597" spans="5:9" x14ac:dyDescent="0.2">
      <c r="E2597" s="154"/>
      <c r="G2597" s="154"/>
      <c r="H2597" s="154"/>
      <c r="I2597" s="154"/>
    </row>
    <row r="2598" spans="5:9" x14ac:dyDescent="0.2">
      <c r="E2598" s="154"/>
      <c r="G2598" s="154"/>
      <c r="H2598" s="154"/>
      <c r="I2598" s="154"/>
    </row>
    <row r="2599" spans="5:9" x14ac:dyDescent="0.2">
      <c r="E2599" s="154"/>
      <c r="G2599" s="154"/>
      <c r="H2599" s="154"/>
      <c r="I2599" s="154"/>
    </row>
    <row r="2600" spans="5:9" x14ac:dyDescent="0.2">
      <c r="E2600" s="154"/>
      <c r="G2600" s="154"/>
      <c r="H2600" s="154"/>
      <c r="I2600" s="154"/>
    </row>
    <row r="2601" spans="5:9" x14ac:dyDescent="0.2">
      <c r="E2601" s="154"/>
      <c r="G2601" s="154"/>
      <c r="H2601" s="154"/>
      <c r="I2601" s="154"/>
    </row>
    <row r="2602" spans="5:9" x14ac:dyDescent="0.2">
      <c r="E2602" s="154"/>
      <c r="G2602" s="154"/>
      <c r="H2602" s="154"/>
      <c r="I2602" s="154"/>
    </row>
    <row r="2603" spans="5:9" x14ac:dyDescent="0.2">
      <c r="E2603" s="154"/>
      <c r="G2603" s="154"/>
      <c r="H2603" s="154"/>
      <c r="I2603" s="154"/>
    </row>
    <row r="2604" spans="5:9" x14ac:dyDescent="0.2">
      <c r="E2604" s="154"/>
      <c r="G2604" s="154"/>
      <c r="H2604" s="154"/>
      <c r="I2604" s="154"/>
    </row>
    <row r="2605" spans="5:9" x14ac:dyDescent="0.2">
      <c r="E2605" s="154"/>
      <c r="G2605" s="154"/>
      <c r="H2605" s="154"/>
      <c r="I2605" s="154"/>
    </row>
    <row r="2606" spans="5:9" x14ac:dyDescent="0.2">
      <c r="E2606" s="154"/>
      <c r="G2606" s="154"/>
      <c r="H2606" s="154"/>
      <c r="I2606" s="154"/>
    </row>
    <row r="2607" spans="5:9" x14ac:dyDescent="0.2">
      <c r="E2607" s="154"/>
      <c r="G2607" s="154"/>
      <c r="H2607" s="154"/>
      <c r="I2607" s="154"/>
    </row>
    <row r="2608" spans="5:9" x14ac:dyDescent="0.2">
      <c r="E2608" s="154"/>
      <c r="G2608" s="154"/>
      <c r="H2608" s="154"/>
      <c r="I2608" s="154"/>
    </row>
    <row r="2609" spans="5:9" x14ac:dyDescent="0.2">
      <c r="E2609" s="154"/>
      <c r="G2609" s="154"/>
      <c r="H2609" s="154"/>
      <c r="I2609" s="154"/>
    </row>
    <row r="2610" spans="5:9" x14ac:dyDescent="0.2">
      <c r="E2610" s="154"/>
      <c r="G2610" s="154"/>
      <c r="H2610" s="154"/>
      <c r="I2610" s="154"/>
    </row>
    <row r="2611" spans="5:9" x14ac:dyDescent="0.2">
      <c r="E2611" s="154"/>
      <c r="G2611" s="154"/>
      <c r="H2611" s="154"/>
      <c r="I2611" s="154"/>
    </row>
    <row r="2612" spans="5:9" x14ac:dyDescent="0.2">
      <c r="E2612" s="154"/>
      <c r="G2612" s="154"/>
      <c r="H2612" s="154"/>
      <c r="I2612" s="154"/>
    </row>
    <row r="2613" spans="5:9" x14ac:dyDescent="0.2">
      <c r="E2613" s="154"/>
      <c r="G2613" s="154"/>
      <c r="H2613" s="154"/>
      <c r="I2613" s="154"/>
    </row>
    <row r="2614" spans="5:9" x14ac:dyDescent="0.2">
      <c r="E2614" s="154"/>
      <c r="G2614" s="154"/>
      <c r="H2614" s="154"/>
      <c r="I2614" s="154"/>
    </row>
    <row r="2615" spans="5:9" x14ac:dyDescent="0.2">
      <c r="E2615" s="154"/>
      <c r="G2615" s="154"/>
      <c r="H2615" s="154"/>
      <c r="I2615" s="154"/>
    </row>
    <row r="2616" spans="5:9" x14ac:dyDescent="0.2">
      <c r="E2616" s="154"/>
      <c r="G2616" s="154"/>
      <c r="H2616" s="154"/>
      <c r="I2616" s="154"/>
    </row>
    <row r="2617" spans="5:9" x14ac:dyDescent="0.2">
      <c r="E2617" s="154"/>
      <c r="G2617" s="154"/>
      <c r="H2617" s="154"/>
      <c r="I2617" s="154"/>
    </row>
    <row r="2618" spans="5:9" x14ac:dyDescent="0.2">
      <c r="E2618" s="154"/>
      <c r="G2618" s="154"/>
      <c r="H2618" s="154"/>
      <c r="I2618" s="154"/>
    </row>
    <row r="2619" spans="5:9" x14ac:dyDescent="0.2">
      <c r="E2619" s="154"/>
      <c r="G2619" s="154"/>
      <c r="H2619" s="154"/>
      <c r="I2619" s="154"/>
    </row>
    <row r="2620" spans="5:9" x14ac:dyDescent="0.2">
      <c r="E2620" s="154"/>
      <c r="G2620" s="154"/>
      <c r="H2620" s="154"/>
      <c r="I2620" s="154"/>
    </row>
    <row r="2621" spans="5:9" x14ac:dyDescent="0.2">
      <c r="E2621" s="154"/>
      <c r="G2621" s="154"/>
      <c r="H2621" s="154"/>
      <c r="I2621" s="154"/>
    </row>
    <row r="2622" spans="5:9" x14ac:dyDescent="0.2">
      <c r="E2622" s="154"/>
      <c r="G2622" s="154"/>
      <c r="H2622" s="154"/>
      <c r="I2622" s="154"/>
    </row>
    <row r="2623" spans="5:9" x14ac:dyDescent="0.2">
      <c r="E2623" s="154"/>
      <c r="G2623" s="154"/>
      <c r="H2623" s="154"/>
      <c r="I2623" s="154"/>
    </row>
    <row r="2624" spans="5:9" x14ac:dyDescent="0.2">
      <c r="E2624" s="154"/>
      <c r="G2624" s="154"/>
      <c r="H2624" s="154"/>
      <c r="I2624" s="154"/>
    </row>
    <row r="2625" spans="5:9" x14ac:dyDescent="0.2">
      <c r="E2625" s="154"/>
      <c r="G2625" s="154"/>
      <c r="H2625" s="154"/>
      <c r="I2625" s="154"/>
    </row>
    <row r="2626" spans="5:9" x14ac:dyDescent="0.2">
      <c r="E2626" s="154"/>
      <c r="G2626" s="154"/>
      <c r="H2626" s="154"/>
      <c r="I2626" s="154"/>
    </row>
    <row r="2627" spans="5:9" x14ac:dyDescent="0.2">
      <c r="E2627" s="154"/>
      <c r="G2627" s="154"/>
      <c r="H2627" s="154"/>
      <c r="I2627" s="154"/>
    </row>
    <row r="2628" spans="5:9" x14ac:dyDescent="0.2">
      <c r="E2628" s="154"/>
      <c r="G2628" s="154"/>
      <c r="H2628" s="154"/>
      <c r="I2628" s="154"/>
    </row>
    <row r="2629" spans="5:9" x14ac:dyDescent="0.2">
      <c r="E2629" s="154"/>
      <c r="G2629" s="154"/>
      <c r="H2629" s="154"/>
      <c r="I2629" s="154"/>
    </row>
    <row r="2630" spans="5:9" x14ac:dyDescent="0.2">
      <c r="E2630" s="154"/>
      <c r="G2630" s="154"/>
      <c r="H2630" s="154"/>
      <c r="I2630" s="154"/>
    </row>
    <row r="2631" spans="5:9" x14ac:dyDescent="0.2">
      <c r="E2631" s="154"/>
      <c r="G2631" s="154"/>
      <c r="H2631" s="154"/>
      <c r="I2631" s="154"/>
    </row>
    <row r="2632" spans="5:9" x14ac:dyDescent="0.2">
      <c r="E2632" s="154"/>
      <c r="G2632" s="154"/>
      <c r="H2632" s="154"/>
      <c r="I2632" s="154"/>
    </row>
    <row r="2633" spans="5:9" x14ac:dyDescent="0.2">
      <c r="E2633" s="154"/>
      <c r="G2633" s="154"/>
      <c r="H2633" s="154"/>
      <c r="I2633" s="154"/>
    </row>
    <row r="2634" spans="5:9" x14ac:dyDescent="0.2">
      <c r="E2634" s="154"/>
      <c r="G2634" s="154"/>
      <c r="H2634" s="154"/>
      <c r="I2634" s="154"/>
    </row>
    <row r="2635" spans="5:9" x14ac:dyDescent="0.2">
      <c r="E2635" s="154"/>
      <c r="G2635" s="154"/>
      <c r="H2635" s="154"/>
      <c r="I2635" s="154"/>
    </row>
    <row r="2636" spans="5:9" x14ac:dyDescent="0.2">
      <c r="E2636" s="154"/>
      <c r="G2636" s="154"/>
      <c r="H2636" s="154"/>
      <c r="I2636" s="154"/>
    </row>
    <row r="2637" spans="5:9" x14ac:dyDescent="0.2">
      <c r="E2637" s="154"/>
      <c r="G2637" s="154"/>
      <c r="H2637" s="154"/>
      <c r="I2637" s="154"/>
    </row>
    <row r="2638" spans="5:9" x14ac:dyDescent="0.2">
      <c r="E2638" s="154"/>
      <c r="G2638" s="154"/>
      <c r="H2638" s="154"/>
      <c r="I2638" s="154"/>
    </row>
    <row r="2639" spans="5:9" x14ac:dyDescent="0.2">
      <c r="E2639" s="154"/>
      <c r="G2639" s="154"/>
      <c r="H2639" s="154"/>
      <c r="I2639" s="154"/>
    </row>
    <row r="2640" spans="5:9" x14ac:dyDescent="0.2">
      <c r="E2640" s="154"/>
      <c r="G2640" s="154"/>
      <c r="H2640" s="154"/>
      <c r="I2640" s="154"/>
    </row>
    <row r="2641" spans="5:9" x14ac:dyDescent="0.2">
      <c r="E2641" s="154"/>
      <c r="G2641" s="154"/>
      <c r="H2641" s="154"/>
      <c r="I2641" s="154"/>
    </row>
    <row r="2642" spans="5:9" x14ac:dyDescent="0.2">
      <c r="E2642" s="154"/>
      <c r="G2642" s="154"/>
      <c r="H2642" s="154"/>
      <c r="I2642" s="154"/>
    </row>
    <row r="2643" spans="5:9" x14ac:dyDescent="0.2">
      <c r="E2643" s="154"/>
      <c r="G2643" s="154"/>
      <c r="H2643" s="154"/>
      <c r="I2643" s="154"/>
    </row>
    <row r="2644" spans="5:9" x14ac:dyDescent="0.2">
      <c r="E2644" s="154"/>
      <c r="G2644" s="154"/>
      <c r="H2644" s="154"/>
      <c r="I2644" s="154"/>
    </row>
    <row r="2645" spans="5:9" x14ac:dyDescent="0.2">
      <c r="E2645" s="154"/>
      <c r="G2645" s="154"/>
      <c r="H2645" s="154"/>
      <c r="I2645" s="154"/>
    </row>
    <row r="2646" spans="5:9" x14ac:dyDescent="0.2">
      <c r="E2646" s="154"/>
      <c r="G2646" s="154"/>
      <c r="H2646" s="154"/>
      <c r="I2646" s="154"/>
    </row>
    <row r="2647" spans="5:9" x14ac:dyDescent="0.2">
      <c r="E2647" s="154"/>
      <c r="G2647" s="154"/>
      <c r="H2647" s="154"/>
      <c r="I2647" s="154"/>
    </row>
    <row r="2648" spans="5:9" x14ac:dyDescent="0.2">
      <c r="E2648" s="154"/>
      <c r="G2648" s="154"/>
      <c r="H2648" s="154"/>
      <c r="I2648" s="154"/>
    </row>
    <row r="2649" spans="5:9" x14ac:dyDescent="0.2">
      <c r="E2649" s="154"/>
      <c r="G2649" s="154"/>
      <c r="H2649" s="154"/>
      <c r="I2649" s="154"/>
    </row>
    <row r="2650" spans="5:9" x14ac:dyDescent="0.2">
      <c r="E2650" s="154"/>
      <c r="G2650" s="154"/>
      <c r="H2650" s="154"/>
      <c r="I2650" s="154"/>
    </row>
    <row r="2651" spans="5:9" x14ac:dyDescent="0.2">
      <c r="E2651" s="154"/>
      <c r="G2651" s="154"/>
      <c r="H2651" s="154"/>
      <c r="I2651" s="154"/>
    </row>
    <row r="2652" spans="5:9" x14ac:dyDescent="0.2">
      <c r="E2652" s="154"/>
      <c r="G2652" s="154"/>
      <c r="H2652" s="154"/>
      <c r="I2652" s="154"/>
    </row>
    <row r="2653" spans="5:9" x14ac:dyDescent="0.2">
      <c r="E2653" s="154"/>
      <c r="G2653" s="154"/>
      <c r="H2653" s="154"/>
      <c r="I2653" s="154"/>
    </row>
    <row r="2654" spans="5:9" x14ac:dyDescent="0.2">
      <c r="E2654" s="154"/>
      <c r="G2654" s="154"/>
      <c r="H2654" s="154"/>
      <c r="I2654" s="154"/>
    </row>
    <row r="2655" spans="5:9" x14ac:dyDescent="0.2">
      <c r="E2655" s="154"/>
      <c r="G2655" s="154"/>
      <c r="H2655" s="154"/>
      <c r="I2655" s="154"/>
    </row>
    <row r="2656" spans="5:9" x14ac:dyDescent="0.2">
      <c r="E2656" s="154"/>
      <c r="G2656" s="154"/>
      <c r="H2656" s="154"/>
      <c r="I2656" s="154"/>
    </row>
    <row r="2657" spans="5:9" x14ac:dyDescent="0.2">
      <c r="E2657" s="154"/>
      <c r="G2657" s="154"/>
      <c r="H2657" s="154"/>
      <c r="I2657" s="154"/>
    </row>
    <row r="2658" spans="5:9" x14ac:dyDescent="0.2">
      <c r="E2658" s="154"/>
      <c r="G2658" s="154"/>
      <c r="H2658" s="154"/>
      <c r="I2658" s="154"/>
    </row>
    <row r="2659" spans="5:9" x14ac:dyDescent="0.2">
      <c r="E2659" s="154"/>
      <c r="G2659" s="154"/>
      <c r="H2659" s="154"/>
      <c r="I2659" s="154"/>
    </row>
    <row r="2660" spans="5:9" x14ac:dyDescent="0.2">
      <c r="E2660" s="154"/>
      <c r="G2660" s="154"/>
      <c r="H2660" s="154"/>
      <c r="I2660" s="154"/>
    </row>
    <row r="2661" spans="5:9" x14ac:dyDescent="0.2">
      <c r="E2661" s="154"/>
      <c r="G2661" s="154"/>
      <c r="H2661" s="154"/>
      <c r="I2661" s="154"/>
    </row>
    <row r="2662" spans="5:9" x14ac:dyDescent="0.2">
      <c r="E2662" s="154"/>
      <c r="G2662" s="154"/>
      <c r="H2662" s="154"/>
      <c r="I2662" s="154"/>
    </row>
    <row r="2663" spans="5:9" x14ac:dyDescent="0.2">
      <c r="E2663" s="154"/>
      <c r="G2663" s="154"/>
      <c r="H2663" s="154"/>
      <c r="I2663" s="154"/>
    </row>
    <row r="2664" spans="5:9" x14ac:dyDescent="0.2">
      <c r="E2664" s="154"/>
      <c r="G2664" s="154"/>
      <c r="H2664" s="154"/>
      <c r="I2664" s="154"/>
    </row>
    <row r="2665" spans="5:9" x14ac:dyDescent="0.2">
      <c r="E2665" s="154"/>
      <c r="G2665" s="154"/>
      <c r="H2665" s="154"/>
      <c r="I2665" s="154"/>
    </row>
    <row r="2666" spans="5:9" x14ac:dyDescent="0.2">
      <c r="E2666" s="154"/>
      <c r="G2666" s="154"/>
      <c r="H2666" s="154"/>
      <c r="I2666" s="154"/>
    </row>
    <row r="2667" spans="5:9" x14ac:dyDescent="0.2">
      <c r="E2667" s="154"/>
      <c r="G2667" s="154"/>
      <c r="H2667" s="154"/>
      <c r="I2667" s="154"/>
    </row>
    <row r="2668" spans="5:9" x14ac:dyDescent="0.2">
      <c r="E2668" s="154"/>
      <c r="G2668" s="154"/>
      <c r="H2668" s="154"/>
      <c r="I2668" s="154"/>
    </row>
    <row r="2669" spans="5:9" x14ac:dyDescent="0.2">
      <c r="E2669" s="154"/>
      <c r="G2669" s="154"/>
      <c r="H2669" s="154"/>
      <c r="I2669" s="154"/>
    </row>
    <row r="2670" spans="5:9" x14ac:dyDescent="0.2">
      <c r="E2670" s="154"/>
      <c r="G2670" s="154"/>
      <c r="H2670" s="154"/>
      <c r="I2670" s="154"/>
    </row>
    <row r="2671" spans="5:9" x14ac:dyDescent="0.2">
      <c r="E2671" s="154"/>
      <c r="G2671" s="154"/>
      <c r="H2671" s="154"/>
      <c r="I2671" s="154"/>
    </row>
    <row r="2672" spans="5:9" x14ac:dyDescent="0.2">
      <c r="E2672" s="154"/>
      <c r="G2672" s="154"/>
      <c r="H2672" s="154"/>
      <c r="I2672" s="154"/>
    </row>
    <row r="2673" spans="5:9" x14ac:dyDescent="0.2">
      <c r="E2673" s="154"/>
      <c r="G2673" s="154"/>
      <c r="H2673" s="154"/>
      <c r="I2673" s="154"/>
    </row>
    <row r="2674" spans="5:9" x14ac:dyDescent="0.2">
      <c r="E2674" s="154"/>
      <c r="G2674" s="154"/>
      <c r="H2674" s="154"/>
      <c r="I2674" s="154"/>
    </row>
    <row r="2675" spans="5:9" x14ac:dyDescent="0.2">
      <c r="E2675" s="154"/>
      <c r="G2675" s="154"/>
      <c r="H2675" s="154"/>
      <c r="I2675" s="154"/>
    </row>
    <row r="2676" spans="5:9" x14ac:dyDescent="0.2">
      <c r="E2676" s="154"/>
      <c r="G2676" s="154"/>
      <c r="H2676" s="154"/>
      <c r="I2676" s="154"/>
    </row>
    <row r="2677" spans="5:9" x14ac:dyDescent="0.2">
      <c r="E2677" s="154"/>
      <c r="G2677" s="154"/>
      <c r="H2677" s="154"/>
      <c r="I2677" s="154"/>
    </row>
    <row r="2678" spans="5:9" x14ac:dyDescent="0.2">
      <c r="E2678" s="154"/>
      <c r="G2678" s="154"/>
      <c r="H2678" s="154"/>
      <c r="I2678" s="154"/>
    </row>
    <row r="2679" spans="5:9" x14ac:dyDescent="0.2">
      <c r="E2679" s="154"/>
      <c r="G2679" s="154"/>
      <c r="H2679" s="154"/>
      <c r="I2679" s="154"/>
    </row>
    <row r="2680" spans="5:9" x14ac:dyDescent="0.2">
      <c r="E2680" s="154"/>
      <c r="G2680" s="154"/>
      <c r="H2680" s="154"/>
      <c r="I2680" s="154"/>
    </row>
    <row r="2681" spans="5:9" x14ac:dyDescent="0.2">
      <c r="E2681" s="154"/>
      <c r="G2681" s="154"/>
      <c r="H2681" s="154"/>
      <c r="I2681" s="154"/>
    </row>
    <row r="2682" spans="5:9" x14ac:dyDescent="0.2">
      <c r="E2682" s="154"/>
      <c r="G2682" s="154"/>
      <c r="H2682" s="154"/>
      <c r="I2682" s="154"/>
    </row>
    <row r="2683" spans="5:9" x14ac:dyDescent="0.2">
      <c r="E2683" s="154"/>
      <c r="G2683" s="154"/>
      <c r="H2683" s="154"/>
      <c r="I2683" s="154"/>
    </row>
    <row r="2684" spans="5:9" x14ac:dyDescent="0.2">
      <c r="E2684" s="154"/>
      <c r="G2684" s="154"/>
      <c r="H2684" s="154"/>
      <c r="I2684" s="154"/>
    </row>
    <row r="2685" spans="5:9" x14ac:dyDescent="0.2">
      <c r="E2685" s="154"/>
      <c r="G2685" s="154"/>
      <c r="H2685" s="154"/>
      <c r="I2685" s="154"/>
    </row>
    <row r="2686" spans="5:9" x14ac:dyDescent="0.2">
      <c r="E2686" s="154"/>
      <c r="G2686" s="154"/>
      <c r="H2686" s="154"/>
      <c r="I2686" s="154"/>
    </row>
    <row r="2687" spans="5:9" x14ac:dyDescent="0.2">
      <c r="E2687" s="154"/>
      <c r="G2687" s="154"/>
      <c r="H2687" s="154"/>
      <c r="I2687" s="154"/>
    </row>
    <row r="2688" spans="5:9" x14ac:dyDescent="0.2">
      <c r="E2688" s="154"/>
      <c r="G2688" s="154"/>
      <c r="H2688" s="154"/>
      <c r="I2688" s="154"/>
    </row>
    <row r="2689" spans="5:9" x14ac:dyDescent="0.2">
      <c r="E2689" s="154"/>
      <c r="G2689" s="154"/>
      <c r="H2689" s="154"/>
      <c r="I2689" s="154"/>
    </row>
    <row r="2690" spans="5:9" x14ac:dyDescent="0.2">
      <c r="E2690" s="154"/>
      <c r="G2690" s="154"/>
      <c r="H2690" s="154"/>
      <c r="I2690" s="154"/>
    </row>
    <row r="2691" spans="5:9" x14ac:dyDescent="0.2">
      <c r="E2691" s="154"/>
      <c r="G2691" s="154"/>
      <c r="H2691" s="154"/>
      <c r="I2691" s="154"/>
    </row>
    <row r="2692" spans="5:9" x14ac:dyDescent="0.2">
      <c r="E2692" s="154"/>
      <c r="G2692" s="154"/>
      <c r="H2692" s="154"/>
      <c r="I2692" s="154"/>
    </row>
    <row r="2693" spans="5:9" x14ac:dyDescent="0.2">
      <c r="E2693" s="154"/>
      <c r="G2693" s="154"/>
      <c r="H2693" s="154"/>
      <c r="I2693" s="154"/>
    </row>
    <row r="2694" spans="5:9" x14ac:dyDescent="0.2">
      <c r="E2694" s="154"/>
      <c r="G2694" s="154"/>
      <c r="H2694" s="154"/>
      <c r="I2694" s="154"/>
    </row>
    <row r="2695" spans="5:9" x14ac:dyDescent="0.2">
      <c r="E2695" s="154"/>
      <c r="G2695" s="154"/>
      <c r="H2695" s="154"/>
      <c r="I2695" s="154"/>
    </row>
    <row r="2696" spans="5:9" x14ac:dyDescent="0.2">
      <c r="E2696" s="154"/>
      <c r="G2696" s="154"/>
      <c r="H2696" s="154"/>
      <c r="I2696" s="154"/>
    </row>
    <row r="2697" spans="5:9" x14ac:dyDescent="0.2">
      <c r="E2697" s="154"/>
      <c r="G2697" s="154"/>
      <c r="H2697" s="154"/>
      <c r="I2697" s="154"/>
    </row>
    <row r="2698" spans="5:9" x14ac:dyDescent="0.2">
      <c r="E2698" s="154"/>
      <c r="G2698" s="154"/>
      <c r="H2698" s="154"/>
      <c r="I2698" s="154"/>
    </row>
    <row r="2699" spans="5:9" x14ac:dyDescent="0.2">
      <c r="E2699" s="154"/>
      <c r="G2699" s="154"/>
      <c r="H2699" s="154"/>
      <c r="I2699" s="154"/>
    </row>
    <row r="2700" spans="5:9" x14ac:dyDescent="0.2">
      <c r="E2700" s="154"/>
      <c r="G2700" s="154"/>
      <c r="H2700" s="154"/>
      <c r="I2700" s="154"/>
    </row>
    <row r="2701" spans="5:9" x14ac:dyDescent="0.2">
      <c r="E2701" s="154"/>
      <c r="G2701" s="154"/>
      <c r="H2701" s="154"/>
      <c r="I2701" s="154"/>
    </row>
    <row r="2702" spans="5:9" x14ac:dyDescent="0.2">
      <c r="E2702" s="154"/>
      <c r="G2702" s="154"/>
      <c r="H2702" s="154"/>
      <c r="I2702" s="154"/>
    </row>
    <row r="2703" spans="5:9" x14ac:dyDescent="0.2">
      <c r="E2703" s="154"/>
      <c r="G2703" s="154"/>
      <c r="H2703" s="154"/>
      <c r="I2703" s="154"/>
    </row>
    <row r="2704" spans="5:9" x14ac:dyDescent="0.2">
      <c r="E2704" s="154"/>
      <c r="G2704" s="154"/>
      <c r="H2704" s="154"/>
      <c r="I2704" s="154"/>
    </row>
    <row r="2705" spans="5:9" x14ac:dyDescent="0.2">
      <c r="E2705" s="154"/>
      <c r="G2705" s="154"/>
      <c r="H2705" s="154"/>
      <c r="I2705" s="154"/>
    </row>
    <row r="2706" spans="5:9" x14ac:dyDescent="0.2">
      <c r="E2706" s="154"/>
      <c r="G2706" s="154"/>
      <c r="H2706" s="154"/>
      <c r="I2706" s="154"/>
    </row>
    <row r="2707" spans="5:9" x14ac:dyDescent="0.2">
      <c r="E2707" s="154"/>
      <c r="G2707" s="154"/>
      <c r="H2707" s="154"/>
      <c r="I2707" s="154"/>
    </row>
    <row r="2708" spans="5:9" x14ac:dyDescent="0.2">
      <c r="E2708" s="154"/>
      <c r="G2708" s="154"/>
      <c r="H2708" s="154"/>
      <c r="I2708" s="154"/>
    </row>
    <row r="2709" spans="5:9" x14ac:dyDescent="0.2">
      <c r="E2709" s="154"/>
      <c r="G2709" s="154"/>
      <c r="H2709" s="154"/>
      <c r="I2709" s="154"/>
    </row>
    <row r="2710" spans="5:9" x14ac:dyDescent="0.2">
      <c r="E2710" s="154"/>
      <c r="G2710" s="154"/>
      <c r="H2710" s="154"/>
      <c r="I2710" s="154"/>
    </row>
    <row r="2711" spans="5:9" x14ac:dyDescent="0.2">
      <c r="E2711" s="154"/>
      <c r="G2711" s="154"/>
      <c r="H2711" s="154"/>
      <c r="I2711" s="154"/>
    </row>
    <row r="2712" spans="5:9" x14ac:dyDescent="0.2">
      <c r="E2712" s="154"/>
      <c r="G2712" s="154"/>
      <c r="H2712" s="154"/>
      <c r="I2712" s="154"/>
    </row>
    <row r="2713" spans="5:9" x14ac:dyDescent="0.2">
      <c r="E2713" s="154"/>
      <c r="G2713" s="154"/>
      <c r="H2713" s="154"/>
      <c r="I2713" s="154"/>
    </row>
    <row r="2714" spans="5:9" x14ac:dyDescent="0.2">
      <c r="E2714" s="154"/>
      <c r="G2714" s="154"/>
      <c r="H2714" s="154"/>
      <c r="I2714" s="154"/>
    </row>
    <row r="2715" spans="5:9" x14ac:dyDescent="0.2">
      <c r="E2715" s="154"/>
      <c r="G2715" s="154"/>
      <c r="H2715" s="154"/>
      <c r="I2715" s="154"/>
    </row>
    <row r="2716" spans="5:9" x14ac:dyDescent="0.2">
      <c r="E2716" s="154"/>
      <c r="G2716" s="154"/>
      <c r="H2716" s="154"/>
      <c r="I2716" s="154"/>
    </row>
    <row r="2717" spans="5:9" x14ac:dyDescent="0.2">
      <c r="E2717" s="154"/>
      <c r="G2717" s="154"/>
      <c r="H2717" s="154"/>
      <c r="I2717" s="154"/>
    </row>
    <row r="2718" spans="5:9" x14ac:dyDescent="0.2">
      <c r="E2718" s="154"/>
      <c r="G2718" s="154"/>
      <c r="H2718" s="154"/>
      <c r="I2718" s="154"/>
    </row>
    <row r="2719" spans="5:9" x14ac:dyDescent="0.2">
      <c r="E2719" s="154"/>
      <c r="G2719" s="154"/>
      <c r="H2719" s="154"/>
      <c r="I2719" s="154"/>
    </row>
    <row r="2720" spans="5:9" x14ac:dyDescent="0.2">
      <c r="E2720" s="154"/>
      <c r="G2720" s="154"/>
      <c r="H2720" s="154"/>
      <c r="I2720" s="154"/>
    </row>
    <row r="2721" spans="5:9" x14ac:dyDescent="0.2">
      <c r="E2721" s="154"/>
      <c r="G2721" s="154"/>
      <c r="H2721" s="154"/>
      <c r="I2721" s="154"/>
    </row>
    <row r="2722" spans="5:9" x14ac:dyDescent="0.2">
      <c r="E2722" s="154"/>
      <c r="G2722" s="154"/>
      <c r="H2722" s="154"/>
      <c r="I2722" s="154"/>
    </row>
    <row r="2723" spans="5:9" x14ac:dyDescent="0.2">
      <c r="E2723" s="154"/>
      <c r="G2723" s="154"/>
      <c r="H2723" s="154"/>
      <c r="I2723" s="154"/>
    </row>
    <row r="2724" spans="5:9" x14ac:dyDescent="0.2">
      <c r="E2724" s="154"/>
      <c r="G2724" s="154"/>
      <c r="H2724" s="154"/>
      <c r="I2724" s="154"/>
    </row>
    <row r="2725" spans="5:9" x14ac:dyDescent="0.2">
      <c r="E2725" s="154"/>
      <c r="G2725" s="154"/>
      <c r="H2725" s="154"/>
      <c r="I2725" s="154"/>
    </row>
    <row r="2726" spans="5:9" x14ac:dyDescent="0.2">
      <c r="E2726" s="154"/>
      <c r="G2726" s="154"/>
      <c r="H2726" s="154"/>
      <c r="I2726" s="154"/>
    </row>
    <row r="2727" spans="5:9" x14ac:dyDescent="0.2">
      <c r="E2727" s="154"/>
      <c r="G2727" s="154"/>
      <c r="H2727" s="154"/>
      <c r="I2727" s="154"/>
    </row>
    <row r="2728" spans="5:9" x14ac:dyDescent="0.2">
      <c r="E2728" s="154"/>
      <c r="G2728" s="154"/>
      <c r="H2728" s="154"/>
      <c r="I2728" s="154"/>
    </row>
    <row r="2729" spans="5:9" x14ac:dyDescent="0.2">
      <c r="E2729" s="154"/>
      <c r="G2729" s="154"/>
      <c r="H2729" s="154"/>
      <c r="I2729" s="154"/>
    </row>
    <row r="2730" spans="5:9" x14ac:dyDescent="0.2">
      <c r="E2730" s="154"/>
      <c r="G2730" s="154"/>
      <c r="H2730" s="154"/>
      <c r="I2730" s="154"/>
    </row>
    <row r="2731" spans="5:9" x14ac:dyDescent="0.2">
      <c r="E2731" s="154"/>
      <c r="G2731" s="154"/>
      <c r="H2731" s="154"/>
      <c r="I2731" s="154"/>
    </row>
    <row r="2732" spans="5:9" x14ac:dyDescent="0.2">
      <c r="E2732" s="154"/>
      <c r="G2732" s="154"/>
      <c r="H2732" s="154"/>
      <c r="I2732" s="154"/>
    </row>
    <row r="2733" spans="5:9" x14ac:dyDescent="0.2">
      <c r="E2733" s="154"/>
      <c r="G2733" s="154"/>
      <c r="H2733" s="154"/>
      <c r="I2733" s="154"/>
    </row>
    <row r="2734" spans="5:9" x14ac:dyDescent="0.2">
      <c r="E2734" s="154"/>
      <c r="G2734" s="154"/>
      <c r="H2734" s="154"/>
      <c r="I2734" s="154"/>
    </row>
    <row r="2735" spans="5:9" x14ac:dyDescent="0.2">
      <c r="E2735" s="154"/>
      <c r="G2735" s="154"/>
      <c r="H2735" s="154"/>
      <c r="I2735" s="154"/>
    </row>
    <row r="2736" spans="5:9" x14ac:dyDescent="0.2">
      <c r="E2736" s="154"/>
      <c r="G2736" s="154"/>
      <c r="H2736" s="154"/>
      <c r="I2736" s="154"/>
    </row>
    <row r="2737" spans="5:9" x14ac:dyDescent="0.2">
      <c r="E2737" s="154"/>
      <c r="G2737" s="154"/>
      <c r="H2737" s="154"/>
      <c r="I2737" s="154"/>
    </row>
    <row r="2738" spans="5:9" x14ac:dyDescent="0.2">
      <c r="E2738" s="154"/>
      <c r="G2738" s="154"/>
      <c r="H2738" s="154"/>
      <c r="I2738" s="154"/>
    </row>
    <row r="2739" spans="5:9" x14ac:dyDescent="0.2">
      <c r="E2739" s="154"/>
      <c r="G2739" s="154"/>
      <c r="H2739" s="154"/>
      <c r="I2739" s="154"/>
    </row>
    <row r="2740" spans="5:9" x14ac:dyDescent="0.2">
      <c r="E2740" s="154"/>
      <c r="G2740" s="154"/>
      <c r="H2740" s="154"/>
      <c r="I2740" s="154"/>
    </row>
    <row r="2741" spans="5:9" x14ac:dyDescent="0.2">
      <c r="E2741" s="154"/>
      <c r="G2741" s="154"/>
      <c r="H2741" s="154"/>
      <c r="I2741" s="154"/>
    </row>
    <row r="2742" spans="5:9" x14ac:dyDescent="0.2">
      <c r="E2742" s="154"/>
      <c r="G2742" s="154"/>
      <c r="H2742" s="154"/>
      <c r="I2742" s="154"/>
    </row>
    <row r="2743" spans="5:9" x14ac:dyDescent="0.2">
      <c r="E2743" s="154"/>
      <c r="G2743" s="154"/>
      <c r="H2743" s="154"/>
      <c r="I2743" s="154"/>
    </row>
    <row r="2744" spans="5:9" x14ac:dyDescent="0.2">
      <c r="E2744" s="154"/>
      <c r="G2744" s="154"/>
      <c r="H2744" s="154"/>
      <c r="I2744" s="154"/>
    </row>
    <row r="2745" spans="5:9" x14ac:dyDescent="0.2">
      <c r="E2745" s="154"/>
      <c r="G2745" s="154"/>
      <c r="H2745" s="154"/>
      <c r="I2745" s="154"/>
    </row>
    <row r="2746" spans="5:9" x14ac:dyDescent="0.2">
      <c r="E2746" s="154"/>
      <c r="G2746" s="154"/>
      <c r="H2746" s="154"/>
      <c r="I2746" s="154"/>
    </row>
    <row r="2747" spans="5:9" x14ac:dyDescent="0.2">
      <c r="E2747" s="154"/>
      <c r="G2747" s="154"/>
      <c r="H2747" s="154"/>
      <c r="I2747" s="154"/>
    </row>
    <row r="2748" spans="5:9" x14ac:dyDescent="0.2">
      <c r="E2748" s="154"/>
      <c r="G2748" s="154"/>
      <c r="H2748" s="154"/>
      <c r="I2748" s="154"/>
    </row>
    <row r="2749" spans="5:9" x14ac:dyDescent="0.2">
      <c r="E2749" s="154"/>
      <c r="G2749" s="154"/>
      <c r="H2749" s="154"/>
      <c r="I2749" s="154"/>
    </row>
    <row r="2750" spans="5:9" x14ac:dyDescent="0.2">
      <c r="E2750" s="154"/>
      <c r="G2750" s="154"/>
      <c r="H2750" s="154"/>
      <c r="I2750" s="154"/>
    </row>
    <row r="2751" spans="5:9" x14ac:dyDescent="0.2">
      <c r="E2751" s="154"/>
      <c r="G2751" s="154"/>
      <c r="H2751" s="154"/>
      <c r="I2751" s="154"/>
    </row>
    <row r="2752" spans="5:9" x14ac:dyDescent="0.2">
      <c r="E2752" s="154"/>
      <c r="G2752" s="154"/>
      <c r="H2752" s="154"/>
      <c r="I2752" s="154"/>
    </row>
    <row r="2753" spans="5:9" x14ac:dyDescent="0.2">
      <c r="E2753" s="154"/>
      <c r="G2753" s="154"/>
      <c r="H2753" s="154"/>
      <c r="I2753" s="154"/>
    </row>
    <row r="2754" spans="5:9" x14ac:dyDescent="0.2">
      <c r="E2754" s="154"/>
      <c r="G2754" s="154"/>
      <c r="H2754" s="154"/>
      <c r="I2754" s="154"/>
    </row>
    <row r="2755" spans="5:9" x14ac:dyDescent="0.2">
      <c r="E2755" s="154"/>
      <c r="G2755" s="154"/>
      <c r="H2755" s="154"/>
      <c r="I2755" s="154"/>
    </row>
    <row r="2756" spans="5:9" x14ac:dyDescent="0.2">
      <c r="E2756" s="154"/>
      <c r="G2756" s="154"/>
      <c r="H2756" s="154"/>
      <c r="I2756" s="154"/>
    </row>
    <row r="2757" spans="5:9" x14ac:dyDescent="0.2">
      <c r="E2757" s="154"/>
      <c r="G2757" s="154"/>
      <c r="H2757" s="154"/>
      <c r="I2757" s="154"/>
    </row>
    <row r="2758" spans="5:9" x14ac:dyDescent="0.2">
      <c r="E2758" s="154"/>
      <c r="G2758" s="154"/>
      <c r="H2758" s="154"/>
      <c r="I2758" s="154"/>
    </row>
    <row r="2759" spans="5:9" x14ac:dyDescent="0.2">
      <c r="E2759" s="154"/>
      <c r="G2759" s="154"/>
      <c r="H2759" s="154"/>
      <c r="I2759" s="154"/>
    </row>
    <row r="2760" spans="5:9" x14ac:dyDescent="0.2">
      <c r="E2760" s="154"/>
      <c r="G2760" s="154"/>
      <c r="H2760" s="154"/>
      <c r="I2760" s="154"/>
    </row>
    <row r="2761" spans="5:9" x14ac:dyDescent="0.2">
      <c r="E2761" s="154"/>
      <c r="G2761" s="154"/>
      <c r="H2761" s="154"/>
      <c r="I2761" s="154"/>
    </row>
    <row r="2762" spans="5:9" x14ac:dyDescent="0.2">
      <c r="E2762" s="154"/>
      <c r="G2762" s="154"/>
      <c r="H2762" s="154"/>
      <c r="I2762" s="154"/>
    </row>
    <row r="2763" spans="5:9" x14ac:dyDescent="0.2">
      <c r="E2763" s="154"/>
      <c r="G2763" s="154"/>
      <c r="H2763" s="154"/>
      <c r="I2763" s="154"/>
    </row>
    <row r="2764" spans="5:9" x14ac:dyDescent="0.2">
      <c r="E2764" s="154"/>
      <c r="G2764" s="154"/>
      <c r="H2764" s="154"/>
      <c r="I2764" s="154"/>
    </row>
    <row r="2765" spans="5:9" x14ac:dyDescent="0.2">
      <c r="E2765" s="154"/>
      <c r="G2765" s="154"/>
      <c r="H2765" s="154"/>
      <c r="I2765" s="154"/>
    </row>
    <row r="2766" spans="5:9" x14ac:dyDescent="0.2">
      <c r="E2766" s="154"/>
      <c r="G2766" s="154"/>
      <c r="H2766" s="154"/>
      <c r="I2766" s="154"/>
    </row>
    <row r="2767" spans="5:9" x14ac:dyDescent="0.2">
      <c r="E2767" s="154"/>
      <c r="G2767" s="154"/>
      <c r="H2767" s="154"/>
      <c r="I2767" s="154"/>
    </row>
    <row r="2768" spans="5:9" x14ac:dyDescent="0.2">
      <c r="E2768" s="154"/>
      <c r="G2768" s="154"/>
      <c r="H2768" s="154"/>
      <c r="I2768" s="154"/>
    </row>
    <row r="2769" spans="5:9" x14ac:dyDescent="0.2">
      <c r="E2769" s="154"/>
      <c r="G2769" s="154"/>
      <c r="H2769" s="154"/>
      <c r="I2769" s="154"/>
    </row>
    <row r="2770" spans="5:9" x14ac:dyDescent="0.2">
      <c r="E2770" s="154"/>
      <c r="G2770" s="154"/>
      <c r="H2770" s="154"/>
      <c r="I2770" s="154"/>
    </row>
    <row r="2771" spans="5:9" x14ac:dyDescent="0.2">
      <c r="E2771" s="154"/>
      <c r="G2771" s="154"/>
      <c r="H2771" s="154"/>
      <c r="I2771" s="154"/>
    </row>
    <row r="2772" spans="5:9" x14ac:dyDescent="0.2">
      <c r="E2772" s="154"/>
      <c r="G2772" s="154"/>
      <c r="H2772" s="154"/>
      <c r="I2772" s="154"/>
    </row>
    <row r="2773" spans="5:9" x14ac:dyDescent="0.2">
      <c r="E2773" s="154"/>
      <c r="G2773" s="154"/>
      <c r="H2773" s="154"/>
      <c r="I2773" s="154"/>
    </row>
    <row r="2774" spans="5:9" x14ac:dyDescent="0.2">
      <c r="E2774" s="154"/>
      <c r="G2774" s="154"/>
      <c r="H2774" s="154"/>
      <c r="I2774" s="154"/>
    </row>
    <row r="2775" spans="5:9" x14ac:dyDescent="0.2">
      <c r="E2775" s="154"/>
      <c r="G2775" s="154"/>
      <c r="H2775" s="154"/>
      <c r="I2775" s="154"/>
    </row>
    <row r="2776" spans="5:9" x14ac:dyDescent="0.2">
      <c r="E2776" s="154"/>
      <c r="G2776" s="154"/>
      <c r="H2776" s="154"/>
      <c r="I2776" s="154"/>
    </row>
    <row r="2777" spans="5:9" x14ac:dyDescent="0.2">
      <c r="E2777" s="154"/>
      <c r="G2777" s="154"/>
      <c r="H2777" s="154"/>
      <c r="I2777" s="154"/>
    </row>
    <row r="2778" spans="5:9" x14ac:dyDescent="0.2">
      <c r="E2778" s="154"/>
      <c r="G2778" s="154"/>
      <c r="H2778" s="154"/>
      <c r="I2778" s="154"/>
    </row>
    <row r="2779" spans="5:9" x14ac:dyDescent="0.2">
      <c r="E2779" s="154"/>
      <c r="G2779" s="154"/>
      <c r="H2779" s="154"/>
      <c r="I2779" s="154"/>
    </row>
    <row r="2780" spans="5:9" x14ac:dyDescent="0.2">
      <c r="E2780" s="154"/>
      <c r="G2780" s="154"/>
      <c r="H2780" s="154"/>
      <c r="I2780" s="154"/>
    </row>
    <row r="2781" spans="5:9" x14ac:dyDescent="0.2">
      <c r="E2781" s="154"/>
      <c r="G2781" s="154"/>
      <c r="H2781" s="154"/>
      <c r="I2781" s="154"/>
    </row>
    <row r="2782" spans="5:9" x14ac:dyDescent="0.2">
      <c r="E2782" s="154"/>
      <c r="G2782" s="154"/>
      <c r="H2782" s="154"/>
      <c r="I2782" s="154"/>
    </row>
    <row r="2783" spans="5:9" x14ac:dyDescent="0.2">
      <c r="E2783" s="154"/>
      <c r="G2783" s="154"/>
      <c r="H2783" s="154"/>
      <c r="I2783" s="154"/>
    </row>
    <row r="2784" spans="5:9" x14ac:dyDescent="0.2">
      <c r="E2784" s="154"/>
      <c r="G2784" s="154"/>
      <c r="H2784" s="154"/>
      <c r="I2784" s="154"/>
    </row>
    <row r="2785" spans="5:9" x14ac:dyDescent="0.2">
      <c r="E2785" s="154"/>
      <c r="G2785" s="154"/>
      <c r="H2785" s="154"/>
      <c r="I2785" s="154"/>
    </row>
    <row r="2786" spans="5:9" x14ac:dyDescent="0.2">
      <c r="E2786" s="154"/>
      <c r="G2786" s="154"/>
      <c r="H2786" s="154"/>
      <c r="I2786" s="154"/>
    </row>
    <row r="2787" spans="5:9" x14ac:dyDescent="0.2">
      <c r="E2787" s="154"/>
      <c r="G2787" s="154"/>
      <c r="H2787" s="154"/>
      <c r="I2787" s="154"/>
    </row>
    <row r="2788" spans="5:9" x14ac:dyDescent="0.2">
      <c r="E2788" s="154"/>
      <c r="G2788" s="154"/>
      <c r="H2788" s="154"/>
      <c r="I2788" s="154"/>
    </row>
    <row r="2789" spans="5:9" x14ac:dyDescent="0.2">
      <c r="E2789" s="154"/>
      <c r="G2789" s="154"/>
      <c r="H2789" s="154"/>
      <c r="I2789" s="154"/>
    </row>
    <row r="2790" spans="5:9" x14ac:dyDescent="0.2">
      <c r="E2790" s="154"/>
      <c r="G2790" s="154"/>
      <c r="H2790" s="154"/>
      <c r="I2790" s="154"/>
    </row>
    <row r="2791" spans="5:9" x14ac:dyDescent="0.2">
      <c r="E2791" s="154"/>
      <c r="G2791" s="154"/>
      <c r="H2791" s="154"/>
      <c r="I2791" s="154"/>
    </row>
    <row r="2792" spans="5:9" x14ac:dyDescent="0.2">
      <c r="E2792" s="154"/>
      <c r="G2792" s="154"/>
      <c r="H2792" s="154"/>
      <c r="I2792" s="154"/>
    </row>
    <row r="2793" spans="5:9" x14ac:dyDescent="0.2">
      <c r="E2793" s="154"/>
      <c r="G2793" s="154"/>
      <c r="H2793" s="154"/>
      <c r="I2793" s="154"/>
    </row>
    <row r="2794" spans="5:9" x14ac:dyDescent="0.2">
      <c r="E2794" s="154"/>
      <c r="G2794" s="154"/>
      <c r="H2794" s="154"/>
      <c r="I2794" s="154"/>
    </row>
    <row r="2795" spans="5:9" x14ac:dyDescent="0.2">
      <c r="E2795" s="154"/>
      <c r="G2795" s="154"/>
      <c r="H2795" s="154"/>
      <c r="I2795" s="154"/>
    </row>
    <row r="2796" spans="5:9" x14ac:dyDescent="0.2">
      <c r="E2796" s="154"/>
      <c r="G2796" s="154"/>
      <c r="H2796" s="154"/>
      <c r="I2796" s="154"/>
    </row>
    <row r="2797" spans="5:9" x14ac:dyDescent="0.2">
      <c r="E2797" s="154"/>
      <c r="G2797" s="154"/>
      <c r="H2797" s="154"/>
      <c r="I2797" s="154"/>
    </row>
    <row r="2798" spans="5:9" x14ac:dyDescent="0.2">
      <c r="E2798" s="154"/>
      <c r="G2798" s="154"/>
      <c r="H2798" s="154"/>
      <c r="I2798" s="154"/>
    </row>
    <row r="2799" spans="5:9" x14ac:dyDescent="0.2">
      <c r="E2799" s="154"/>
      <c r="G2799" s="154"/>
      <c r="H2799" s="154"/>
      <c r="I2799" s="154"/>
    </row>
    <row r="2800" spans="5:9" x14ac:dyDescent="0.2">
      <c r="E2800" s="154"/>
      <c r="G2800" s="154"/>
      <c r="H2800" s="154"/>
      <c r="I2800" s="154"/>
    </row>
    <row r="2801" spans="5:9" x14ac:dyDescent="0.2">
      <c r="E2801" s="154"/>
      <c r="G2801" s="154"/>
      <c r="H2801" s="154"/>
      <c r="I2801" s="154"/>
    </row>
    <row r="2802" spans="5:9" x14ac:dyDescent="0.2">
      <c r="E2802" s="154"/>
      <c r="G2802" s="154"/>
      <c r="H2802" s="154"/>
      <c r="I2802" s="154"/>
    </row>
    <row r="2803" spans="5:9" x14ac:dyDescent="0.2">
      <c r="E2803" s="154"/>
      <c r="G2803" s="154"/>
      <c r="H2803" s="154"/>
      <c r="I2803" s="154"/>
    </row>
    <row r="2804" spans="5:9" x14ac:dyDescent="0.2">
      <c r="E2804" s="154"/>
      <c r="G2804" s="154"/>
      <c r="H2804" s="154"/>
      <c r="I2804" s="154"/>
    </row>
    <row r="2805" spans="5:9" x14ac:dyDescent="0.2">
      <c r="E2805" s="154"/>
      <c r="G2805" s="154"/>
      <c r="H2805" s="154"/>
      <c r="I2805" s="154"/>
    </row>
    <row r="2806" spans="5:9" x14ac:dyDescent="0.2">
      <c r="E2806" s="154"/>
      <c r="G2806" s="154"/>
      <c r="H2806" s="154"/>
      <c r="I2806" s="154"/>
    </row>
    <row r="2807" spans="5:9" x14ac:dyDescent="0.2">
      <c r="E2807" s="154"/>
      <c r="G2807" s="154"/>
      <c r="H2807" s="154"/>
      <c r="I2807" s="154"/>
    </row>
    <row r="2808" spans="5:9" x14ac:dyDescent="0.2">
      <c r="E2808" s="154"/>
      <c r="G2808" s="154"/>
      <c r="H2808" s="154"/>
      <c r="I2808" s="154"/>
    </row>
    <row r="2809" spans="5:9" x14ac:dyDescent="0.2">
      <c r="E2809" s="154"/>
      <c r="G2809" s="154"/>
      <c r="H2809" s="154"/>
      <c r="I2809" s="154"/>
    </row>
    <row r="2810" spans="5:9" x14ac:dyDescent="0.2">
      <c r="E2810" s="154"/>
      <c r="G2810" s="154"/>
      <c r="H2810" s="154"/>
      <c r="I2810" s="154"/>
    </row>
    <row r="2811" spans="5:9" x14ac:dyDescent="0.2">
      <c r="E2811" s="154"/>
      <c r="G2811" s="154"/>
      <c r="H2811" s="154"/>
      <c r="I2811" s="154"/>
    </row>
    <row r="2812" spans="5:9" x14ac:dyDescent="0.2">
      <c r="E2812" s="154"/>
      <c r="G2812" s="154"/>
      <c r="H2812" s="154"/>
      <c r="I2812" s="154"/>
    </row>
    <row r="2813" spans="5:9" x14ac:dyDescent="0.2">
      <c r="E2813" s="154"/>
      <c r="G2813" s="154"/>
      <c r="H2813" s="154"/>
      <c r="I2813" s="154"/>
    </row>
    <row r="2814" spans="5:9" x14ac:dyDescent="0.2">
      <c r="E2814" s="154"/>
      <c r="G2814" s="154"/>
      <c r="H2814" s="154"/>
      <c r="I2814" s="154"/>
    </row>
    <row r="2815" spans="5:9" x14ac:dyDescent="0.2">
      <c r="E2815" s="154"/>
      <c r="G2815" s="154"/>
      <c r="H2815" s="154"/>
      <c r="I2815" s="154"/>
    </row>
    <row r="2816" spans="5:9" x14ac:dyDescent="0.2">
      <c r="E2816" s="154"/>
      <c r="G2816" s="154"/>
      <c r="H2816" s="154"/>
      <c r="I2816" s="154"/>
    </row>
    <row r="2817" spans="5:9" x14ac:dyDescent="0.2">
      <c r="E2817" s="154"/>
      <c r="G2817" s="154"/>
      <c r="H2817" s="154"/>
      <c r="I2817" s="154"/>
    </row>
    <row r="2818" spans="5:9" x14ac:dyDescent="0.2">
      <c r="E2818" s="154"/>
      <c r="G2818" s="154"/>
      <c r="H2818" s="154"/>
      <c r="I2818" s="154"/>
    </row>
    <row r="2819" spans="5:9" x14ac:dyDescent="0.2">
      <c r="E2819" s="154"/>
      <c r="G2819" s="154"/>
      <c r="H2819" s="154"/>
      <c r="I2819" s="154"/>
    </row>
    <row r="2820" spans="5:9" x14ac:dyDescent="0.2">
      <c r="E2820" s="154"/>
      <c r="G2820" s="154"/>
      <c r="H2820" s="154"/>
      <c r="I2820" s="154"/>
    </row>
    <row r="2821" spans="5:9" x14ac:dyDescent="0.2">
      <c r="E2821" s="154"/>
      <c r="G2821" s="154"/>
      <c r="H2821" s="154"/>
      <c r="I2821" s="154"/>
    </row>
    <row r="2822" spans="5:9" x14ac:dyDescent="0.2">
      <c r="E2822" s="154"/>
      <c r="G2822" s="154"/>
      <c r="H2822" s="154"/>
      <c r="I2822" s="154"/>
    </row>
    <row r="2823" spans="5:9" x14ac:dyDescent="0.2">
      <c r="E2823" s="154"/>
      <c r="G2823" s="154"/>
      <c r="H2823" s="154"/>
      <c r="I2823" s="154"/>
    </row>
    <row r="2824" spans="5:9" x14ac:dyDescent="0.2">
      <c r="E2824" s="154"/>
      <c r="G2824" s="154"/>
      <c r="H2824" s="154"/>
      <c r="I2824" s="154"/>
    </row>
    <row r="2825" spans="5:9" x14ac:dyDescent="0.2">
      <c r="E2825" s="154"/>
      <c r="G2825" s="154"/>
      <c r="H2825" s="154"/>
      <c r="I2825" s="154"/>
    </row>
    <row r="2826" spans="5:9" x14ac:dyDescent="0.2">
      <c r="E2826" s="154"/>
      <c r="G2826" s="154"/>
      <c r="H2826" s="154"/>
      <c r="I2826" s="154"/>
    </row>
    <row r="2827" spans="5:9" x14ac:dyDescent="0.2">
      <c r="E2827" s="154"/>
      <c r="G2827" s="154"/>
      <c r="H2827" s="154"/>
      <c r="I2827" s="154"/>
    </row>
    <row r="2828" spans="5:9" x14ac:dyDescent="0.2">
      <c r="E2828" s="154"/>
      <c r="G2828" s="154"/>
      <c r="H2828" s="154"/>
      <c r="I2828" s="154"/>
    </row>
    <row r="2829" spans="5:9" x14ac:dyDescent="0.2">
      <c r="E2829" s="154"/>
      <c r="G2829" s="154"/>
      <c r="H2829" s="154"/>
      <c r="I2829" s="154"/>
    </row>
    <row r="2830" spans="5:9" x14ac:dyDescent="0.2">
      <c r="E2830" s="154"/>
      <c r="G2830" s="154"/>
      <c r="H2830" s="154"/>
      <c r="I2830" s="154"/>
    </row>
    <row r="2831" spans="5:9" x14ac:dyDescent="0.2">
      <c r="E2831" s="154"/>
      <c r="G2831" s="154"/>
      <c r="H2831" s="154"/>
      <c r="I2831" s="154"/>
    </row>
    <row r="2832" spans="5:9" x14ac:dyDescent="0.2">
      <c r="E2832" s="154"/>
      <c r="G2832" s="154"/>
      <c r="H2832" s="154"/>
      <c r="I2832" s="154"/>
    </row>
    <row r="2833" spans="5:9" x14ac:dyDescent="0.2">
      <c r="E2833" s="154"/>
      <c r="G2833" s="154"/>
      <c r="H2833" s="154"/>
      <c r="I2833" s="154"/>
    </row>
    <row r="2834" spans="5:9" x14ac:dyDescent="0.2">
      <c r="E2834" s="154"/>
      <c r="G2834" s="154"/>
      <c r="H2834" s="154"/>
      <c r="I2834" s="154"/>
    </row>
    <row r="2835" spans="5:9" x14ac:dyDescent="0.2">
      <c r="E2835" s="154"/>
      <c r="G2835" s="154"/>
      <c r="H2835" s="154"/>
      <c r="I2835" s="154"/>
    </row>
    <row r="2836" spans="5:9" x14ac:dyDescent="0.2">
      <c r="E2836" s="154"/>
      <c r="G2836" s="154"/>
      <c r="H2836" s="154"/>
      <c r="I2836" s="154"/>
    </row>
    <row r="2837" spans="5:9" x14ac:dyDescent="0.2">
      <c r="E2837" s="154"/>
      <c r="G2837" s="154"/>
      <c r="H2837" s="154"/>
      <c r="I2837" s="154"/>
    </row>
    <row r="2838" spans="5:9" x14ac:dyDescent="0.2">
      <c r="E2838" s="154"/>
      <c r="G2838" s="154"/>
      <c r="H2838" s="154"/>
      <c r="I2838" s="154"/>
    </row>
    <row r="2839" spans="5:9" x14ac:dyDescent="0.2">
      <c r="E2839" s="154"/>
      <c r="G2839" s="154"/>
      <c r="H2839" s="154"/>
      <c r="I2839" s="154"/>
    </row>
    <row r="2840" spans="5:9" x14ac:dyDescent="0.2">
      <c r="E2840" s="154"/>
      <c r="G2840" s="154"/>
      <c r="H2840" s="154"/>
      <c r="I2840" s="154"/>
    </row>
    <row r="2841" spans="5:9" x14ac:dyDescent="0.2">
      <c r="E2841" s="154"/>
      <c r="G2841" s="154"/>
      <c r="H2841" s="154"/>
      <c r="I2841" s="154"/>
    </row>
    <row r="2842" spans="5:9" x14ac:dyDescent="0.2">
      <c r="E2842" s="154"/>
      <c r="G2842" s="154"/>
      <c r="H2842" s="154"/>
      <c r="I2842" s="154"/>
    </row>
    <row r="2843" spans="5:9" x14ac:dyDescent="0.2">
      <c r="E2843" s="154"/>
      <c r="G2843" s="154"/>
      <c r="H2843" s="154"/>
      <c r="I2843" s="154"/>
    </row>
    <row r="2844" spans="5:9" x14ac:dyDescent="0.2">
      <c r="E2844" s="154"/>
      <c r="G2844" s="154"/>
      <c r="H2844" s="154"/>
      <c r="I2844" s="154"/>
    </row>
    <row r="2845" spans="5:9" x14ac:dyDescent="0.2">
      <c r="E2845" s="154"/>
      <c r="G2845" s="154"/>
      <c r="H2845" s="154"/>
      <c r="I2845" s="154"/>
    </row>
    <row r="2846" spans="5:9" x14ac:dyDescent="0.2">
      <c r="E2846" s="154"/>
      <c r="G2846" s="154"/>
      <c r="H2846" s="154"/>
      <c r="I2846" s="154"/>
    </row>
    <row r="2847" spans="5:9" x14ac:dyDescent="0.2">
      <c r="E2847" s="154"/>
      <c r="G2847" s="154"/>
      <c r="H2847" s="154"/>
      <c r="I2847" s="154"/>
    </row>
    <row r="2848" spans="5:9" x14ac:dyDescent="0.2">
      <c r="E2848" s="154"/>
      <c r="G2848" s="154"/>
      <c r="H2848" s="154"/>
      <c r="I2848" s="154"/>
    </row>
    <row r="2849" spans="5:9" x14ac:dyDescent="0.2">
      <c r="E2849" s="154"/>
      <c r="G2849" s="154"/>
      <c r="H2849" s="154"/>
      <c r="I2849" s="154"/>
    </row>
    <row r="2850" spans="5:9" x14ac:dyDescent="0.2">
      <c r="E2850" s="154"/>
      <c r="G2850" s="154"/>
      <c r="H2850" s="154"/>
      <c r="I2850" s="154"/>
    </row>
    <row r="2851" spans="5:9" x14ac:dyDescent="0.2">
      <c r="E2851" s="154"/>
      <c r="G2851" s="154"/>
      <c r="H2851" s="154"/>
      <c r="I2851" s="154"/>
    </row>
    <row r="2852" spans="5:9" x14ac:dyDescent="0.2">
      <c r="E2852" s="154"/>
      <c r="G2852" s="154"/>
      <c r="H2852" s="154"/>
      <c r="I2852" s="154"/>
    </row>
    <row r="2853" spans="5:9" x14ac:dyDescent="0.2">
      <c r="E2853" s="154"/>
      <c r="G2853" s="154"/>
      <c r="H2853" s="154"/>
      <c r="I2853" s="154"/>
    </row>
    <row r="2854" spans="5:9" x14ac:dyDescent="0.2">
      <c r="E2854" s="154"/>
      <c r="G2854" s="154"/>
      <c r="H2854" s="154"/>
      <c r="I2854" s="154"/>
    </row>
    <row r="2855" spans="5:9" x14ac:dyDescent="0.2">
      <c r="E2855" s="154"/>
      <c r="G2855" s="154"/>
      <c r="H2855" s="154"/>
      <c r="I2855" s="154"/>
    </row>
    <row r="2856" spans="5:9" x14ac:dyDescent="0.2">
      <c r="E2856" s="154"/>
      <c r="G2856" s="154"/>
      <c r="H2856" s="154"/>
      <c r="I2856" s="154"/>
    </row>
    <row r="2857" spans="5:9" x14ac:dyDescent="0.2">
      <c r="E2857" s="154"/>
      <c r="G2857" s="154"/>
      <c r="H2857" s="154"/>
      <c r="I2857" s="154"/>
    </row>
    <row r="2858" spans="5:9" x14ac:dyDescent="0.2">
      <c r="E2858" s="154"/>
      <c r="G2858" s="154"/>
      <c r="H2858" s="154"/>
      <c r="I2858" s="154"/>
    </row>
    <row r="2859" spans="5:9" x14ac:dyDescent="0.2">
      <c r="E2859" s="154"/>
      <c r="G2859" s="154"/>
      <c r="H2859" s="154"/>
      <c r="I2859" s="154"/>
    </row>
    <row r="2860" spans="5:9" x14ac:dyDescent="0.2">
      <c r="E2860" s="154"/>
      <c r="G2860" s="154"/>
      <c r="H2860" s="154"/>
      <c r="I2860" s="154"/>
    </row>
    <row r="2861" spans="5:9" x14ac:dyDescent="0.2">
      <c r="E2861" s="154"/>
      <c r="G2861" s="154"/>
      <c r="H2861" s="154"/>
      <c r="I2861" s="154"/>
    </row>
    <row r="2862" spans="5:9" x14ac:dyDescent="0.2">
      <c r="E2862" s="154"/>
      <c r="G2862" s="154"/>
      <c r="H2862" s="154"/>
      <c r="I2862" s="154"/>
    </row>
    <row r="2863" spans="5:9" x14ac:dyDescent="0.2">
      <c r="E2863" s="154"/>
      <c r="G2863" s="154"/>
      <c r="H2863" s="154"/>
      <c r="I2863" s="154"/>
    </row>
    <row r="2864" spans="5:9" x14ac:dyDescent="0.2">
      <c r="E2864" s="154"/>
      <c r="G2864" s="154"/>
      <c r="H2864" s="154"/>
      <c r="I2864" s="154"/>
    </row>
    <row r="2865" spans="5:9" x14ac:dyDescent="0.2">
      <c r="E2865" s="154"/>
      <c r="G2865" s="154"/>
      <c r="H2865" s="154"/>
      <c r="I2865" s="154"/>
    </row>
    <row r="2866" spans="5:9" x14ac:dyDescent="0.2">
      <c r="E2866" s="154"/>
      <c r="G2866" s="154"/>
      <c r="H2866" s="154"/>
      <c r="I2866" s="154"/>
    </row>
    <row r="2867" spans="5:9" x14ac:dyDescent="0.2">
      <c r="E2867" s="154"/>
      <c r="G2867" s="154"/>
      <c r="H2867" s="154"/>
      <c r="I2867" s="154"/>
    </row>
    <row r="2868" spans="5:9" x14ac:dyDescent="0.2">
      <c r="E2868" s="154"/>
      <c r="G2868" s="154"/>
      <c r="H2868" s="154"/>
      <c r="I2868" s="154"/>
    </row>
    <row r="2869" spans="5:9" x14ac:dyDescent="0.2">
      <c r="E2869" s="154"/>
      <c r="G2869" s="154"/>
      <c r="H2869" s="154"/>
      <c r="I2869" s="154"/>
    </row>
    <row r="2870" spans="5:9" x14ac:dyDescent="0.2">
      <c r="E2870" s="154"/>
      <c r="G2870" s="154"/>
      <c r="H2870" s="154"/>
      <c r="I2870" s="154"/>
    </row>
    <row r="2871" spans="5:9" x14ac:dyDescent="0.2">
      <c r="E2871" s="154"/>
      <c r="G2871" s="154"/>
      <c r="H2871" s="154"/>
      <c r="I2871" s="154"/>
    </row>
    <row r="2872" spans="5:9" x14ac:dyDescent="0.2">
      <c r="E2872" s="154"/>
      <c r="G2872" s="154"/>
      <c r="H2872" s="154"/>
      <c r="I2872" s="154"/>
    </row>
    <row r="2873" spans="5:9" x14ac:dyDescent="0.2">
      <c r="E2873" s="154"/>
      <c r="G2873" s="154"/>
      <c r="H2873" s="154"/>
      <c r="I2873" s="154"/>
    </row>
  </sheetData>
  <mergeCells count="17">
    <mergeCell ref="A13:A14"/>
    <mergeCell ref="D13:D14"/>
    <mergeCell ref="E13:E14"/>
    <mergeCell ref="F13:F14"/>
    <mergeCell ref="A12:I12"/>
    <mergeCell ref="C13:C14"/>
    <mergeCell ref="D10:F11"/>
    <mergeCell ref="G10:I10"/>
    <mergeCell ref="G11:I11"/>
    <mergeCell ref="B13:B14"/>
    <mergeCell ref="G13:I13"/>
    <mergeCell ref="G9:I9"/>
    <mergeCell ref="D6:F6"/>
    <mergeCell ref="D2:F5"/>
    <mergeCell ref="D7:F7"/>
    <mergeCell ref="D8:F8"/>
    <mergeCell ref="D9:F9"/>
  </mergeCells>
  <phoneticPr fontId="6" type="noConversion"/>
  <printOptions horizontalCentered="1"/>
  <pageMargins left="0.51181102362204722" right="0.51181102362204722" top="0.59055118110236227" bottom="0.51181102362204722" header="0.31496062992125984" footer="0.31496062992125984"/>
  <pageSetup paperSize="9" scale="62" fitToHeight="0" orientation="portrait" r:id="rId1"/>
  <headerFooter alignWithMargins="0">
    <oddFooter>&amp;RSESAN ANANINDEUA - VITA MAUÉS - Pag.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1B4F5-CFD6-4844-A7E9-7E578325D7AB}">
  <dimension ref="A6:P156"/>
  <sheetViews>
    <sheetView topLeftCell="A13" workbookViewId="0">
      <selection activeCell="D163" sqref="D163"/>
    </sheetView>
  </sheetViews>
  <sheetFormatPr defaultRowHeight="12.75" x14ac:dyDescent="0.2"/>
  <cols>
    <col min="2" max="2" width="18.85546875" bestFit="1" customWidth="1"/>
    <col min="5" max="5" width="1.85546875" bestFit="1" customWidth="1"/>
    <col min="7" max="7" width="1.85546875" customWidth="1"/>
    <col min="9" max="9" width="2.7109375" bestFit="1" customWidth="1"/>
    <col min="11" max="11" width="2.7109375" bestFit="1" customWidth="1"/>
    <col min="12" max="12" width="2" bestFit="1" customWidth="1"/>
    <col min="14" max="14" width="2.7109375" bestFit="1" customWidth="1"/>
    <col min="16" max="16" width="2.7109375" bestFit="1" customWidth="1"/>
  </cols>
  <sheetData>
    <row r="6" spans="1:16" x14ac:dyDescent="0.2">
      <c r="B6" s="154" t="s">
        <v>733</v>
      </c>
      <c r="C6" s="154"/>
      <c r="D6" s="154"/>
      <c r="E6" s="154"/>
      <c r="F6" s="154"/>
      <c r="G6" s="154"/>
      <c r="H6" s="154"/>
      <c r="I6" s="154"/>
      <c r="J6" s="154"/>
      <c r="K6" s="154"/>
    </row>
    <row r="7" spans="1:16" x14ac:dyDescent="0.2">
      <c r="A7" s="154" t="s">
        <v>735</v>
      </c>
      <c r="B7" s="154" t="s">
        <v>785</v>
      </c>
      <c r="C7" s="154" t="s">
        <v>734</v>
      </c>
      <c r="D7" s="154" t="s">
        <v>752</v>
      </c>
      <c r="E7" s="155"/>
      <c r="F7" s="154" t="s">
        <v>753</v>
      </c>
      <c r="G7" s="154"/>
      <c r="H7" s="154" t="s">
        <v>756</v>
      </c>
      <c r="I7" s="154"/>
      <c r="K7" s="154"/>
    </row>
    <row r="8" spans="1:16" x14ac:dyDescent="0.2">
      <c r="A8" s="154" t="str">
        <f>'Orc-Vita Maues'!A23</f>
        <v>2.1.1</v>
      </c>
      <c r="B8" s="154" t="s">
        <v>766</v>
      </c>
      <c r="C8" s="154" t="s">
        <v>743</v>
      </c>
      <c r="D8" s="154">
        <v>15</v>
      </c>
      <c r="E8" s="155" t="s">
        <v>736</v>
      </c>
      <c r="F8" s="154">
        <v>10</v>
      </c>
      <c r="G8" s="155" t="s">
        <v>737</v>
      </c>
      <c r="H8" s="154">
        <f>D8*F8</f>
        <v>150</v>
      </c>
      <c r="I8" s="154" t="s">
        <v>33</v>
      </c>
      <c r="J8" s="154"/>
      <c r="K8" s="154"/>
    </row>
    <row r="9" spans="1:16" x14ac:dyDescent="0.2">
      <c r="A9" s="154"/>
      <c r="B9" s="154"/>
      <c r="C9" s="154"/>
      <c r="D9" s="154"/>
      <c r="E9" s="154"/>
      <c r="F9" s="154"/>
      <c r="G9" s="154"/>
      <c r="H9" s="154"/>
      <c r="I9" s="154"/>
      <c r="J9" s="409"/>
      <c r="K9" s="154"/>
    </row>
    <row r="10" spans="1:16" x14ac:dyDescent="0.2">
      <c r="A10" s="154"/>
      <c r="B10" s="195" t="s">
        <v>741</v>
      </c>
      <c r="D10" s="154" t="s">
        <v>752</v>
      </c>
      <c r="E10" s="155"/>
      <c r="F10" s="154" t="s">
        <v>753</v>
      </c>
      <c r="G10" s="154"/>
      <c r="H10" s="154" t="s">
        <v>755</v>
      </c>
      <c r="J10" s="154" t="s">
        <v>756</v>
      </c>
      <c r="M10" s="154" t="s">
        <v>754</v>
      </c>
      <c r="N10" s="154"/>
      <c r="O10" s="154" t="s">
        <v>763</v>
      </c>
    </row>
    <row r="11" spans="1:16" x14ac:dyDescent="0.2">
      <c r="A11" s="154" t="str">
        <f>'Orc-Vita Maues'!A25</f>
        <v>2.1.3</v>
      </c>
      <c r="B11" s="195" t="s">
        <v>765</v>
      </c>
      <c r="D11" s="154"/>
      <c r="E11" s="155"/>
      <c r="F11" s="154"/>
      <c r="G11" s="154"/>
      <c r="H11" s="154"/>
      <c r="J11" s="154"/>
      <c r="M11" s="154"/>
      <c r="N11" s="154"/>
      <c r="O11" s="154"/>
    </row>
    <row r="12" spans="1:16" ht="25.5" x14ac:dyDescent="0.2">
      <c r="A12" s="154"/>
      <c r="B12" s="195" t="s">
        <v>751</v>
      </c>
      <c r="C12" s="154" t="s">
        <v>744</v>
      </c>
      <c r="D12" s="409">
        <v>6</v>
      </c>
      <c r="E12" s="155" t="s">
        <v>736</v>
      </c>
      <c r="F12" s="409">
        <v>0.3</v>
      </c>
      <c r="G12" s="155" t="s">
        <v>736</v>
      </c>
      <c r="H12" s="409">
        <v>0.5</v>
      </c>
      <c r="I12" s="154" t="s">
        <v>737</v>
      </c>
      <c r="J12" s="409">
        <f>ROUND(D12*F12*H12,2)</f>
        <v>0.9</v>
      </c>
      <c r="K12" s="154" t="s">
        <v>31</v>
      </c>
      <c r="L12" s="4" t="s">
        <v>736</v>
      </c>
      <c r="M12" s="409">
        <v>2</v>
      </c>
      <c r="N12" s="154" t="s">
        <v>737</v>
      </c>
      <c r="O12" s="409">
        <f>ROUND(J12*M12,2)</f>
        <v>1.8</v>
      </c>
      <c r="P12" s="154" t="s">
        <v>31</v>
      </c>
    </row>
    <row r="13" spans="1:16" x14ac:dyDescent="0.2">
      <c r="A13" s="154"/>
    </row>
    <row r="14" spans="1:16" x14ac:dyDescent="0.2">
      <c r="A14" s="154"/>
      <c r="D14" s="154" t="s">
        <v>752</v>
      </c>
      <c r="E14" s="155"/>
      <c r="F14" s="154" t="s">
        <v>753</v>
      </c>
      <c r="G14" s="154"/>
      <c r="H14" s="154" t="s">
        <v>755</v>
      </c>
      <c r="J14" s="154" t="s">
        <v>756</v>
      </c>
      <c r="M14" s="154" t="s">
        <v>754</v>
      </c>
      <c r="N14" s="154"/>
      <c r="O14" s="154" t="s">
        <v>763</v>
      </c>
    </row>
    <row r="15" spans="1:16" x14ac:dyDescent="0.2">
      <c r="A15" s="154"/>
      <c r="B15" s="195" t="s">
        <v>758</v>
      </c>
      <c r="C15" s="154" t="s">
        <v>744</v>
      </c>
      <c r="D15" s="409">
        <v>4.5</v>
      </c>
      <c r="E15" s="155" t="s">
        <v>736</v>
      </c>
      <c r="F15" s="409">
        <v>0.3</v>
      </c>
      <c r="G15" s="155" t="s">
        <v>736</v>
      </c>
      <c r="H15" s="409">
        <v>0.5</v>
      </c>
      <c r="I15" s="154" t="s">
        <v>737</v>
      </c>
      <c r="J15" s="409">
        <f>ROUND(D15*F15*H15,2)</f>
        <v>0.68</v>
      </c>
      <c r="K15" s="154" t="s">
        <v>31</v>
      </c>
      <c r="L15" s="4" t="s">
        <v>736</v>
      </c>
      <c r="M15" s="409">
        <v>2</v>
      </c>
      <c r="N15" s="154" t="s">
        <v>737</v>
      </c>
      <c r="O15" s="409">
        <f>ROUND(J15*M15,2)</f>
        <v>1.36</v>
      </c>
      <c r="P15" s="154" t="s">
        <v>31</v>
      </c>
    </row>
    <row r="16" spans="1:16" x14ac:dyDescent="0.2">
      <c r="A16" s="154"/>
    </row>
    <row r="17" spans="1:16" x14ac:dyDescent="0.2">
      <c r="A17" s="154"/>
      <c r="D17" s="154" t="s">
        <v>752</v>
      </c>
      <c r="E17" s="155"/>
      <c r="F17" s="154" t="s">
        <v>753</v>
      </c>
      <c r="G17" s="154"/>
      <c r="H17" s="154" t="s">
        <v>755</v>
      </c>
      <c r="J17" s="154" t="s">
        <v>756</v>
      </c>
      <c r="M17" s="154" t="s">
        <v>754</v>
      </c>
      <c r="N17" s="154"/>
      <c r="O17" s="154" t="s">
        <v>763</v>
      </c>
    </row>
    <row r="18" spans="1:16" x14ac:dyDescent="0.2">
      <c r="A18" s="154"/>
      <c r="B18" s="195" t="s">
        <v>759</v>
      </c>
      <c r="C18" s="154" t="s">
        <v>744</v>
      </c>
      <c r="D18" s="409">
        <v>4.5</v>
      </c>
      <c r="E18" s="155" t="s">
        <v>736</v>
      </c>
      <c r="F18" s="409">
        <v>0.4</v>
      </c>
      <c r="G18" s="155" t="s">
        <v>736</v>
      </c>
      <c r="H18" s="409">
        <v>0.5</v>
      </c>
      <c r="I18" s="154" t="s">
        <v>737</v>
      </c>
      <c r="J18" s="409">
        <f>ROUND(D18*F18*H18,2)</f>
        <v>0.9</v>
      </c>
      <c r="K18" s="154" t="s">
        <v>31</v>
      </c>
      <c r="L18" s="4" t="s">
        <v>736</v>
      </c>
      <c r="M18" s="409">
        <v>1</v>
      </c>
      <c r="N18" s="154" t="s">
        <v>737</v>
      </c>
      <c r="O18" s="409">
        <f>ROUND(J18*M18,2)</f>
        <v>0.9</v>
      </c>
      <c r="P18" s="154" t="s">
        <v>31</v>
      </c>
    </row>
    <row r="19" spans="1:16" x14ac:dyDescent="0.2">
      <c r="A19" s="154"/>
    </row>
    <row r="20" spans="1:16" x14ac:dyDescent="0.2">
      <c r="A20" s="154"/>
      <c r="D20" s="154" t="s">
        <v>752</v>
      </c>
      <c r="E20" s="155"/>
      <c r="F20" s="154" t="s">
        <v>753</v>
      </c>
      <c r="G20" s="154"/>
      <c r="H20" s="154" t="s">
        <v>755</v>
      </c>
      <c r="J20" s="154" t="s">
        <v>756</v>
      </c>
      <c r="M20" s="154" t="s">
        <v>754</v>
      </c>
      <c r="N20" s="154"/>
      <c r="O20" s="154" t="s">
        <v>763</v>
      </c>
    </row>
    <row r="21" spans="1:16" ht="25.5" x14ac:dyDescent="0.2">
      <c r="A21" s="154"/>
      <c r="B21" s="195" t="s">
        <v>760</v>
      </c>
      <c r="C21" s="154" t="s">
        <v>744</v>
      </c>
      <c r="D21" s="409">
        <v>2.8</v>
      </c>
      <c r="E21" s="155" t="s">
        <v>736</v>
      </c>
      <c r="F21" s="409">
        <v>0.3</v>
      </c>
      <c r="G21" s="155" t="s">
        <v>736</v>
      </c>
      <c r="H21" s="409">
        <v>0.5</v>
      </c>
      <c r="I21" s="154" t="s">
        <v>737</v>
      </c>
      <c r="J21" s="409">
        <f>ROUND(D21*F21*H21,2)</f>
        <v>0.42</v>
      </c>
      <c r="K21" s="154" t="s">
        <v>31</v>
      </c>
      <c r="L21" s="4" t="s">
        <v>736</v>
      </c>
      <c r="M21" s="409">
        <v>1</v>
      </c>
      <c r="N21" s="154" t="s">
        <v>737</v>
      </c>
      <c r="O21" s="409">
        <f>ROUND(J21*M21,2)</f>
        <v>0.42</v>
      </c>
      <c r="P21" s="154" t="s">
        <v>31</v>
      </c>
    </row>
    <row r="22" spans="1:16" x14ac:dyDescent="0.2">
      <c r="A22" s="154"/>
    </row>
    <row r="23" spans="1:16" x14ac:dyDescent="0.2">
      <c r="A23" s="154"/>
      <c r="D23" s="154" t="s">
        <v>752</v>
      </c>
      <c r="E23" s="155"/>
      <c r="F23" s="154" t="s">
        <v>753</v>
      </c>
      <c r="G23" s="154"/>
      <c r="H23" s="154" t="s">
        <v>755</v>
      </c>
      <c r="J23" s="154" t="s">
        <v>756</v>
      </c>
      <c r="M23" s="154" t="s">
        <v>754</v>
      </c>
      <c r="N23" s="154"/>
      <c r="O23" s="154" t="s">
        <v>763</v>
      </c>
    </row>
    <row r="24" spans="1:16" ht="25.5" x14ac:dyDescent="0.2">
      <c r="A24" s="154"/>
      <c r="B24" s="195" t="s">
        <v>761</v>
      </c>
      <c r="C24" s="154" t="s">
        <v>744</v>
      </c>
      <c r="D24" s="409">
        <v>1.9</v>
      </c>
      <c r="E24" s="155" t="s">
        <v>736</v>
      </c>
      <c r="F24" s="409">
        <v>0.3</v>
      </c>
      <c r="G24" s="155" t="s">
        <v>736</v>
      </c>
      <c r="H24" s="409">
        <v>0.5</v>
      </c>
      <c r="I24" s="154" t="s">
        <v>737</v>
      </c>
      <c r="J24" s="409">
        <f>ROUND(D24*F24*H24,2)</f>
        <v>0.28999999999999998</v>
      </c>
      <c r="K24" s="154" t="s">
        <v>31</v>
      </c>
      <c r="L24" s="4" t="s">
        <v>736</v>
      </c>
      <c r="M24" s="409">
        <v>1</v>
      </c>
      <c r="N24" s="154" t="s">
        <v>737</v>
      </c>
      <c r="O24" s="409">
        <f>ROUND(J24*M24,2)</f>
        <v>0.28999999999999998</v>
      </c>
      <c r="P24" s="154" t="s">
        <v>31</v>
      </c>
    </row>
    <row r="25" spans="1:16" x14ac:dyDescent="0.2">
      <c r="A25" s="154"/>
    </row>
    <row r="26" spans="1:16" x14ac:dyDescent="0.2">
      <c r="A26" s="154"/>
      <c r="C26" s="154" t="s">
        <v>734</v>
      </c>
      <c r="D26" s="154" t="s">
        <v>752</v>
      </c>
      <c r="E26" s="155"/>
      <c r="F26" s="154" t="s">
        <v>753</v>
      </c>
      <c r="G26" s="154"/>
      <c r="H26" s="154" t="s">
        <v>755</v>
      </c>
      <c r="J26" s="154" t="s">
        <v>756</v>
      </c>
      <c r="M26" s="154" t="s">
        <v>754</v>
      </c>
      <c r="N26" s="154"/>
      <c r="O26" s="154" t="s">
        <v>763</v>
      </c>
    </row>
    <row r="27" spans="1:16" x14ac:dyDescent="0.2">
      <c r="A27" s="154"/>
      <c r="B27" s="195" t="s">
        <v>762</v>
      </c>
      <c r="C27" s="154" t="s">
        <v>744</v>
      </c>
      <c r="D27" s="409">
        <v>1.4</v>
      </c>
      <c r="E27" s="155" t="s">
        <v>736</v>
      </c>
      <c r="F27" s="409">
        <v>0.3</v>
      </c>
      <c r="G27" s="155" t="s">
        <v>736</v>
      </c>
      <c r="H27" s="409">
        <v>0.5</v>
      </c>
      <c r="I27" s="154" t="s">
        <v>737</v>
      </c>
      <c r="J27" s="409">
        <f>ROUND(D27*F27*H27,2)</f>
        <v>0.21</v>
      </c>
      <c r="K27" s="154" t="s">
        <v>31</v>
      </c>
      <c r="L27" s="4" t="s">
        <v>736</v>
      </c>
      <c r="M27" s="409">
        <v>1</v>
      </c>
      <c r="N27" s="154" t="s">
        <v>737</v>
      </c>
      <c r="O27" s="409">
        <f>ROUND(J27*M27,2)</f>
        <v>0.21</v>
      </c>
      <c r="P27" s="154" t="s">
        <v>31</v>
      </c>
    </row>
    <row r="28" spans="1:16" x14ac:dyDescent="0.2">
      <c r="A28" s="154"/>
    </row>
    <row r="29" spans="1:16" x14ac:dyDescent="0.2">
      <c r="A29" s="154"/>
      <c r="M29" s="411" t="s">
        <v>768</v>
      </c>
      <c r="N29" s="154" t="s">
        <v>737</v>
      </c>
      <c r="O29" s="409">
        <f>SUM(O12:O27)</f>
        <v>4.9800000000000004</v>
      </c>
      <c r="P29" s="154" t="s">
        <v>31</v>
      </c>
    </row>
    <row r="30" spans="1:16" x14ac:dyDescent="0.2">
      <c r="A30" s="154"/>
    </row>
    <row r="31" spans="1:16" x14ac:dyDescent="0.2">
      <c r="A31" s="154"/>
      <c r="B31" s="154"/>
      <c r="C31" s="154" t="s">
        <v>734</v>
      </c>
      <c r="D31" s="154" t="s">
        <v>752</v>
      </c>
      <c r="E31" s="155"/>
      <c r="F31" s="154" t="s">
        <v>753</v>
      </c>
      <c r="G31" s="154"/>
      <c r="H31" s="154" t="s">
        <v>755</v>
      </c>
      <c r="I31" s="154"/>
      <c r="J31" s="154" t="s">
        <v>756</v>
      </c>
      <c r="K31" s="154"/>
    </row>
    <row r="32" spans="1:16" x14ac:dyDescent="0.2">
      <c r="A32" s="154" t="str">
        <f>'Orc-Vita Maues'!A24</f>
        <v>2.1.2</v>
      </c>
      <c r="B32" s="154" t="s">
        <v>739</v>
      </c>
      <c r="C32" s="154" t="s">
        <v>744</v>
      </c>
      <c r="D32" s="409">
        <f>[1]Folha1!$B$7+[1]Folha1!$B$10+[1]Folha1!$B$13+[1]Folha1!$B$16+[1]Folha1!$B$19+[1]Folha1!$B$22</f>
        <v>21.099999999999998</v>
      </c>
      <c r="E32" s="155" t="s">
        <v>736</v>
      </c>
      <c r="F32" s="409">
        <v>0.3</v>
      </c>
      <c r="G32" s="155" t="s">
        <v>736</v>
      </c>
      <c r="H32" s="409">
        <f>3/100</f>
        <v>0.03</v>
      </c>
      <c r="I32" s="154" t="s">
        <v>737</v>
      </c>
      <c r="J32" s="409">
        <f>D32*F32*H32</f>
        <v>0.18989999999999996</v>
      </c>
      <c r="K32" s="154" t="s">
        <v>31</v>
      </c>
    </row>
    <row r="33" spans="1:16" x14ac:dyDescent="0.2">
      <c r="A33" s="154"/>
      <c r="B33" s="154"/>
      <c r="C33" s="154"/>
      <c r="D33" s="409"/>
      <c r="E33" s="155"/>
      <c r="F33" s="409"/>
      <c r="G33" s="155"/>
      <c r="H33" s="409"/>
      <c r="I33" s="154"/>
      <c r="J33" s="409"/>
      <c r="K33" s="154"/>
    </row>
    <row r="34" spans="1:16" x14ac:dyDescent="0.2">
      <c r="A34" s="154"/>
    </row>
    <row r="35" spans="1:16" x14ac:dyDescent="0.2">
      <c r="A35" s="154" t="str">
        <f>'Orc-Vita Maues'!A25</f>
        <v>2.1.3</v>
      </c>
      <c r="B35" s="195" t="s">
        <v>767</v>
      </c>
      <c r="C35" s="154" t="s">
        <v>734</v>
      </c>
      <c r="D35" s="154" t="s">
        <v>752</v>
      </c>
      <c r="E35" s="155"/>
      <c r="F35" s="154" t="s">
        <v>753</v>
      </c>
      <c r="G35" s="154"/>
      <c r="H35" s="154" t="s">
        <v>755</v>
      </c>
      <c r="J35" s="154" t="s">
        <v>756</v>
      </c>
      <c r="M35" s="154" t="s">
        <v>754</v>
      </c>
      <c r="N35" s="154"/>
      <c r="O35" s="154" t="s">
        <v>763</v>
      </c>
    </row>
    <row r="36" spans="1:16" x14ac:dyDescent="0.2">
      <c r="A36" s="154"/>
      <c r="B36" s="195" t="s">
        <v>745</v>
      </c>
      <c r="C36" s="141" t="s">
        <v>744</v>
      </c>
      <c r="D36" s="410">
        <v>6</v>
      </c>
      <c r="E36" s="155" t="s">
        <v>736</v>
      </c>
      <c r="F36" s="410">
        <v>0.3</v>
      </c>
      <c r="G36" s="155" t="s">
        <v>736</v>
      </c>
      <c r="H36" s="410">
        <v>0.5</v>
      </c>
      <c r="I36" s="141" t="s">
        <v>737</v>
      </c>
      <c r="J36" s="410">
        <f>ROUND(D36*F36*H36,2)</f>
        <v>0.9</v>
      </c>
      <c r="K36" s="141" t="s">
        <v>31</v>
      </c>
      <c r="L36" s="412" t="s">
        <v>736</v>
      </c>
      <c r="M36" s="410">
        <v>2</v>
      </c>
      <c r="N36" s="141" t="s">
        <v>737</v>
      </c>
      <c r="O36" s="410">
        <f>ROUND(J36*M36,2)</f>
        <v>1.8</v>
      </c>
      <c r="P36" s="141" t="s">
        <v>31</v>
      </c>
    </row>
    <row r="37" spans="1:16" x14ac:dyDescent="0.2">
      <c r="A37" s="154"/>
      <c r="B37" s="195"/>
      <c r="C37" s="141" t="s">
        <v>744</v>
      </c>
      <c r="D37" s="410">
        <v>6</v>
      </c>
      <c r="E37" s="155" t="s">
        <v>736</v>
      </c>
      <c r="F37" s="410">
        <v>0.1</v>
      </c>
      <c r="G37" s="155" t="s">
        <v>736</v>
      </c>
      <c r="H37" s="410">
        <v>0.2</v>
      </c>
      <c r="I37" s="141" t="s">
        <v>737</v>
      </c>
      <c r="J37" s="410">
        <f>ROUND(D37*F37*H37,2)</f>
        <v>0.12</v>
      </c>
      <c r="K37" s="141" t="s">
        <v>31</v>
      </c>
      <c r="L37" s="412" t="s">
        <v>736</v>
      </c>
      <c r="M37" s="410">
        <v>2</v>
      </c>
      <c r="N37" s="141" t="s">
        <v>737</v>
      </c>
      <c r="O37" s="410">
        <f>ROUND(J37*M37,2)</f>
        <v>0.24</v>
      </c>
      <c r="P37" s="141" t="s">
        <v>31</v>
      </c>
    </row>
    <row r="38" spans="1:16" x14ac:dyDescent="0.2">
      <c r="A38" s="154"/>
      <c r="B38" s="195"/>
      <c r="C38" s="413"/>
      <c r="D38" s="413"/>
      <c r="E38" s="413"/>
      <c r="F38" s="413"/>
      <c r="G38" s="413"/>
      <c r="H38" s="413"/>
      <c r="I38" s="413"/>
      <c r="J38" s="413"/>
      <c r="K38" s="413"/>
      <c r="L38" s="413"/>
      <c r="M38" s="413"/>
      <c r="N38" s="413"/>
      <c r="O38" s="413"/>
      <c r="P38" s="413"/>
    </row>
    <row r="39" spans="1:16" x14ac:dyDescent="0.2">
      <c r="A39" s="154"/>
      <c r="B39" s="195" t="s">
        <v>746</v>
      </c>
      <c r="C39" s="141" t="s">
        <v>744</v>
      </c>
      <c r="D39" s="410">
        <v>4.5</v>
      </c>
      <c r="E39" s="155" t="s">
        <v>736</v>
      </c>
      <c r="F39" s="410">
        <v>0.3</v>
      </c>
      <c r="G39" s="155" t="s">
        <v>736</v>
      </c>
      <c r="H39" s="410">
        <v>0.5</v>
      </c>
      <c r="I39" s="141" t="s">
        <v>737</v>
      </c>
      <c r="J39" s="410">
        <f>ROUND(D39*F39*H39,2)</f>
        <v>0.68</v>
      </c>
      <c r="K39" s="141" t="s">
        <v>31</v>
      </c>
      <c r="L39" s="412" t="s">
        <v>736</v>
      </c>
      <c r="M39" s="410">
        <v>2</v>
      </c>
      <c r="N39" s="141" t="s">
        <v>737</v>
      </c>
      <c r="O39" s="410">
        <f>ROUND(J39*M39,2)</f>
        <v>1.36</v>
      </c>
      <c r="P39" s="141" t="s">
        <v>31</v>
      </c>
    </row>
    <row r="40" spans="1:16" x14ac:dyDescent="0.2">
      <c r="A40" s="154"/>
      <c r="B40" s="195"/>
      <c r="C40" s="141" t="s">
        <v>744</v>
      </c>
      <c r="D40" s="410">
        <f>D39</f>
        <v>4.5</v>
      </c>
      <c r="E40" s="155" t="s">
        <v>736</v>
      </c>
      <c r="F40" s="410">
        <v>0.1</v>
      </c>
      <c r="G40" s="155" t="s">
        <v>736</v>
      </c>
      <c r="H40" s="410">
        <v>0.2</v>
      </c>
      <c r="I40" s="141" t="s">
        <v>737</v>
      </c>
      <c r="J40" s="410">
        <f>ROUND(D40*F40*H40,2)</f>
        <v>0.09</v>
      </c>
      <c r="K40" s="141" t="s">
        <v>31</v>
      </c>
      <c r="L40" s="412" t="s">
        <v>736</v>
      </c>
      <c r="M40" s="410">
        <v>2</v>
      </c>
      <c r="N40" s="141" t="s">
        <v>737</v>
      </c>
      <c r="O40" s="410">
        <f>ROUND(J40*M40,2)</f>
        <v>0.18</v>
      </c>
      <c r="P40" s="141" t="s">
        <v>31</v>
      </c>
    </row>
    <row r="41" spans="1:16" x14ac:dyDescent="0.2">
      <c r="A41" s="154"/>
      <c r="B41" s="195"/>
      <c r="C41" s="413"/>
      <c r="D41" s="413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3"/>
      <c r="P41" s="413"/>
    </row>
    <row r="42" spans="1:16" x14ac:dyDescent="0.2">
      <c r="A42" s="154"/>
      <c r="B42" s="195" t="s">
        <v>747</v>
      </c>
      <c r="C42" s="141" t="s">
        <v>744</v>
      </c>
      <c r="D42" s="410">
        <v>4.5</v>
      </c>
      <c r="E42" s="155" t="s">
        <v>736</v>
      </c>
      <c r="F42" s="410">
        <v>0.3</v>
      </c>
      <c r="G42" s="155" t="s">
        <v>736</v>
      </c>
      <c r="H42" s="410">
        <v>0.5</v>
      </c>
      <c r="I42" s="141" t="s">
        <v>737</v>
      </c>
      <c r="J42" s="410">
        <f>ROUND(D42*F42*H42,2)</f>
        <v>0.68</v>
      </c>
      <c r="K42" s="141" t="s">
        <v>31</v>
      </c>
      <c r="L42" s="412" t="s">
        <v>736</v>
      </c>
      <c r="M42" s="410">
        <v>1</v>
      </c>
      <c r="N42" s="141" t="s">
        <v>737</v>
      </c>
      <c r="O42" s="410">
        <f>ROUND(J42*M42,2)</f>
        <v>0.68</v>
      </c>
      <c r="P42" s="141" t="s">
        <v>31</v>
      </c>
    </row>
    <row r="43" spans="1:16" x14ac:dyDescent="0.2">
      <c r="A43" s="154"/>
      <c r="B43" s="195"/>
      <c r="C43" s="141" t="s">
        <v>744</v>
      </c>
      <c r="D43" s="410">
        <f>D42</f>
        <v>4.5</v>
      </c>
      <c r="E43" s="155" t="s">
        <v>736</v>
      </c>
      <c r="F43" s="410">
        <v>0.1</v>
      </c>
      <c r="G43" s="155" t="s">
        <v>736</v>
      </c>
      <c r="H43" s="410">
        <v>0.2</v>
      </c>
      <c r="I43" s="141" t="s">
        <v>737</v>
      </c>
      <c r="J43" s="410">
        <f>ROUND(D43*F43*H43,2)</f>
        <v>0.09</v>
      </c>
      <c r="K43" s="141" t="s">
        <v>31</v>
      </c>
      <c r="L43" s="412" t="s">
        <v>736</v>
      </c>
      <c r="M43" s="410">
        <v>1</v>
      </c>
      <c r="N43" s="141" t="s">
        <v>737</v>
      </c>
      <c r="O43" s="410">
        <f>ROUND(J43*M43,2)</f>
        <v>0.09</v>
      </c>
      <c r="P43" s="141" t="s">
        <v>31</v>
      </c>
    </row>
    <row r="44" spans="1:16" x14ac:dyDescent="0.2">
      <c r="A44" s="154"/>
      <c r="B44" s="195"/>
      <c r="C44" s="413"/>
      <c r="D44" s="413"/>
      <c r="E44" s="413"/>
      <c r="F44" s="413"/>
      <c r="G44" s="413"/>
      <c r="H44" s="413"/>
      <c r="I44" s="413"/>
      <c r="J44" s="413"/>
      <c r="K44" s="413"/>
      <c r="L44" s="413"/>
      <c r="M44" s="413"/>
      <c r="N44" s="413"/>
      <c r="O44" s="413"/>
      <c r="P44" s="413"/>
    </row>
    <row r="45" spans="1:16" ht="25.5" x14ac:dyDescent="0.2">
      <c r="A45" s="154"/>
      <c r="B45" s="195" t="s">
        <v>748</v>
      </c>
      <c r="C45" s="141" t="s">
        <v>744</v>
      </c>
      <c r="D45" s="410">
        <v>3</v>
      </c>
      <c r="E45" s="155" t="s">
        <v>736</v>
      </c>
      <c r="F45" s="410">
        <v>0.3</v>
      </c>
      <c r="G45" s="155" t="s">
        <v>736</v>
      </c>
      <c r="H45" s="410">
        <v>0.5</v>
      </c>
      <c r="I45" s="141" t="s">
        <v>737</v>
      </c>
      <c r="J45" s="410">
        <f>ROUND(D45*F45*H45,2)</f>
        <v>0.45</v>
      </c>
      <c r="K45" s="141" t="s">
        <v>31</v>
      </c>
      <c r="L45" s="412" t="s">
        <v>736</v>
      </c>
      <c r="M45" s="410">
        <v>1</v>
      </c>
      <c r="N45" s="141" t="s">
        <v>737</v>
      </c>
      <c r="O45" s="410">
        <f>ROUND(J45*M45,2)</f>
        <v>0.45</v>
      </c>
      <c r="P45" s="141" t="s">
        <v>31</v>
      </c>
    </row>
    <row r="46" spans="1:16" x14ac:dyDescent="0.2">
      <c r="A46" s="154"/>
      <c r="B46" s="195"/>
      <c r="C46" s="141" t="s">
        <v>744</v>
      </c>
      <c r="D46" s="410">
        <f>D45</f>
        <v>3</v>
      </c>
      <c r="E46" s="155" t="s">
        <v>736</v>
      </c>
      <c r="F46" s="410">
        <v>0.1</v>
      </c>
      <c r="G46" s="155" t="s">
        <v>736</v>
      </c>
      <c r="H46" s="410">
        <v>0.2</v>
      </c>
      <c r="I46" s="141" t="s">
        <v>737</v>
      </c>
      <c r="J46" s="410">
        <f>ROUND(D46*F46*H46,2)</f>
        <v>0.06</v>
      </c>
      <c r="K46" s="141" t="s">
        <v>31</v>
      </c>
      <c r="L46" s="412" t="s">
        <v>736</v>
      </c>
      <c r="M46" s="410">
        <v>1</v>
      </c>
      <c r="N46" s="141" t="s">
        <v>737</v>
      </c>
      <c r="O46" s="410">
        <f>ROUND(J46*M46,2)</f>
        <v>0.06</v>
      </c>
      <c r="P46" s="141" t="s">
        <v>31</v>
      </c>
    </row>
    <row r="47" spans="1:16" x14ac:dyDescent="0.2">
      <c r="A47" s="154"/>
      <c r="B47" s="195"/>
      <c r="C47" s="413"/>
      <c r="D47" s="413"/>
      <c r="E47" s="413"/>
      <c r="F47" s="413"/>
      <c r="G47" s="413"/>
      <c r="H47" s="413"/>
      <c r="I47" s="413"/>
      <c r="J47" s="413"/>
      <c r="K47" s="413"/>
      <c r="L47" s="413"/>
      <c r="M47" s="413"/>
      <c r="N47" s="413"/>
      <c r="O47" s="413"/>
      <c r="P47" s="413"/>
    </row>
    <row r="48" spans="1:16" ht="25.5" x14ac:dyDescent="0.2">
      <c r="A48" s="154"/>
      <c r="B48" s="195" t="s">
        <v>749</v>
      </c>
      <c r="C48" s="141" t="s">
        <v>744</v>
      </c>
      <c r="D48" s="410">
        <v>1.9</v>
      </c>
      <c r="E48" s="155" t="s">
        <v>736</v>
      </c>
      <c r="F48" s="410">
        <v>0.3</v>
      </c>
      <c r="G48" s="155" t="s">
        <v>736</v>
      </c>
      <c r="H48" s="410">
        <v>0.5</v>
      </c>
      <c r="I48" s="141" t="s">
        <v>737</v>
      </c>
      <c r="J48" s="410">
        <f>ROUND(D48*F48*H48,2)</f>
        <v>0.28999999999999998</v>
      </c>
      <c r="K48" s="141" t="s">
        <v>31</v>
      </c>
      <c r="L48" s="412" t="s">
        <v>736</v>
      </c>
      <c r="M48" s="410">
        <v>1</v>
      </c>
      <c r="N48" s="141" t="s">
        <v>737</v>
      </c>
      <c r="O48" s="410">
        <f>ROUND(J48*M48,2)</f>
        <v>0.28999999999999998</v>
      </c>
      <c r="P48" s="141" t="s">
        <v>31</v>
      </c>
    </row>
    <row r="49" spans="1:16" x14ac:dyDescent="0.2">
      <c r="A49" s="154"/>
      <c r="B49" s="195"/>
      <c r="C49" s="141" t="s">
        <v>744</v>
      </c>
      <c r="D49" s="410">
        <f>D48</f>
        <v>1.9</v>
      </c>
      <c r="E49" s="155" t="s">
        <v>736</v>
      </c>
      <c r="F49" s="410">
        <v>0.1</v>
      </c>
      <c r="G49" s="155" t="s">
        <v>736</v>
      </c>
      <c r="H49" s="410">
        <v>0.2</v>
      </c>
      <c r="I49" s="141" t="s">
        <v>737</v>
      </c>
      <c r="J49" s="410">
        <f>ROUND(D49*F49*H49,2)</f>
        <v>0.04</v>
      </c>
      <c r="K49" s="141" t="s">
        <v>31</v>
      </c>
      <c r="L49" s="412" t="s">
        <v>736</v>
      </c>
      <c r="M49" s="410">
        <v>1</v>
      </c>
      <c r="N49" s="141" t="s">
        <v>737</v>
      </c>
      <c r="O49" s="410">
        <f>ROUND(J49*M49,2)</f>
        <v>0.04</v>
      </c>
      <c r="P49" s="141" t="s">
        <v>31</v>
      </c>
    </row>
    <row r="50" spans="1:16" x14ac:dyDescent="0.2">
      <c r="A50" s="154"/>
      <c r="B50" s="195"/>
    </row>
    <row r="51" spans="1:16" ht="25.5" x14ac:dyDescent="0.2">
      <c r="A51" s="154"/>
      <c r="B51" s="195" t="s">
        <v>750</v>
      </c>
      <c r="C51" s="141" t="s">
        <v>744</v>
      </c>
      <c r="D51" s="410">
        <v>1.4</v>
      </c>
      <c r="E51" s="155" t="s">
        <v>736</v>
      </c>
      <c r="F51" s="410">
        <v>0.3</v>
      </c>
      <c r="G51" s="155" t="s">
        <v>736</v>
      </c>
      <c r="H51" s="410">
        <v>0.5</v>
      </c>
      <c r="I51" s="141" t="s">
        <v>737</v>
      </c>
      <c r="J51" s="410">
        <f>ROUND(D51*F51*H51,2)</f>
        <v>0.21</v>
      </c>
      <c r="K51" s="141" t="s">
        <v>31</v>
      </c>
      <c r="L51" s="412" t="s">
        <v>736</v>
      </c>
      <c r="M51" s="410">
        <v>1</v>
      </c>
      <c r="N51" s="141" t="s">
        <v>737</v>
      </c>
      <c r="O51" s="410">
        <f>ROUND(J51*M51,2)</f>
        <v>0.21</v>
      </c>
      <c r="P51" s="141" t="s">
        <v>31</v>
      </c>
    </row>
    <row r="52" spans="1:16" x14ac:dyDescent="0.2">
      <c r="A52" s="154"/>
      <c r="C52" s="141" t="s">
        <v>744</v>
      </c>
      <c r="D52" s="410">
        <f>D51</f>
        <v>1.4</v>
      </c>
      <c r="E52" s="155" t="s">
        <v>736</v>
      </c>
      <c r="F52" s="410">
        <v>0.1</v>
      </c>
      <c r="G52" s="155" t="s">
        <v>736</v>
      </c>
      <c r="H52" s="410">
        <v>0.2</v>
      </c>
      <c r="I52" s="141" t="s">
        <v>737</v>
      </c>
      <c r="J52" s="410">
        <f>ROUND(D52*F52*H52,2)</f>
        <v>0.03</v>
      </c>
      <c r="K52" s="141" t="s">
        <v>31</v>
      </c>
      <c r="L52" s="412" t="s">
        <v>736</v>
      </c>
      <c r="M52" s="410">
        <v>1</v>
      </c>
      <c r="N52" s="141" t="s">
        <v>737</v>
      </c>
      <c r="O52" s="410">
        <f>ROUND(J52*M52,2)</f>
        <v>0.03</v>
      </c>
      <c r="P52" s="141" t="s">
        <v>31</v>
      </c>
    </row>
    <row r="53" spans="1:16" x14ac:dyDescent="0.2">
      <c r="A53" s="154"/>
    </row>
    <row r="54" spans="1:16" x14ac:dyDescent="0.2">
      <c r="A54" s="154"/>
      <c r="M54" s="411" t="s">
        <v>771</v>
      </c>
      <c r="N54" s="154" t="s">
        <v>737</v>
      </c>
      <c r="O54" s="409">
        <f>SUM(O36:O52)</f>
        <v>5.4300000000000006</v>
      </c>
      <c r="P54" s="154" t="s">
        <v>31</v>
      </c>
    </row>
    <row r="55" spans="1:16" x14ac:dyDescent="0.2">
      <c r="A55" s="154"/>
    </row>
    <row r="56" spans="1:16" x14ac:dyDescent="0.2">
      <c r="A56" s="154" t="str">
        <f>'Orc-Vita Maues'!A26</f>
        <v>2.1.4</v>
      </c>
      <c r="B56" s="195" t="s">
        <v>773</v>
      </c>
      <c r="C56" s="154" t="s">
        <v>734</v>
      </c>
      <c r="D56" s="154" t="s">
        <v>752</v>
      </c>
      <c r="E56" s="155"/>
      <c r="F56" s="154" t="s">
        <v>753</v>
      </c>
      <c r="G56" s="154"/>
      <c r="H56" s="154" t="s">
        <v>754</v>
      </c>
      <c r="I56" s="154"/>
      <c r="J56" s="409" t="s">
        <v>757</v>
      </c>
      <c r="K56" s="154"/>
      <c r="M56" s="154" t="s">
        <v>770</v>
      </c>
      <c r="O56" s="409"/>
    </row>
    <row r="57" spans="1:16" x14ac:dyDescent="0.2">
      <c r="A57" s="154"/>
      <c r="B57" s="195" t="s">
        <v>745</v>
      </c>
      <c r="C57" s="141" t="s">
        <v>743</v>
      </c>
      <c r="D57" s="410">
        <v>6</v>
      </c>
      <c r="E57" s="155" t="s">
        <v>736</v>
      </c>
      <c r="F57" s="410">
        <v>0.3</v>
      </c>
      <c r="G57" s="155" t="s">
        <v>736</v>
      </c>
      <c r="H57" s="410">
        <v>2</v>
      </c>
      <c r="I57" s="141" t="s">
        <v>737</v>
      </c>
      <c r="J57" s="410">
        <f>D57*F57*H57</f>
        <v>3.5999999999999996</v>
      </c>
      <c r="K57" s="141" t="s">
        <v>33</v>
      </c>
      <c r="M57" s="410"/>
      <c r="O57" s="410"/>
    </row>
    <row r="58" spans="1:16" x14ac:dyDescent="0.2">
      <c r="A58" s="154"/>
      <c r="B58" s="195"/>
      <c r="C58" s="141" t="s">
        <v>769</v>
      </c>
      <c r="D58" s="410">
        <f>D57</f>
        <v>6</v>
      </c>
      <c r="E58" s="155" t="s">
        <v>736</v>
      </c>
      <c r="F58" s="410">
        <v>0.5</v>
      </c>
      <c r="G58" s="155" t="s">
        <v>736</v>
      </c>
      <c r="H58" s="410">
        <v>1</v>
      </c>
      <c r="I58" s="141" t="s">
        <v>737</v>
      </c>
      <c r="J58" s="410">
        <f>D58*F58*H58</f>
        <v>3</v>
      </c>
      <c r="K58" s="141" t="s">
        <v>33</v>
      </c>
    </row>
    <row r="59" spans="1:16" x14ac:dyDescent="0.2">
      <c r="A59" s="154"/>
      <c r="B59" s="195"/>
      <c r="I59" s="141"/>
      <c r="M59" s="410">
        <f>SUM(J57:J58)</f>
        <v>6.6</v>
      </c>
      <c r="N59" s="141" t="s">
        <v>33</v>
      </c>
    </row>
    <row r="60" spans="1:16" x14ac:dyDescent="0.2">
      <c r="B60" s="195" t="s">
        <v>746</v>
      </c>
      <c r="C60" s="141" t="s">
        <v>743</v>
      </c>
      <c r="D60" s="410">
        <v>4.5</v>
      </c>
      <c r="E60" s="155" t="s">
        <v>736</v>
      </c>
      <c r="F60" s="410">
        <v>0.3</v>
      </c>
      <c r="G60" s="155" t="s">
        <v>736</v>
      </c>
      <c r="H60" s="410">
        <v>2</v>
      </c>
      <c r="I60" s="141" t="s">
        <v>737</v>
      </c>
      <c r="J60" s="410">
        <f>D60*F60*H60</f>
        <v>2.6999999999999997</v>
      </c>
      <c r="K60" s="141" t="s">
        <v>33</v>
      </c>
      <c r="M60" s="410"/>
    </row>
    <row r="61" spans="1:16" x14ac:dyDescent="0.2">
      <c r="B61" s="195"/>
      <c r="C61" s="141" t="s">
        <v>769</v>
      </c>
      <c r="D61" s="410">
        <f>D60</f>
        <v>4.5</v>
      </c>
      <c r="E61" s="155" t="s">
        <v>736</v>
      </c>
      <c r="F61" s="410">
        <v>0.5</v>
      </c>
      <c r="G61" s="155" t="s">
        <v>736</v>
      </c>
      <c r="H61" s="410">
        <v>1</v>
      </c>
      <c r="I61" s="141" t="s">
        <v>737</v>
      </c>
      <c r="J61" s="410">
        <f>D61*F61*H61</f>
        <v>2.25</v>
      </c>
      <c r="K61" s="141" t="s">
        <v>33</v>
      </c>
    </row>
    <row r="62" spans="1:16" x14ac:dyDescent="0.2">
      <c r="B62" s="195"/>
      <c r="I62" s="141"/>
      <c r="M62" s="410">
        <f>SUM(J60:J61)</f>
        <v>4.9499999999999993</v>
      </c>
      <c r="N62" s="141" t="s">
        <v>33</v>
      </c>
    </row>
    <row r="63" spans="1:16" x14ac:dyDescent="0.2">
      <c r="B63" s="195" t="s">
        <v>747</v>
      </c>
      <c r="C63" s="141" t="s">
        <v>743</v>
      </c>
      <c r="D63" s="410">
        <v>4.5</v>
      </c>
      <c r="E63" s="155" t="s">
        <v>736</v>
      </c>
      <c r="F63" s="410">
        <v>0.4</v>
      </c>
      <c r="G63" s="155" t="s">
        <v>736</v>
      </c>
      <c r="H63" s="410">
        <v>1</v>
      </c>
      <c r="I63" s="141" t="s">
        <v>737</v>
      </c>
      <c r="J63" s="410">
        <f>D63*F63*H63</f>
        <v>1.8</v>
      </c>
      <c r="K63" s="141" t="s">
        <v>33</v>
      </c>
      <c r="M63" s="410"/>
    </row>
    <row r="64" spans="1:16" x14ac:dyDescent="0.2">
      <c r="B64" s="195"/>
      <c r="C64" s="141" t="s">
        <v>769</v>
      </c>
      <c r="D64" s="410">
        <f>D63</f>
        <v>4.5</v>
      </c>
      <c r="E64" s="155" t="s">
        <v>736</v>
      </c>
      <c r="F64" s="410">
        <v>0.5</v>
      </c>
      <c r="G64" s="155" t="s">
        <v>736</v>
      </c>
      <c r="H64" s="410">
        <v>1</v>
      </c>
      <c r="I64" s="141" t="s">
        <v>737</v>
      </c>
      <c r="J64" s="410">
        <f>D64*F64*H64</f>
        <v>2.25</v>
      </c>
      <c r="K64" s="141" t="s">
        <v>33</v>
      </c>
    </row>
    <row r="65" spans="1:14" x14ac:dyDescent="0.2">
      <c r="B65" s="195"/>
      <c r="I65" s="141"/>
      <c r="M65" s="410">
        <f>SUM(J63:J64)</f>
        <v>4.05</v>
      </c>
      <c r="N65" s="141" t="s">
        <v>33</v>
      </c>
    </row>
    <row r="66" spans="1:14" ht="25.5" x14ac:dyDescent="0.2">
      <c r="B66" s="195" t="s">
        <v>748</v>
      </c>
      <c r="C66" s="141" t="s">
        <v>743</v>
      </c>
      <c r="D66" s="410">
        <v>2.8</v>
      </c>
      <c r="E66" s="155" t="s">
        <v>736</v>
      </c>
      <c r="F66" s="410">
        <v>0.3</v>
      </c>
      <c r="G66" s="155" t="s">
        <v>736</v>
      </c>
      <c r="H66" s="410">
        <v>1</v>
      </c>
      <c r="I66" s="141" t="s">
        <v>737</v>
      </c>
      <c r="J66" s="410">
        <f>D66*F66*H66</f>
        <v>0.84</v>
      </c>
      <c r="K66" s="141" t="s">
        <v>33</v>
      </c>
      <c r="M66" s="410"/>
    </row>
    <row r="67" spans="1:14" x14ac:dyDescent="0.2">
      <c r="B67" s="195"/>
      <c r="C67" s="141" t="s">
        <v>769</v>
      </c>
      <c r="D67" s="410">
        <f>D66</f>
        <v>2.8</v>
      </c>
      <c r="E67" s="155" t="s">
        <v>736</v>
      </c>
      <c r="F67" s="410">
        <v>0.5</v>
      </c>
      <c r="G67" s="155" t="s">
        <v>736</v>
      </c>
      <c r="H67" s="410">
        <v>1</v>
      </c>
      <c r="I67" s="141" t="s">
        <v>737</v>
      </c>
      <c r="J67" s="410">
        <f>D67*F67*H67</f>
        <v>1.4</v>
      </c>
      <c r="K67" s="141" t="s">
        <v>33</v>
      </c>
    </row>
    <row r="68" spans="1:14" x14ac:dyDescent="0.2">
      <c r="B68" s="195"/>
      <c r="I68" s="141"/>
      <c r="M68" s="410">
        <f>SUM(J66:J67)</f>
        <v>2.2399999999999998</v>
      </c>
      <c r="N68" s="141" t="s">
        <v>33</v>
      </c>
    </row>
    <row r="69" spans="1:14" ht="25.5" x14ac:dyDescent="0.2">
      <c r="B69" s="195" t="s">
        <v>749</v>
      </c>
      <c r="C69" s="141" t="s">
        <v>743</v>
      </c>
      <c r="D69" s="410">
        <v>1.9</v>
      </c>
      <c r="E69" s="155" t="s">
        <v>736</v>
      </c>
      <c r="F69" s="410">
        <v>0.3</v>
      </c>
      <c r="G69" s="155" t="s">
        <v>736</v>
      </c>
      <c r="H69" s="410">
        <v>1</v>
      </c>
      <c r="I69" s="141" t="s">
        <v>737</v>
      </c>
      <c r="J69" s="410">
        <f>D69*F69*H69</f>
        <v>0.56999999999999995</v>
      </c>
      <c r="K69" s="141" t="s">
        <v>33</v>
      </c>
      <c r="M69" s="410"/>
    </row>
    <row r="70" spans="1:14" x14ac:dyDescent="0.2">
      <c r="B70" s="195"/>
      <c r="C70" s="141" t="s">
        <v>769</v>
      </c>
      <c r="D70" s="410">
        <f>D69</f>
        <v>1.9</v>
      </c>
      <c r="E70" s="155" t="s">
        <v>736</v>
      </c>
      <c r="F70" s="410">
        <v>0.5</v>
      </c>
      <c r="G70" s="155" t="s">
        <v>736</v>
      </c>
      <c r="H70" s="410">
        <v>1</v>
      </c>
      <c r="I70" s="141" t="s">
        <v>737</v>
      </c>
      <c r="J70" s="410">
        <f>D70*F70*H70</f>
        <v>0.95</v>
      </c>
      <c r="K70" s="141" t="s">
        <v>33</v>
      </c>
    </row>
    <row r="71" spans="1:14" x14ac:dyDescent="0.2">
      <c r="B71" s="195"/>
      <c r="I71" s="141"/>
      <c r="M71" s="410">
        <f>SUM(J69:J70)</f>
        <v>1.52</v>
      </c>
      <c r="N71" s="141" t="s">
        <v>33</v>
      </c>
    </row>
    <row r="72" spans="1:14" ht="25.5" x14ac:dyDescent="0.2">
      <c r="B72" s="195" t="s">
        <v>750</v>
      </c>
      <c r="C72" s="141" t="s">
        <v>743</v>
      </c>
      <c r="D72" s="410">
        <v>1.4</v>
      </c>
      <c r="E72" s="155" t="s">
        <v>736</v>
      </c>
      <c r="F72" s="410">
        <v>0.3</v>
      </c>
      <c r="G72" s="155" t="s">
        <v>736</v>
      </c>
      <c r="H72" s="410">
        <v>1</v>
      </c>
      <c r="I72" s="141" t="s">
        <v>737</v>
      </c>
      <c r="J72" s="410">
        <f>D72*F72*H72</f>
        <v>0.42</v>
      </c>
      <c r="K72" s="141" t="s">
        <v>33</v>
      </c>
      <c r="M72" s="410"/>
    </row>
    <row r="73" spans="1:14" x14ac:dyDescent="0.2">
      <c r="C73" s="141" t="s">
        <v>769</v>
      </c>
      <c r="D73" s="410">
        <f>D72</f>
        <v>1.4</v>
      </c>
      <c r="E73" s="155" t="s">
        <v>736</v>
      </c>
      <c r="F73" s="410">
        <v>0.5</v>
      </c>
      <c r="G73" s="155" t="s">
        <v>736</v>
      </c>
      <c r="H73" s="410">
        <v>1</v>
      </c>
      <c r="I73" s="141" t="s">
        <v>737</v>
      </c>
      <c r="J73" s="410">
        <f>D73*F73*H73</f>
        <v>0.7</v>
      </c>
      <c r="K73" s="141" t="s">
        <v>33</v>
      </c>
    </row>
    <row r="74" spans="1:14" x14ac:dyDescent="0.2">
      <c r="I74" s="141"/>
      <c r="M74" s="410">
        <f>SUM(J72:J73)</f>
        <v>1.1199999999999999</v>
      </c>
      <c r="N74" s="141" t="s">
        <v>33</v>
      </c>
    </row>
    <row r="76" spans="1:14" x14ac:dyDescent="0.2">
      <c r="J76" s="411" t="s">
        <v>772</v>
      </c>
      <c r="K76" s="154" t="s">
        <v>737</v>
      </c>
      <c r="M76" s="409">
        <f>SUM(M57:M74)</f>
        <v>20.479999999999997</v>
      </c>
      <c r="N76" s="141" t="s">
        <v>33</v>
      </c>
    </row>
    <row r="78" spans="1:14" x14ac:dyDescent="0.2">
      <c r="A78" s="154"/>
      <c r="B78" s="154"/>
      <c r="C78" s="154" t="s">
        <v>734</v>
      </c>
      <c r="D78" s="154" t="s">
        <v>752</v>
      </c>
      <c r="E78" s="155"/>
      <c r="F78" s="154" t="s">
        <v>753</v>
      </c>
      <c r="G78" s="154"/>
      <c r="H78" s="154" t="s">
        <v>754</v>
      </c>
      <c r="I78" s="154"/>
      <c r="J78" s="409" t="s">
        <v>757</v>
      </c>
      <c r="K78" s="154"/>
    </row>
    <row r="79" spans="1:14" ht="38.25" x14ac:dyDescent="0.2">
      <c r="A79" s="154" t="str">
        <f>'Orc-Vita Maues'!A27</f>
        <v>2.1.5</v>
      </c>
      <c r="B79" s="195" t="s">
        <v>774</v>
      </c>
      <c r="C79" s="141" t="s">
        <v>743</v>
      </c>
      <c r="D79" s="410">
        <f>D32</f>
        <v>21.099999999999998</v>
      </c>
      <c r="E79" s="155" t="s">
        <v>736</v>
      </c>
      <c r="F79" s="410">
        <v>0.5</v>
      </c>
      <c r="G79" s="155" t="s">
        <v>736</v>
      </c>
      <c r="H79" s="410">
        <v>2</v>
      </c>
      <c r="I79" s="141" t="s">
        <v>737</v>
      </c>
      <c r="J79" s="410">
        <f>D79*F79*H79</f>
        <v>21.099999999999998</v>
      </c>
      <c r="K79" s="141" t="s">
        <v>33</v>
      </c>
    </row>
    <row r="80" spans="1:14" x14ac:dyDescent="0.2">
      <c r="A80" s="154"/>
      <c r="B80" s="154"/>
      <c r="C80" s="154" t="s">
        <v>743</v>
      </c>
      <c r="D80" s="409">
        <f>D79</f>
        <v>21.099999999999998</v>
      </c>
      <c r="E80" s="155" t="s">
        <v>736</v>
      </c>
      <c r="F80" s="409">
        <v>0.3</v>
      </c>
      <c r="G80" s="155" t="s">
        <v>736</v>
      </c>
      <c r="H80" s="409">
        <v>1</v>
      </c>
      <c r="I80" s="154" t="s">
        <v>737</v>
      </c>
      <c r="J80" s="409">
        <f>D80*F80*H80</f>
        <v>6.3299999999999992</v>
      </c>
      <c r="K80" s="154" t="s">
        <v>33</v>
      </c>
    </row>
    <row r="81" spans="1:16" x14ac:dyDescent="0.2">
      <c r="A81" s="154"/>
      <c r="B81" s="154"/>
      <c r="C81" s="154"/>
      <c r="D81" s="154"/>
      <c r="E81" s="155"/>
      <c r="F81" s="154"/>
      <c r="G81" s="154" t="s">
        <v>740</v>
      </c>
      <c r="H81" s="154"/>
      <c r="I81" s="154"/>
      <c r="J81" s="409">
        <f>J79+J80</f>
        <v>27.429999999999996</v>
      </c>
      <c r="K81" s="154" t="s">
        <v>33</v>
      </c>
    </row>
    <row r="83" spans="1:16" x14ac:dyDescent="0.2">
      <c r="A83" s="154"/>
      <c r="B83" s="154"/>
      <c r="C83" s="154" t="s">
        <v>734</v>
      </c>
      <c r="D83" s="154" t="s">
        <v>752</v>
      </c>
      <c r="E83" s="155"/>
      <c r="F83" s="154" t="s">
        <v>753</v>
      </c>
      <c r="G83" s="154"/>
      <c r="H83" s="154" t="s">
        <v>754</v>
      </c>
      <c r="I83" s="154"/>
      <c r="J83" s="409" t="s">
        <v>757</v>
      </c>
      <c r="K83" s="154"/>
    </row>
    <row r="84" spans="1:16" ht="25.5" x14ac:dyDescent="0.2">
      <c r="A84" s="154" t="str">
        <f>'Orc-Vita Maues'!A28</f>
        <v>2.1.6</v>
      </c>
      <c r="B84" s="195" t="s">
        <v>742</v>
      </c>
      <c r="C84" s="154" t="s">
        <v>743</v>
      </c>
      <c r="D84" s="409">
        <f>D80</f>
        <v>21.099999999999998</v>
      </c>
      <c r="E84" s="155" t="s">
        <v>736</v>
      </c>
      <c r="F84" s="409">
        <v>0.21</v>
      </c>
      <c r="G84" s="155" t="s">
        <v>736</v>
      </c>
      <c r="H84" s="409">
        <v>2</v>
      </c>
      <c r="I84" s="154" t="s">
        <v>737</v>
      </c>
      <c r="J84" s="409">
        <f>D84*F84*H84</f>
        <v>8.8619999999999983</v>
      </c>
      <c r="K84" s="154" t="s">
        <v>33</v>
      </c>
    </row>
    <row r="85" spans="1:16" x14ac:dyDescent="0.2">
      <c r="A85" s="154"/>
      <c r="B85" s="154"/>
      <c r="C85" s="154" t="s">
        <v>743</v>
      </c>
      <c r="D85" s="409">
        <f>D84</f>
        <v>21.099999999999998</v>
      </c>
      <c r="E85" s="155" t="s">
        <v>736</v>
      </c>
      <c r="F85" s="409">
        <v>0.1</v>
      </c>
      <c r="G85" s="155" t="s">
        <v>736</v>
      </c>
      <c r="H85" s="409">
        <v>1</v>
      </c>
      <c r="I85" s="154" t="s">
        <v>737</v>
      </c>
      <c r="J85" s="409">
        <f>D85*F85*H85</f>
        <v>2.11</v>
      </c>
      <c r="K85" s="154" t="s">
        <v>33</v>
      </c>
    </row>
    <row r="86" spans="1:16" x14ac:dyDescent="0.2">
      <c r="A86" s="154"/>
      <c r="B86" s="154"/>
      <c r="C86" s="154"/>
      <c r="D86" s="154"/>
      <c r="E86" s="154"/>
      <c r="F86" s="154"/>
      <c r="G86" s="154" t="s">
        <v>740</v>
      </c>
      <c r="H86" s="154"/>
      <c r="I86" s="154"/>
      <c r="J86" s="409">
        <f>J84+J85</f>
        <v>10.971999999999998</v>
      </c>
      <c r="K86" s="154" t="s">
        <v>33</v>
      </c>
    </row>
    <row r="87" spans="1:16" x14ac:dyDescent="0.2">
      <c r="A87" s="154"/>
    </row>
    <row r="88" spans="1:16" x14ac:dyDescent="0.2">
      <c r="A88" s="154" t="str">
        <f>'Orc-Vita Maues'!A29</f>
        <v>2.1.7</v>
      </c>
      <c r="B88" s="195" t="s">
        <v>775</v>
      </c>
      <c r="C88" s="154" t="s">
        <v>734</v>
      </c>
      <c r="D88" s="154" t="s">
        <v>755</v>
      </c>
      <c r="E88" s="155"/>
      <c r="F88" s="154" t="s">
        <v>753</v>
      </c>
      <c r="G88" s="154"/>
      <c r="H88" s="154" t="s">
        <v>754</v>
      </c>
      <c r="I88" s="154"/>
      <c r="J88" s="409" t="s">
        <v>757</v>
      </c>
      <c r="K88" s="154"/>
      <c r="M88" s="154" t="s">
        <v>770</v>
      </c>
    </row>
    <row r="89" spans="1:16" x14ac:dyDescent="0.2">
      <c r="A89" s="154"/>
      <c r="B89" s="195" t="s">
        <v>776</v>
      </c>
      <c r="C89" s="141" t="s">
        <v>743</v>
      </c>
      <c r="D89" s="410">
        <v>3</v>
      </c>
      <c r="E89" s="155" t="s">
        <v>736</v>
      </c>
      <c r="F89" s="410">
        <v>0.1</v>
      </c>
      <c r="G89" s="155" t="s">
        <v>736</v>
      </c>
      <c r="H89" s="410">
        <v>2</v>
      </c>
      <c r="I89" s="141" t="s">
        <v>737</v>
      </c>
      <c r="J89" s="410">
        <f>D89*F89*H89</f>
        <v>0.60000000000000009</v>
      </c>
      <c r="K89" s="141" t="s">
        <v>33</v>
      </c>
      <c r="M89" s="410"/>
    </row>
    <row r="90" spans="1:16" x14ac:dyDescent="0.2">
      <c r="A90" s="154"/>
      <c r="B90" s="195"/>
      <c r="C90" s="141" t="s">
        <v>769</v>
      </c>
      <c r="D90" s="410">
        <f>D89</f>
        <v>3</v>
      </c>
      <c r="E90" s="155" t="s">
        <v>736</v>
      </c>
      <c r="F90" s="410">
        <v>0.2</v>
      </c>
      <c r="G90" s="155" t="s">
        <v>736</v>
      </c>
      <c r="H90" s="410">
        <v>2</v>
      </c>
      <c r="I90" s="141" t="s">
        <v>737</v>
      </c>
      <c r="J90" s="410">
        <f>D90*F90*H90</f>
        <v>1.2000000000000002</v>
      </c>
      <c r="K90" s="141" t="s">
        <v>33</v>
      </c>
    </row>
    <row r="91" spans="1:16" x14ac:dyDescent="0.2">
      <c r="A91" s="154"/>
      <c r="B91" s="195"/>
      <c r="I91" s="141"/>
      <c r="M91" s="410">
        <f>SUM(J89:J90)</f>
        <v>1.8000000000000003</v>
      </c>
      <c r="N91" s="141" t="s">
        <v>33</v>
      </c>
    </row>
    <row r="92" spans="1:16" x14ac:dyDescent="0.2">
      <c r="A92" s="154"/>
      <c r="H92" s="410" t="s">
        <v>777</v>
      </c>
      <c r="I92" s="410" t="s">
        <v>737</v>
      </c>
      <c r="J92" s="410">
        <v>8</v>
      </c>
      <c r="K92" s="410" t="s">
        <v>69</v>
      </c>
      <c r="L92" s="410"/>
      <c r="M92" s="410">
        <f>M91*J92</f>
        <v>14.400000000000002</v>
      </c>
      <c r="N92" s="141" t="s">
        <v>33</v>
      </c>
    </row>
    <row r="93" spans="1:16" x14ac:dyDescent="0.2">
      <c r="A93" s="154"/>
    </row>
    <row r="94" spans="1:16" x14ac:dyDescent="0.2">
      <c r="A94" s="154" t="str">
        <f>A35</f>
        <v>2.1.3</v>
      </c>
      <c r="B94" s="195" t="s">
        <v>767</v>
      </c>
      <c r="C94" s="154" t="s">
        <v>734</v>
      </c>
      <c r="D94" s="154" t="s">
        <v>752</v>
      </c>
      <c r="E94" s="155"/>
      <c r="F94" s="154" t="s">
        <v>753</v>
      </c>
      <c r="G94" s="154"/>
      <c r="H94" s="154" t="s">
        <v>755</v>
      </c>
      <c r="J94" s="154" t="s">
        <v>756</v>
      </c>
      <c r="M94" s="154" t="s">
        <v>778</v>
      </c>
      <c r="N94" s="154"/>
      <c r="O94" s="154" t="s">
        <v>763</v>
      </c>
    </row>
    <row r="95" spans="1:16" x14ac:dyDescent="0.2">
      <c r="A95" s="154"/>
      <c r="B95" s="195" t="s">
        <v>776</v>
      </c>
      <c r="C95" s="141" t="s">
        <v>744</v>
      </c>
      <c r="D95" s="410">
        <v>0.2</v>
      </c>
      <c r="E95" s="155" t="s">
        <v>736</v>
      </c>
      <c r="F95" s="410">
        <v>0.1</v>
      </c>
      <c r="G95" s="155" t="s">
        <v>736</v>
      </c>
      <c r="H95" s="410">
        <v>3.1</v>
      </c>
      <c r="I95" s="141" t="s">
        <v>737</v>
      </c>
      <c r="J95" s="410">
        <f>ROUND(D95*F95*H95,2)</f>
        <v>0.06</v>
      </c>
      <c r="K95" s="141" t="s">
        <v>31</v>
      </c>
      <c r="L95" s="412" t="s">
        <v>736</v>
      </c>
      <c r="M95" s="410">
        <f>J92</f>
        <v>8</v>
      </c>
      <c r="N95" s="141" t="s">
        <v>737</v>
      </c>
      <c r="O95" s="410">
        <f>ROUND(J95*M95,2)</f>
        <v>0.48</v>
      </c>
      <c r="P95" s="141" t="s">
        <v>31</v>
      </c>
    </row>
    <row r="96" spans="1:16" x14ac:dyDescent="0.2">
      <c r="A96" s="154"/>
      <c r="B96" s="195"/>
      <c r="C96" s="141"/>
      <c r="D96" s="410"/>
      <c r="E96" s="155"/>
      <c r="F96" s="410"/>
      <c r="G96" s="155"/>
      <c r="H96" s="410"/>
      <c r="I96" s="141"/>
      <c r="J96" s="410"/>
      <c r="K96" s="141"/>
      <c r="L96" s="412"/>
      <c r="M96" s="410"/>
      <c r="N96" s="141"/>
      <c r="O96" s="410"/>
      <c r="P96" s="141"/>
    </row>
    <row r="97" spans="1:14" ht="25.5" x14ac:dyDescent="0.2">
      <c r="A97" s="154"/>
      <c r="B97" s="414" t="s">
        <v>779</v>
      </c>
      <c r="C97" s="154" t="s">
        <v>734</v>
      </c>
      <c r="D97" s="154" t="s">
        <v>752</v>
      </c>
      <c r="E97" s="155"/>
      <c r="F97" s="154" t="s">
        <v>781</v>
      </c>
      <c r="G97" s="154"/>
    </row>
    <row r="98" spans="1:14" x14ac:dyDescent="0.2">
      <c r="A98" s="154" t="str">
        <f>'Orc-Vita Maues'!A30</f>
        <v>2.1.8</v>
      </c>
      <c r="B98" s="195" t="s">
        <v>782</v>
      </c>
      <c r="C98" s="410" t="s">
        <v>780</v>
      </c>
      <c r="D98" s="410">
        <f>M95*H95*4</f>
        <v>99.2</v>
      </c>
      <c r="E98" s="410" t="s">
        <v>736</v>
      </c>
      <c r="F98" s="141">
        <v>1.2</v>
      </c>
      <c r="G98" s="410" t="s">
        <v>737</v>
      </c>
      <c r="H98" s="141">
        <f>D98*F98</f>
        <v>119.03999999999999</v>
      </c>
      <c r="I98" s="410" t="s">
        <v>35</v>
      </c>
    </row>
    <row r="99" spans="1:14" x14ac:dyDescent="0.2">
      <c r="A99" s="154" t="str">
        <f>'Orc-Vita Maues'!A31</f>
        <v>2.1.9</v>
      </c>
      <c r="B99" s="195" t="s">
        <v>783</v>
      </c>
      <c r="C99" s="410" t="s">
        <v>784</v>
      </c>
      <c r="D99" s="410">
        <f>D98*0.4/0.1</f>
        <v>396.80000000000007</v>
      </c>
      <c r="E99" s="410" t="s">
        <v>736</v>
      </c>
      <c r="F99" s="141">
        <v>1.2</v>
      </c>
      <c r="G99" s="410" t="s">
        <v>737</v>
      </c>
      <c r="H99" s="141">
        <f>D99*F99</f>
        <v>476.16000000000008</v>
      </c>
      <c r="I99" s="410" t="s">
        <v>35</v>
      </c>
    </row>
    <row r="100" spans="1:14" x14ac:dyDescent="0.2">
      <c r="A100" s="154"/>
    </row>
    <row r="101" spans="1:14" x14ac:dyDescent="0.2">
      <c r="A101" s="154" t="str">
        <f>'Orc-Vita Maues'!A32</f>
        <v>2.1.10</v>
      </c>
      <c r="B101" s="414" t="s">
        <v>786</v>
      </c>
      <c r="C101" s="154" t="s">
        <v>734</v>
      </c>
      <c r="D101" s="154" t="s">
        <v>752</v>
      </c>
      <c r="E101" s="155"/>
      <c r="F101" s="154" t="s">
        <v>753</v>
      </c>
      <c r="G101" s="154"/>
      <c r="H101" s="154" t="s">
        <v>754</v>
      </c>
      <c r="I101" s="154"/>
      <c r="J101" s="409" t="s">
        <v>757</v>
      </c>
      <c r="K101" s="154"/>
      <c r="M101" s="154" t="s">
        <v>770</v>
      </c>
    </row>
    <row r="102" spans="1:14" x14ac:dyDescent="0.2">
      <c r="A102" s="154"/>
      <c r="B102" s="414" t="s">
        <v>787</v>
      </c>
      <c r="C102" s="141" t="s">
        <v>743</v>
      </c>
      <c r="D102" s="410">
        <v>6</v>
      </c>
      <c r="E102" s="155" t="s">
        <v>736</v>
      </c>
      <c r="F102" s="410">
        <v>3</v>
      </c>
      <c r="G102" s="155" t="s">
        <v>736</v>
      </c>
      <c r="H102" s="410">
        <v>2</v>
      </c>
      <c r="I102" s="141" t="s">
        <v>737</v>
      </c>
      <c r="J102" s="410">
        <f>D102*F102*H102</f>
        <v>36</v>
      </c>
      <c r="K102" s="141" t="s">
        <v>33</v>
      </c>
      <c r="M102" s="410"/>
    </row>
    <row r="103" spans="1:14" x14ac:dyDescent="0.2">
      <c r="A103" s="154"/>
      <c r="C103" s="141" t="s">
        <v>769</v>
      </c>
      <c r="D103" s="410">
        <v>4.5</v>
      </c>
      <c r="E103" s="155" t="s">
        <v>736</v>
      </c>
      <c r="F103" s="410">
        <v>3</v>
      </c>
      <c r="G103" s="155" t="s">
        <v>736</v>
      </c>
      <c r="H103" s="410">
        <v>2</v>
      </c>
      <c r="I103" s="141" t="s">
        <v>737</v>
      </c>
      <c r="J103" s="410">
        <f>D103*F103*H103</f>
        <v>27</v>
      </c>
      <c r="K103" s="141" t="s">
        <v>33</v>
      </c>
    </row>
    <row r="104" spans="1:14" x14ac:dyDescent="0.2">
      <c r="A104" s="154"/>
      <c r="C104" s="141" t="s">
        <v>769</v>
      </c>
      <c r="D104" s="410">
        <v>3</v>
      </c>
      <c r="E104" s="155" t="s">
        <v>736</v>
      </c>
      <c r="F104" s="410">
        <v>3</v>
      </c>
      <c r="G104" s="155" t="s">
        <v>736</v>
      </c>
      <c r="H104" s="410">
        <v>1</v>
      </c>
      <c r="I104" s="141" t="s">
        <v>737</v>
      </c>
      <c r="J104" s="410">
        <f>D104*F104*H104</f>
        <v>9</v>
      </c>
      <c r="K104" s="141" t="s">
        <v>33</v>
      </c>
    </row>
    <row r="105" spans="1:14" x14ac:dyDescent="0.2">
      <c r="A105" s="154"/>
      <c r="M105" s="410">
        <f>SUM(J102:J104)</f>
        <v>72</v>
      </c>
      <c r="N105" s="141" t="s">
        <v>33</v>
      </c>
    </row>
    <row r="106" spans="1:14" x14ac:dyDescent="0.2">
      <c r="A106" s="154"/>
    </row>
    <row r="107" spans="1:14" x14ac:dyDescent="0.2">
      <c r="A107" s="154"/>
      <c r="B107" s="414" t="s">
        <v>788</v>
      </c>
      <c r="C107" s="141" t="s">
        <v>743</v>
      </c>
      <c r="D107" s="410">
        <v>6</v>
      </c>
      <c r="E107" s="155" t="s">
        <v>736</v>
      </c>
      <c r="F107" s="410">
        <v>3</v>
      </c>
      <c r="G107" s="155" t="s">
        <v>736</v>
      </c>
      <c r="H107" s="410">
        <v>1</v>
      </c>
      <c r="I107" s="141" t="s">
        <v>737</v>
      </c>
      <c r="J107" s="410">
        <f>D107*F107*H107</f>
        <v>18</v>
      </c>
      <c r="K107" s="141" t="s">
        <v>33</v>
      </c>
      <c r="M107" s="410"/>
    </row>
    <row r="108" spans="1:14" x14ac:dyDescent="0.2">
      <c r="A108" s="154"/>
      <c r="C108" s="141" t="s">
        <v>769</v>
      </c>
      <c r="D108" s="410">
        <v>4.5</v>
      </c>
      <c r="E108" s="155" t="s">
        <v>736</v>
      </c>
      <c r="F108" s="410">
        <v>3</v>
      </c>
      <c r="G108" s="155" t="s">
        <v>736</v>
      </c>
      <c r="H108" s="410">
        <v>1</v>
      </c>
      <c r="I108" s="141" t="s">
        <v>737</v>
      </c>
      <c r="J108" s="410">
        <f>D108*F108*H108</f>
        <v>13.5</v>
      </c>
      <c r="K108" s="141" t="s">
        <v>33</v>
      </c>
    </row>
    <row r="109" spans="1:14" x14ac:dyDescent="0.2">
      <c r="A109" s="154"/>
      <c r="C109" s="141" t="s">
        <v>769</v>
      </c>
      <c r="D109" s="410">
        <v>3</v>
      </c>
      <c r="E109" s="155" t="s">
        <v>736</v>
      </c>
      <c r="F109" s="410">
        <v>3</v>
      </c>
      <c r="G109" s="155" t="s">
        <v>736</v>
      </c>
      <c r="H109" s="410">
        <v>1</v>
      </c>
      <c r="I109" s="141" t="s">
        <v>737</v>
      </c>
      <c r="J109" s="410">
        <f>D109*F109*H109</f>
        <v>9</v>
      </c>
      <c r="K109" s="141" t="s">
        <v>33</v>
      </c>
    </row>
    <row r="110" spans="1:14" x14ac:dyDescent="0.2">
      <c r="A110" s="154"/>
      <c r="M110" s="410">
        <f>SUM(J107:J109)</f>
        <v>40.5</v>
      </c>
      <c r="N110" s="141" t="s">
        <v>33</v>
      </c>
    </row>
    <row r="112" spans="1:14" x14ac:dyDescent="0.2">
      <c r="J112" s="411" t="s">
        <v>789</v>
      </c>
      <c r="K112" s="154" t="s">
        <v>737</v>
      </c>
      <c r="M112" s="409">
        <f>SUM(M105:M110)</f>
        <v>112.5</v>
      </c>
      <c r="N112" s="141" t="s">
        <v>33</v>
      </c>
    </row>
    <row r="114" spans="1:13" ht="25.5" x14ac:dyDescent="0.2">
      <c r="A114" s="154" t="str">
        <f>'Orc-Vita Maues'!A33</f>
        <v>2.1.11</v>
      </c>
      <c r="B114" s="414" t="s">
        <v>791</v>
      </c>
      <c r="C114" s="154" t="s">
        <v>734</v>
      </c>
      <c r="D114" s="409" t="s">
        <v>757</v>
      </c>
      <c r="E114" s="155"/>
      <c r="F114" s="154" t="s">
        <v>754</v>
      </c>
      <c r="G114" s="154"/>
      <c r="I114" s="154"/>
      <c r="J114" s="154" t="s">
        <v>770</v>
      </c>
      <c r="K114" s="154"/>
    </row>
    <row r="115" spans="1:13" x14ac:dyDescent="0.2">
      <c r="A115" s="154"/>
      <c r="B115" s="414" t="s">
        <v>787</v>
      </c>
      <c r="C115" s="141" t="s">
        <v>790</v>
      </c>
      <c r="D115" s="410">
        <f>M112</f>
        <v>112.5</v>
      </c>
      <c r="E115" s="155" t="s">
        <v>736</v>
      </c>
      <c r="F115" s="410">
        <v>2</v>
      </c>
      <c r="G115" s="155" t="s">
        <v>736</v>
      </c>
      <c r="H115" s="410">
        <v>2</v>
      </c>
      <c r="I115" s="141" t="s">
        <v>737</v>
      </c>
      <c r="J115" s="410">
        <f>D115*F115*H115</f>
        <v>450</v>
      </c>
      <c r="K115" s="141" t="s">
        <v>33</v>
      </c>
      <c r="M115" s="410"/>
    </row>
    <row r="117" spans="1:13" ht="25.5" x14ac:dyDescent="0.2">
      <c r="A117" s="154" t="str">
        <f>'Orc-Vita Maues'!A34</f>
        <v>2.1.12</v>
      </c>
      <c r="B117" s="414" t="s">
        <v>792</v>
      </c>
      <c r="C117" s="154" t="s">
        <v>734</v>
      </c>
      <c r="D117" s="409" t="s">
        <v>757</v>
      </c>
      <c r="E117" s="155"/>
      <c r="F117" s="154" t="s">
        <v>754</v>
      </c>
      <c r="G117" s="154"/>
      <c r="I117" s="154"/>
      <c r="J117" s="154" t="s">
        <v>770</v>
      </c>
      <c r="K117" s="154"/>
    </row>
    <row r="118" spans="1:13" x14ac:dyDescent="0.2">
      <c r="A118" s="154"/>
      <c r="B118" s="414" t="s">
        <v>787</v>
      </c>
      <c r="C118" s="141" t="s">
        <v>790</v>
      </c>
      <c r="D118" s="410">
        <f>M112</f>
        <v>112.5</v>
      </c>
      <c r="E118" s="155" t="s">
        <v>736</v>
      </c>
      <c r="F118" s="410">
        <v>2</v>
      </c>
      <c r="G118" s="155" t="s">
        <v>736</v>
      </c>
      <c r="H118" s="410">
        <v>2</v>
      </c>
      <c r="I118" s="141" t="s">
        <v>737</v>
      </c>
      <c r="J118" s="410">
        <f>D118*F118*H118</f>
        <v>450</v>
      </c>
      <c r="K118" s="141" t="s">
        <v>33</v>
      </c>
    </row>
    <row r="119" spans="1:13" x14ac:dyDescent="0.2">
      <c r="A119" s="154"/>
    </row>
    <row r="120" spans="1:13" x14ac:dyDescent="0.2">
      <c r="A120" s="154" t="str">
        <f>'Orc-Vita Maues'!A35</f>
        <v>2.1.13</v>
      </c>
      <c r="B120" s="414" t="s">
        <v>793</v>
      </c>
      <c r="C120" s="154" t="s">
        <v>734</v>
      </c>
      <c r="D120" s="154" t="s">
        <v>752</v>
      </c>
      <c r="E120" s="155"/>
      <c r="F120" s="154" t="s">
        <v>753</v>
      </c>
      <c r="G120" s="154"/>
      <c r="H120" s="154" t="s">
        <v>754</v>
      </c>
      <c r="I120" s="154"/>
      <c r="J120" s="154" t="s">
        <v>770</v>
      </c>
    </row>
    <row r="121" spans="1:13" x14ac:dyDescent="0.2">
      <c r="A121" s="154"/>
      <c r="B121" s="414" t="s">
        <v>794</v>
      </c>
      <c r="C121" s="141" t="s">
        <v>743</v>
      </c>
      <c r="D121" s="410">
        <v>6</v>
      </c>
      <c r="E121" s="155" t="s">
        <v>736</v>
      </c>
      <c r="F121" s="410">
        <v>3.2</v>
      </c>
      <c r="G121" s="155" t="s">
        <v>736</v>
      </c>
      <c r="H121" s="410">
        <v>2</v>
      </c>
      <c r="I121" s="141" t="s">
        <v>737</v>
      </c>
      <c r="J121" s="410">
        <f>D121*F121*H121</f>
        <v>38.400000000000006</v>
      </c>
      <c r="K121" s="141" t="s">
        <v>33</v>
      </c>
    </row>
    <row r="122" spans="1:13" x14ac:dyDescent="0.2">
      <c r="A122" s="154"/>
    </row>
    <row r="123" spans="1:13" x14ac:dyDescent="0.2">
      <c r="A123" s="154" t="str">
        <f>'Orc-Vita Maues'!A36</f>
        <v>2.1.14</v>
      </c>
      <c r="B123" s="414" t="s">
        <v>795</v>
      </c>
      <c r="C123" s="154" t="s">
        <v>734</v>
      </c>
      <c r="D123" s="154" t="s">
        <v>752</v>
      </c>
      <c r="E123" s="155"/>
      <c r="F123" s="154" t="s">
        <v>753</v>
      </c>
      <c r="G123" s="154"/>
      <c r="H123" s="154" t="s">
        <v>797</v>
      </c>
      <c r="I123" s="154"/>
      <c r="J123" s="154" t="s">
        <v>770</v>
      </c>
    </row>
    <row r="124" spans="1:13" x14ac:dyDescent="0.2">
      <c r="A124" s="154"/>
      <c r="B124" s="414" t="s">
        <v>796</v>
      </c>
      <c r="C124" s="141" t="s">
        <v>743</v>
      </c>
      <c r="D124" s="410">
        <v>3</v>
      </c>
      <c r="E124" s="155" t="s">
        <v>736</v>
      </c>
      <c r="F124" s="410">
        <v>3</v>
      </c>
      <c r="G124" s="155" t="s">
        <v>736</v>
      </c>
      <c r="H124" s="410">
        <v>2</v>
      </c>
      <c r="I124" s="141" t="s">
        <v>737</v>
      </c>
      <c r="J124" s="410">
        <f>D124*F124*H124</f>
        <v>18</v>
      </c>
      <c r="K124" s="141" t="s">
        <v>33</v>
      </c>
    </row>
    <row r="125" spans="1:13" x14ac:dyDescent="0.2">
      <c r="A125" s="154"/>
      <c r="B125" s="414" t="s">
        <v>798</v>
      </c>
      <c r="C125" s="141" t="s">
        <v>743</v>
      </c>
      <c r="D125" s="410">
        <v>1.3</v>
      </c>
      <c r="E125" s="155" t="s">
        <v>736</v>
      </c>
      <c r="F125" s="410">
        <v>1</v>
      </c>
      <c r="G125" s="155" t="s">
        <v>736</v>
      </c>
      <c r="H125" s="410">
        <v>1</v>
      </c>
      <c r="I125" s="141" t="s">
        <v>737</v>
      </c>
      <c r="J125" s="410">
        <f>D125*F125*H125</f>
        <v>1.3</v>
      </c>
      <c r="K125" s="141" t="s">
        <v>33</v>
      </c>
    </row>
    <row r="126" spans="1:13" x14ac:dyDescent="0.2">
      <c r="A126" s="154"/>
    </row>
    <row r="127" spans="1:13" x14ac:dyDescent="0.2">
      <c r="A127" s="154"/>
      <c r="H127" s="411" t="s">
        <v>789</v>
      </c>
      <c r="I127" s="154" t="s">
        <v>737</v>
      </c>
      <c r="J127" s="409">
        <f>SUM(J124:J125)</f>
        <v>19.3</v>
      </c>
      <c r="K127" s="141" t="s">
        <v>33</v>
      </c>
    </row>
    <row r="128" spans="1:13" x14ac:dyDescent="0.2">
      <c r="A128" s="154"/>
    </row>
    <row r="129" spans="1:11" x14ac:dyDescent="0.2">
      <c r="A129" s="414" t="str">
        <f>'Orc-Vita Maues'!A39</f>
        <v>2.1.17</v>
      </c>
      <c r="B129" s="414" t="s">
        <v>795</v>
      </c>
      <c r="C129" s="154" t="s">
        <v>734</v>
      </c>
      <c r="D129" s="154" t="s">
        <v>752</v>
      </c>
      <c r="E129" s="155"/>
      <c r="F129" s="154" t="s">
        <v>753</v>
      </c>
      <c r="G129" s="154"/>
      <c r="H129" s="154" t="s">
        <v>801</v>
      </c>
      <c r="I129" s="154"/>
      <c r="J129" s="154" t="s">
        <v>770</v>
      </c>
    </row>
    <row r="130" spans="1:11" x14ac:dyDescent="0.2">
      <c r="A130" s="414"/>
      <c r="B130" s="414" t="s">
        <v>800</v>
      </c>
      <c r="C130" s="141" t="s">
        <v>743</v>
      </c>
      <c r="D130" s="410">
        <v>2.8</v>
      </c>
      <c r="E130" s="155" t="s">
        <v>736</v>
      </c>
      <c r="F130" s="410">
        <v>1.2</v>
      </c>
      <c r="G130" s="155" t="s">
        <v>736</v>
      </c>
      <c r="H130" s="410">
        <v>1</v>
      </c>
      <c r="I130" s="141" t="s">
        <v>737</v>
      </c>
      <c r="J130" s="410">
        <f>D130*F130*H130</f>
        <v>3.36</v>
      </c>
      <c r="K130" s="141" t="s">
        <v>33</v>
      </c>
    </row>
    <row r="131" spans="1:11" x14ac:dyDescent="0.2">
      <c r="A131" s="414"/>
      <c r="B131" s="414" t="s">
        <v>799</v>
      </c>
      <c r="C131" s="141" t="s">
        <v>743</v>
      </c>
      <c r="D131" s="410">
        <v>1.8</v>
      </c>
      <c r="E131" s="155" t="s">
        <v>736</v>
      </c>
      <c r="F131" s="410">
        <v>1.2</v>
      </c>
      <c r="G131" s="155" t="s">
        <v>736</v>
      </c>
      <c r="H131" s="410">
        <v>1</v>
      </c>
      <c r="I131" s="141" t="s">
        <v>737</v>
      </c>
      <c r="J131" s="410">
        <f>D131*F131*H131</f>
        <v>2.16</v>
      </c>
      <c r="K131" s="141" t="s">
        <v>33</v>
      </c>
    </row>
    <row r="132" spans="1:11" x14ac:dyDescent="0.2">
      <c r="A132" s="414"/>
      <c r="B132" s="414"/>
    </row>
    <row r="133" spans="1:11" x14ac:dyDescent="0.2">
      <c r="A133" s="414"/>
      <c r="B133" s="414"/>
      <c r="H133" s="411" t="s">
        <v>789</v>
      </c>
      <c r="I133" s="154" t="s">
        <v>737</v>
      </c>
      <c r="J133" s="409">
        <f>SUM(J130:J131)</f>
        <v>5.52</v>
      </c>
      <c r="K133" s="141" t="s">
        <v>33</v>
      </c>
    </row>
    <row r="134" spans="1:11" x14ac:dyDescent="0.2">
      <c r="A134" s="414"/>
      <c r="B134" s="414"/>
    </row>
    <row r="135" spans="1:11" x14ac:dyDescent="0.2">
      <c r="A135" s="414" t="str">
        <f>'Orc-Vita Maues'!A40</f>
        <v>2.1.18</v>
      </c>
      <c r="B135" s="414" t="s">
        <v>802</v>
      </c>
      <c r="C135" s="154" t="s">
        <v>734</v>
      </c>
      <c r="D135" s="154" t="s">
        <v>752</v>
      </c>
      <c r="E135" s="155"/>
      <c r="F135" s="154" t="s">
        <v>753</v>
      </c>
      <c r="G135" s="154"/>
      <c r="H135" s="154" t="s">
        <v>801</v>
      </c>
      <c r="I135" s="154"/>
      <c r="J135" s="154" t="s">
        <v>770</v>
      </c>
    </row>
    <row r="136" spans="1:11" x14ac:dyDescent="0.2">
      <c r="A136" s="414"/>
      <c r="B136" s="414" t="s">
        <v>803</v>
      </c>
      <c r="C136" s="141" t="s">
        <v>743</v>
      </c>
      <c r="D136" s="410">
        <v>1.8</v>
      </c>
      <c r="E136" s="155" t="s">
        <v>736</v>
      </c>
      <c r="F136" s="410">
        <v>1.5</v>
      </c>
      <c r="G136" s="155" t="s">
        <v>736</v>
      </c>
      <c r="H136" s="410">
        <v>2</v>
      </c>
      <c r="I136" s="141" t="s">
        <v>737</v>
      </c>
      <c r="J136" s="410">
        <f>D136*F136*H136</f>
        <v>5.4</v>
      </c>
      <c r="K136" s="141" t="s">
        <v>33</v>
      </c>
    </row>
    <row r="137" spans="1:11" x14ac:dyDescent="0.2">
      <c r="A137" s="414"/>
      <c r="B137" s="414" t="s">
        <v>804</v>
      </c>
      <c r="C137" s="141" t="s">
        <v>743</v>
      </c>
      <c r="D137" s="410">
        <v>1.8</v>
      </c>
      <c r="E137" s="155" t="s">
        <v>736</v>
      </c>
      <c r="F137" s="410">
        <v>1.5</v>
      </c>
      <c r="G137" s="155" t="s">
        <v>736</v>
      </c>
      <c r="H137" s="410">
        <v>2</v>
      </c>
      <c r="I137" s="141" t="s">
        <v>737</v>
      </c>
      <c r="J137" s="410">
        <f>D137*F137*H137</f>
        <v>5.4</v>
      </c>
      <c r="K137" s="141" t="s">
        <v>33</v>
      </c>
    </row>
    <row r="138" spans="1:11" x14ac:dyDescent="0.2">
      <c r="A138" s="414"/>
      <c r="B138" s="414" t="s">
        <v>806</v>
      </c>
      <c r="C138" s="141" t="s">
        <v>743</v>
      </c>
      <c r="D138" s="410">
        <v>1.8</v>
      </c>
      <c r="E138" s="155" t="s">
        <v>736</v>
      </c>
      <c r="F138" s="410">
        <v>1.5</v>
      </c>
      <c r="G138" s="155" t="s">
        <v>736</v>
      </c>
      <c r="H138" s="410">
        <v>2</v>
      </c>
      <c r="I138" s="141" t="s">
        <v>737</v>
      </c>
      <c r="J138" s="410">
        <f>D138*F138*H138</f>
        <v>5.4</v>
      </c>
      <c r="K138" s="141" t="s">
        <v>33</v>
      </c>
    </row>
    <row r="139" spans="1:11" x14ac:dyDescent="0.2">
      <c r="A139" s="414"/>
      <c r="B139" s="414" t="s">
        <v>805</v>
      </c>
      <c r="C139" s="141" t="s">
        <v>743</v>
      </c>
      <c r="D139" s="410">
        <v>1.2</v>
      </c>
      <c r="E139" s="155" t="s">
        <v>736</v>
      </c>
      <c r="F139" s="410">
        <v>1.5</v>
      </c>
      <c r="G139" s="155" t="s">
        <v>736</v>
      </c>
      <c r="H139" s="410">
        <v>2</v>
      </c>
      <c r="I139" s="141" t="s">
        <v>737</v>
      </c>
      <c r="J139" s="410">
        <f>D139*F139*H139</f>
        <v>3.5999999999999996</v>
      </c>
      <c r="K139" s="141" t="s">
        <v>33</v>
      </c>
    </row>
    <row r="140" spans="1:11" x14ac:dyDescent="0.2">
      <c r="A140" s="414"/>
      <c r="B140" s="414"/>
    </row>
    <row r="141" spans="1:11" x14ac:dyDescent="0.2">
      <c r="H141" s="411" t="s">
        <v>789</v>
      </c>
      <c r="I141" s="154" t="s">
        <v>737</v>
      </c>
      <c r="J141" s="409">
        <f>SUM(J136:J140)</f>
        <v>19.800000000000004</v>
      </c>
      <c r="K141" s="141" t="s">
        <v>33</v>
      </c>
    </row>
    <row r="143" spans="1:11" x14ac:dyDescent="0.2">
      <c r="A143" s="414" t="str">
        <f>'Orc-Vita Maues'!A53</f>
        <v>2.3.2</v>
      </c>
      <c r="B143" s="414" t="s">
        <v>807</v>
      </c>
      <c r="C143" s="154" t="s">
        <v>734</v>
      </c>
      <c r="D143" s="154" t="s">
        <v>752</v>
      </c>
      <c r="E143" s="155"/>
      <c r="F143" s="154" t="s">
        <v>753</v>
      </c>
      <c r="G143" s="154"/>
      <c r="H143" s="154" t="s">
        <v>801</v>
      </c>
      <c r="I143" s="154"/>
      <c r="J143" s="154" t="s">
        <v>770</v>
      </c>
    </row>
    <row r="144" spans="1:11" x14ac:dyDescent="0.2">
      <c r="A144" s="414"/>
      <c r="B144" s="414" t="s">
        <v>808</v>
      </c>
      <c r="C144" s="141" t="s">
        <v>743</v>
      </c>
      <c r="D144" s="410">
        <v>6</v>
      </c>
      <c r="E144" s="155" t="s">
        <v>736</v>
      </c>
      <c r="F144" s="410">
        <v>4.5</v>
      </c>
      <c r="G144" s="155" t="s">
        <v>736</v>
      </c>
      <c r="H144" s="410">
        <v>1</v>
      </c>
      <c r="I144" s="141" t="s">
        <v>737</v>
      </c>
      <c r="J144" s="410">
        <f>D144*F144*H144</f>
        <v>27</v>
      </c>
      <c r="K144" s="141" t="s">
        <v>33</v>
      </c>
    </row>
    <row r="145" spans="1:14" x14ac:dyDescent="0.2">
      <c r="A145" s="414"/>
      <c r="B145" s="414"/>
    </row>
    <row r="146" spans="1:14" x14ac:dyDescent="0.2">
      <c r="A146" s="414"/>
      <c r="B146" s="414"/>
      <c r="H146" s="411" t="s">
        <v>789</v>
      </c>
      <c r="I146" s="154" t="s">
        <v>737</v>
      </c>
      <c r="J146" s="409">
        <f>SUM(J144)</f>
        <v>27</v>
      </c>
      <c r="K146" s="141" t="s">
        <v>33</v>
      </c>
    </row>
    <row r="148" spans="1:14" x14ac:dyDescent="0.2">
      <c r="A148" s="414" t="str">
        <f>'Orc-Vita Maues'!A58</f>
        <v>2.3.7</v>
      </c>
      <c r="B148" s="414" t="s">
        <v>809</v>
      </c>
      <c r="C148" s="154" t="s">
        <v>734</v>
      </c>
      <c r="D148" s="154" t="s">
        <v>752</v>
      </c>
      <c r="E148" s="155"/>
      <c r="F148" s="154" t="s">
        <v>753</v>
      </c>
      <c r="G148" s="154"/>
      <c r="H148" s="154" t="s">
        <v>801</v>
      </c>
      <c r="I148" s="154"/>
      <c r="J148" s="154" t="s">
        <v>770</v>
      </c>
    </row>
    <row r="149" spans="1:14" x14ac:dyDescent="0.2">
      <c r="A149" s="414"/>
      <c r="B149" s="414" t="s">
        <v>808</v>
      </c>
      <c r="C149" s="141" t="s">
        <v>743</v>
      </c>
      <c r="D149" s="410">
        <v>2.5</v>
      </c>
      <c r="E149" s="155" t="s">
        <v>736</v>
      </c>
      <c r="F149" s="410">
        <v>0.4</v>
      </c>
      <c r="G149" s="155" t="s">
        <v>736</v>
      </c>
      <c r="H149" s="410">
        <v>1</v>
      </c>
      <c r="I149" s="141" t="s">
        <v>737</v>
      </c>
      <c r="J149" s="410">
        <f>D149*F149*H149</f>
        <v>1</v>
      </c>
      <c r="K149" s="141" t="s">
        <v>33</v>
      </c>
    </row>
    <row r="150" spans="1:14" x14ac:dyDescent="0.2">
      <c r="A150" s="414"/>
      <c r="B150" s="414"/>
    </row>
    <row r="151" spans="1:14" x14ac:dyDescent="0.2">
      <c r="A151" s="414"/>
      <c r="B151" s="414"/>
      <c r="H151" s="411" t="s">
        <v>789</v>
      </c>
      <c r="I151" s="154" t="s">
        <v>737</v>
      </c>
      <c r="J151" s="409">
        <f>SUM(J149)</f>
        <v>1</v>
      </c>
      <c r="K151" s="141" t="s">
        <v>33</v>
      </c>
    </row>
    <row r="153" spans="1:14" x14ac:dyDescent="0.2">
      <c r="A153" s="154" t="str">
        <f>'Orc-Vita Maues'!A76</f>
        <v>2.5.2</v>
      </c>
      <c r="B153" s="414" t="s">
        <v>786</v>
      </c>
      <c r="C153" s="154" t="s">
        <v>734</v>
      </c>
      <c r="D153" s="154" t="s">
        <v>752</v>
      </c>
      <c r="E153" s="155"/>
      <c r="F153" s="154" t="s">
        <v>753</v>
      </c>
      <c r="G153" s="154"/>
      <c r="H153" s="154" t="s">
        <v>754</v>
      </c>
      <c r="I153" s="154"/>
      <c r="J153" s="409" t="s">
        <v>757</v>
      </c>
      <c r="K153" s="154"/>
      <c r="M153" s="154" t="s">
        <v>770</v>
      </c>
    </row>
    <row r="154" spans="1:14" x14ac:dyDescent="0.2">
      <c r="A154" s="154"/>
      <c r="B154" s="414" t="s">
        <v>810</v>
      </c>
      <c r="C154" s="141" t="s">
        <v>743</v>
      </c>
      <c r="D154" s="410">
        <v>10</v>
      </c>
      <c r="E154" s="155" t="s">
        <v>736</v>
      </c>
      <c r="F154" s="410">
        <v>2.5</v>
      </c>
      <c r="G154" s="155" t="s">
        <v>736</v>
      </c>
      <c r="H154" s="410">
        <v>2</v>
      </c>
      <c r="I154" s="141" t="s">
        <v>737</v>
      </c>
      <c r="J154" s="410">
        <f>D154*F154*H154</f>
        <v>50</v>
      </c>
      <c r="K154" s="141" t="s">
        <v>33</v>
      </c>
      <c r="M154" s="410"/>
    </row>
    <row r="155" spans="1:14" x14ac:dyDescent="0.2">
      <c r="A155" s="154"/>
      <c r="C155" s="141" t="s">
        <v>769</v>
      </c>
      <c r="D155" s="410">
        <v>15</v>
      </c>
      <c r="E155" s="155" t="s">
        <v>736</v>
      </c>
      <c r="F155" s="410">
        <v>2.5</v>
      </c>
      <c r="G155" s="155" t="s">
        <v>736</v>
      </c>
      <c r="H155" s="410">
        <v>2</v>
      </c>
      <c r="I155" s="141" t="s">
        <v>737</v>
      </c>
      <c r="J155" s="410">
        <f>D155*F155*H155</f>
        <v>75</v>
      </c>
      <c r="K155" s="141" t="s">
        <v>33</v>
      </c>
    </row>
    <row r="156" spans="1:14" x14ac:dyDescent="0.2">
      <c r="A156" s="154"/>
      <c r="M156" s="410">
        <f>SUM(J154:J155)</f>
        <v>125</v>
      </c>
      <c r="N156" s="14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39F4B-68E6-42A9-B486-FBE5CA4E9E81}">
  <dimension ref="A5:J44"/>
  <sheetViews>
    <sheetView topLeftCell="B3" zoomScale="70" zoomScaleNormal="70" workbookViewId="0">
      <selection activeCell="H3" sqref="H3"/>
    </sheetView>
  </sheetViews>
  <sheetFormatPr defaultRowHeight="12.75" x14ac:dyDescent="0.2"/>
  <cols>
    <col min="1" max="2" width="14.28515625" customWidth="1"/>
    <col min="3" max="3" width="104.7109375" customWidth="1"/>
    <col min="4" max="4" width="8.7109375" customWidth="1"/>
    <col min="5" max="5" width="11.85546875" customWidth="1"/>
    <col min="6" max="6" width="12.5703125" customWidth="1"/>
    <col min="7" max="7" width="15.7109375" customWidth="1"/>
  </cols>
  <sheetData>
    <row r="5" spans="1:10" ht="15.75" x14ac:dyDescent="0.2">
      <c r="A5" s="365" t="s">
        <v>581</v>
      </c>
      <c r="B5" s="401"/>
      <c r="C5" s="489" t="s">
        <v>582</v>
      </c>
      <c r="D5" s="489"/>
      <c r="E5" s="489"/>
      <c r="F5" s="489"/>
      <c r="G5" s="366"/>
    </row>
    <row r="6" spans="1:10" ht="30" x14ac:dyDescent="0.2">
      <c r="A6" s="367" t="s">
        <v>583</v>
      </c>
      <c r="B6" s="402"/>
      <c r="C6" s="368" t="s">
        <v>584</v>
      </c>
      <c r="D6" s="369" t="s">
        <v>37</v>
      </c>
      <c r="E6" s="370">
        <v>1</v>
      </c>
      <c r="F6" s="371"/>
      <c r="G6" s="372"/>
      <c r="H6">
        <v>1.25</v>
      </c>
    </row>
    <row r="7" spans="1:10" ht="15" x14ac:dyDescent="0.2">
      <c r="A7" s="373" t="s">
        <v>585</v>
      </c>
      <c r="B7" s="408" t="s">
        <v>646</v>
      </c>
      <c r="C7" s="374" t="s">
        <v>645</v>
      </c>
      <c r="D7" s="375" t="s">
        <v>586</v>
      </c>
      <c r="E7" s="376">
        <v>64</v>
      </c>
      <c r="F7" s="407">
        <v>5.57</v>
      </c>
      <c r="G7" s="378">
        <f t="shared" ref="G7:G16" si="0">E7*F7</f>
        <v>356.48</v>
      </c>
      <c r="H7" s="397">
        <v>1.2</v>
      </c>
      <c r="J7">
        <v>1.5</v>
      </c>
    </row>
    <row r="8" spans="1:10" ht="15.75" x14ac:dyDescent="0.2">
      <c r="A8" s="379"/>
      <c r="B8" s="404"/>
      <c r="C8" s="380"/>
      <c r="D8" s="381"/>
      <c r="E8" s="381"/>
      <c r="F8" s="382"/>
      <c r="G8" s="383">
        <f>G7</f>
        <v>356.48</v>
      </c>
      <c r="H8" s="397"/>
    </row>
    <row r="9" spans="1:10" ht="15" x14ac:dyDescent="0.2">
      <c r="A9" s="373" t="s">
        <v>587</v>
      </c>
      <c r="B9" s="403"/>
      <c r="C9" s="384" t="s">
        <v>588</v>
      </c>
      <c r="D9" s="385"/>
      <c r="E9" s="385"/>
      <c r="F9" s="377"/>
      <c r="G9" s="378"/>
      <c r="H9" s="398"/>
    </row>
    <row r="10" spans="1:10" ht="30" x14ac:dyDescent="0.2">
      <c r="A10" s="373" t="s">
        <v>589</v>
      </c>
      <c r="B10" s="408">
        <v>96523</v>
      </c>
      <c r="C10" s="384" t="s">
        <v>626</v>
      </c>
      <c r="D10" s="385" t="s">
        <v>590</v>
      </c>
      <c r="E10" s="386">
        <v>86.24</v>
      </c>
      <c r="F10" s="407">
        <v>87.15</v>
      </c>
      <c r="G10" s="378">
        <f t="shared" si="0"/>
        <v>7515.8159999999998</v>
      </c>
      <c r="H10" s="399">
        <v>6</v>
      </c>
      <c r="J10">
        <v>7.5</v>
      </c>
    </row>
    <row r="11" spans="1:10" ht="30" x14ac:dyDescent="0.2">
      <c r="A11" s="373" t="s">
        <v>591</v>
      </c>
      <c r="B11" s="408">
        <v>101617</v>
      </c>
      <c r="C11" s="384" t="s">
        <v>625</v>
      </c>
      <c r="D11" s="385" t="s">
        <v>586</v>
      </c>
      <c r="E11" s="386">
        <v>23.04</v>
      </c>
      <c r="F11" s="407">
        <v>2.74</v>
      </c>
      <c r="G11" s="378">
        <f t="shared" si="0"/>
        <v>63.129600000000003</v>
      </c>
      <c r="H11" s="399">
        <v>3</v>
      </c>
      <c r="J11">
        <v>3.75</v>
      </c>
    </row>
    <row r="12" spans="1:10" ht="30" x14ac:dyDescent="0.2">
      <c r="A12" s="373" t="s">
        <v>592</v>
      </c>
      <c r="B12" s="408">
        <v>96620</v>
      </c>
      <c r="C12" s="384" t="s">
        <v>627</v>
      </c>
      <c r="D12" s="385" t="s">
        <v>590</v>
      </c>
      <c r="E12" s="387">
        <v>0.28799999999999998</v>
      </c>
      <c r="F12" s="407">
        <v>737.9</v>
      </c>
      <c r="G12" s="378">
        <f t="shared" si="0"/>
        <v>212.51519999999996</v>
      </c>
      <c r="H12" s="399">
        <v>133</v>
      </c>
      <c r="J12">
        <v>166.25</v>
      </c>
    </row>
    <row r="13" spans="1:10" ht="30" x14ac:dyDescent="0.2">
      <c r="A13" s="373" t="s">
        <v>593</v>
      </c>
      <c r="B13" s="408">
        <v>93382</v>
      </c>
      <c r="C13" s="384" t="s">
        <v>628</v>
      </c>
      <c r="D13" s="385" t="s">
        <v>590</v>
      </c>
      <c r="E13" s="386">
        <v>71.8</v>
      </c>
      <c r="F13" s="407">
        <v>29.21</v>
      </c>
      <c r="G13" s="378">
        <f t="shared" si="0"/>
        <v>2097.2779999999998</v>
      </c>
      <c r="H13" s="399">
        <v>7</v>
      </c>
      <c r="J13">
        <v>8.75</v>
      </c>
    </row>
    <row r="14" spans="1:10" ht="45" x14ac:dyDescent="0.2">
      <c r="A14" s="373" t="s">
        <v>594</v>
      </c>
      <c r="B14" s="408">
        <v>96536</v>
      </c>
      <c r="C14" s="384" t="s">
        <v>629</v>
      </c>
      <c r="D14" s="385" t="s">
        <v>586</v>
      </c>
      <c r="E14" s="386">
        <v>55</v>
      </c>
      <c r="F14" s="407">
        <v>70.069999999999993</v>
      </c>
      <c r="G14" s="378">
        <f t="shared" si="0"/>
        <v>3853.8499999999995</v>
      </c>
      <c r="H14" s="399">
        <v>11</v>
      </c>
      <c r="J14">
        <v>13.75</v>
      </c>
    </row>
    <row r="15" spans="1:10" ht="45" x14ac:dyDescent="0.2">
      <c r="A15" s="373" t="s">
        <v>595</v>
      </c>
      <c r="B15" s="408">
        <v>92762</v>
      </c>
      <c r="C15" s="384" t="s">
        <v>630</v>
      </c>
      <c r="D15" s="385" t="s">
        <v>35</v>
      </c>
      <c r="E15" s="386">
        <v>723</v>
      </c>
      <c r="F15" s="407">
        <v>12.87</v>
      </c>
      <c r="G15" s="378">
        <f t="shared" si="0"/>
        <v>9305.01</v>
      </c>
      <c r="H15" s="399">
        <v>2</v>
      </c>
      <c r="J15">
        <v>2.5</v>
      </c>
    </row>
    <row r="16" spans="1:10" ht="45" x14ac:dyDescent="0.2">
      <c r="A16" s="373" t="s">
        <v>596</v>
      </c>
      <c r="B16" s="408">
        <v>94970</v>
      </c>
      <c r="C16" s="384" t="s">
        <v>633</v>
      </c>
      <c r="D16" s="385" t="s">
        <v>590</v>
      </c>
      <c r="E16" s="386">
        <v>14.46</v>
      </c>
      <c r="F16" s="407">
        <v>884.48</v>
      </c>
      <c r="G16" s="378">
        <f t="shared" si="0"/>
        <v>12789.580800000002</v>
      </c>
      <c r="H16" s="400">
        <v>126</v>
      </c>
      <c r="J16">
        <v>157.5</v>
      </c>
    </row>
    <row r="17" spans="1:10" ht="15" x14ac:dyDescent="0.2">
      <c r="A17" s="373" t="s">
        <v>597</v>
      </c>
      <c r="B17" s="403"/>
      <c r="C17" s="384"/>
      <c r="D17" s="385"/>
      <c r="E17" s="386"/>
      <c r="F17" s="377"/>
      <c r="G17" s="378"/>
      <c r="H17" s="399">
        <v>20</v>
      </c>
      <c r="J17">
        <v>25</v>
      </c>
    </row>
    <row r="18" spans="1:10" ht="15.75" x14ac:dyDescent="0.2">
      <c r="A18" s="379"/>
      <c r="B18" s="404"/>
      <c r="C18" s="388"/>
      <c r="D18" s="389"/>
      <c r="E18" s="390"/>
      <c r="F18" s="382"/>
      <c r="G18" s="383">
        <f>SUM(G10:G17)</f>
        <v>35837.179600000003</v>
      </c>
      <c r="H18" s="399"/>
    </row>
    <row r="19" spans="1:10" ht="15" x14ac:dyDescent="0.2">
      <c r="A19" s="373" t="s">
        <v>598</v>
      </c>
      <c r="B19" s="403"/>
      <c r="C19" s="384" t="s">
        <v>599</v>
      </c>
      <c r="D19" s="385"/>
      <c r="E19" s="385"/>
      <c r="F19" s="377"/>
      <c r="G19" s="378"/>
      <c r="H19" s="398"/>
    </row>
    <row r="20" spans="1:10" ht="45" x14ac:dyDescent="0.2">
      <c r="A20" s="373" t="s">
        <v>600</v>
      </c>
      <c r="B20" s="408">
        <v>96536</v>
      </c>
      <c r="C20" s="384" t="s">
        <v>632</v>
      </c>
      <c r="D20" s="385" t="s">
        <v>586</v>
      </c>
      <c r="E20" s="386">
        <v>331.13</v>
      </c>
      <c r="F20" s="407">
        <v>70.069999999999993</v>
      </c>
      <c r="G20" s="378">
        <f>E20*F20</f>
        <v>23202.279099999996</v>
      </c>
      <c r="H20" s="399">
        <v>16</v>
      </c>
      <c r="J20">
        <v>20</v>
      </c>
    </row>
    <row r="21" spans="1:10" ht="45" x14ac:dyDescent="0.2">
      <c r="A21" s="373" t="s">
        <v>601</v>
      </c>
      <c r="B21" s="408">
        <v>92764</v>
      </c>
      <c r="C21" s="384" t="s">
        <v>631</v>
      </c>
      <c r="D21" s="385" t="s">
        <v>35</v>
      </c>
      <c r="E21" s="386">
        <v>1988</v>
      </c>
      <c r="F21" s="407">
        <v>10.65</v>
      </c>
      <c r="G21" s="378">
        <f>E21*F21</f>
        <v>21172.2</v>
      </c>
      <c r="H21" s="399">
        <v>2</v>
      </c>
      <c r="J21">
        <v>2.5</v>
      </c>
    </row>
    <row r="22" spans="1:10" ht="60" x14ac:dyDescent="0.2">
      <c r="A22" s="373" t="s">
        <v>602</v>
      </c>
      <c r="B22" s="408">
        <v>99439</v>
      </c>
      <c r="C22" s="384" t="s">
        <v>634</v>
      </c>
      <c r="D22" s="385" t="s">
        <v>590</v>
      </c>
      <c r="E22" s="386">
        <v>36.26</v>
      </c>
      <c r="F22" s="407">
        <v>863.45</v>
      </c>
      <c r="G22" s="378">
        <f>E22*F22</f>
        <v>31308.697</v>
      </c>
      <c r="H22" s="400">
        <v>158</v>
      </c>
      <c r="J22">
        <v>197.5</v>
      </c>
    </row>
    <row r="23" spans="1:10" ht="15" x14ac:dyDescent="0.2">
      <c r="A23" s="373" t="s">
        <v>603</v>
      </c>
      <c r="B23" s="403"/>
      <c r="C23" s="384"/>
      <c r="D23" s="385"/>
      <c r="E23" s="386"/>
      <c r="F23" s="377"/>
      <c r="G23" s="378"/>
      <c r="H23" s="399">
        <v>35</v>
      </c>
      <c r="J23">
        <v>43</v>
      </c>
    </row>
    <row r="24" spans="1:10" ht="15.75" x14ac:dyDescent="0.2">
      <c r="A24" s="379"/>
      <c r="B24" s="404"/>
      <c r="C24" s="388"/>
      <c r="D24" s="389"/>
      <c r="E24" s="390"/>
      <c r="F24" s="382"/>
      <c r="G24" s="383">
        <f>SUM(G20:G23)</f>
        <v>75683.176099999997</v>
      </c>
      <c r="H24" s="399"/>
    </row>
    <row r="25" spans="1:10" ht="15" x14ac:dyDescent="0.2">
      <c r="A25" s="373" t="s">
        <v>604</v>
      </c>
      <c r="B25" s="403"/>
      <c r="C25" s="384" t="s">
        <v>605</v>
      </c>
      <c r="D25" s="385"/>
      <c r="E25" s="385"/>
      <c r="F25" s="377"/>
      <c r="G25" s="378"/>
      <c r="H25" s="398"/>
    </row>
    <row r="26" spans="1:10" ht="45" x14ac:dyDescent="0.2">
      <c r="A26" s="373" t="s">
        <v>606</v>
      </c>
      <c r="B26" s="408">
        <v>98553</v>
      </c>
      <c r="C26" s="384" t="s">
        <v>636</v>
      </c>
      <c r="D26" s="385" t="s">
        <v>586</v>
      </c>
      <c r="E26" s="386">
        <v>91.8</v>
      </c>
      <c r="F26" s="407">
        <v>149.38</v>
      </c>
      <c r="G26" s="378">
        <f>E26*F26</f>
        <v>13713.083999999999</v>
      </c>
      <c r="H26" s="400">
        <v>13</v>
      </c>
      <c r="J26">
        <v>16.25</v>
      </c>
    </row>
    <row r="27" spans="1:10" ht="15.75" x14ac:dyDescent="0.2">
      <c r="A27" s="379"/>
      <c r="B27" s="404"/>
      <c r="C27" s="388"/>
      <c r="D27" s="389"/>
      <c r="E27" s="390"/>
      <c r="F27" s="382"/>
      <c r="G27" s="383">
        <f>SUM(G26:G26)</f>
        <v>13713.083999999999</v>
      </c>
      <c r="H27" s="399"/>
    </row>
    <row r="28" spans="1:10" ht="15" x14ac:dyDescent="0.2">
      <c r="A28" s="373" t="s">
        <v>607</v>
      </c>
      <c r="B28" s="403"/>
      <c r="C28" s="384" t="s">
        <v>608</v>
      </c>
      <c r="D28" s="385"/>
      <c r="E28" s="386"/>
      <c r="F28" s="377"/>
      <c r="G28" s="378"/>
      <c r="H28" s="398"/>
    </row>
    <row r="29" spans="1:10" ht="45" x14ac:dyDescent="0.2">
      <c r="A29" s="373" t="s">
        <v>609</v>
      </c>
      <c r="B29" s="408">
        <v>95948</v>
      </c>
      <c r="C29" s="384" t="s">
        <v>643</v>
      </c>
      <c r="D29" s="385" t="s">
        <v>35</v>
      </c>
      <c r="E29" s="386">
        <v>100</v>
      </c>
      <c r="F29" s="407">
        <v>10.29</v>
      </c>
      <c r="G29" s="378">
        <f>E29*F29</f>
        <v>1029</v>
      </c>
      <c r="H29" s="400">
        <v>469</v>
      </c>
      <c r="J29">
        <v>586.25</v>
      </c>
    </row>
    <row r="30" spans="1:10" ht="60" x14ac:dyDescent="0.2">
      <c r="A30" s="373" t="s">
        <v>610</v>
      </c>
      <c r="B30" s="408">
        <v>104473</v>
      </c>
      <c r="C30" s="384" t="s">
        <v>644</v>
      </c>
      <c r="D30" s="385" t="s">
        <v>69</v>
      </c>
      <c r="E30" s="386">
        <v>1</v>
      </c>
      <c r="F30" s="407">
        <v>144.25</v>
      </c>
      <c r="G30" s="378">
        <f>E30*F30</f>
        <v>144.25</v>
      </c>
      <c r="H30" s="399">
        <v>142</v>
      </c>
      <c r="J30">
        <v>177.5</v>
      </c>
    </row>
    <row r="31" spans="1:10" ht="15.75" x14ac:dyDescent="0.2">
      <c r="A31" s="391"/>
      <c r="B31" s="405"/>
      <c r="C31" s="388"/>
      <c r="D31" s="389"/>
      <c r="E31" s="390"/>
      <c r="F31" s="382"/>
      <c r="G31" s="383">
        <f>SUM(G29:G30)</f>
        <v>1173.25</v>
      </c>
      <c r="H31" s="399"/>
    </row>
    <row r="32" spans="1:10" ht="15" x14ac:dyDescent="0.2">
      <c r="A32" s="373" t="s">
        <v>611</v>
      </c>
      <c r="B32" s="403"/>
      <c r="C32" s="384" t="s">
        <v>612</v>
      </c>
      <c r="D32" s="385"/>
      <c r="E32" s="385"/>
      <c r="F32" s="377"/>
      <c r="G32" s="378"/>
      <c r="H32" s="398"/>
    </row>
    <row r="33" spans="1:10" ht="15" x14ac:dyDescent="0.2">
      <c r="A33" s="373" t="s">
        <v>613</v>
      </c>
      <c r="B33" s="403"/>
      <c r="C33" s="384" t="s">
        <v>614</v>
      </c>
      <c r="D33" s="385"/>
      <c r="E33" s="385"/>
      <c r="F33" s="377"/>
      <c r="G33" s="378"/>
      <c r="H33" s="398"/>
    </row>
    <row r="34" spans="1:10" ht="15" x14ac:dyDescent="0.2">
      <c r="A34" s="373" t="s">
        <v>615</v>
      </c>
      <c r="B34" s="408">
        <v>9860</v>
      </c>
      <c r="C34" s="384" t="s">
        <v>637</v>
      </c>
      <c r="D34" s="385" t="s">
        <v>616</v>
      </c>
      <c r="E34" s="386">
        <v>25</v>
      </c>
      <c r="F34" s="407">
        <v>49.88</v>
      </c>
      <c r="G34" s="378">
        <f>E34*F34</f>
        <v>1247</v>
      </c>
      <c r="H34" s="399">
        <v>26</v>
      </c>
      <c r="J34">
        <v>32.5</v>
      </c>
    </row>
    <row r="35" spans="1:10" ht="15" x14ac:dyDescent="0.2">
      <c r="A35" s="373" t="s">
        <v>617</v>
      </c>
      <c r="B35" s="408">
        <v>3539</v>
      </c>
      <c r="C35" s="384" t="s">
        <v>640</v>
      </c>
      <c r="D35" s="385" t="s">
        <v>69</v>
      </c>
      <c r="E35" s="386">
        <v>2</v>
      </c>
      <c r="F35" s="407">
        <v>32.200000000000003</v>
      </c>
      <c r="G35" s="378">
        <f>E35*F35</f>
        <v>64.400000000000006</v>
      </c>
      <c r="H35" s="399">
        <v>69</v>
      </c>
      <c r="J35">
        <v>86.25</v>
      </c>
    </row>
    <row r="36" spans="1:10" ht="15" x14ac:dyDescent="0.2">
      <c r="A36" s="373" t="s">
        <v>618</v>
      </c>
      <c r="B36" s="408">
        <v>7110</v>
      </c>
      <c r="C36" s="384" t="s">
        <v>638</v>
      </c>
      <c r="D36" s="385" t="s">
        <v>69</v>
      </c>
      <c r="E36" s="386">
        <v>1</v>
      </c>
      <c r="F36" s="407">
        <v>54.5</v>
      </c>
      <c r="G36" s="378">
        <f>E36*F36</f>
        <v>54.5</v>
      </c>
      <c r="H36" s="399">
        <v>57</v>
      </c>
      <c r="J36">
        <v>71.25</v>
      </c>
    </row>
    <row r="37" spans="1:10" ht="15" x14ac:dyDescent="0.2">
      <c r="A37" s="373" t="s">
        <v>619</v>
      </c>
      <c r="B37" s="408">
        <v>113</v>
      </c>
      <c r="C37" s="384" t="s">
        <v>639</v>
      </c>
      <c r="D37" s="385" t="s">
        <v>69</v>
      </c>
      <c r="E37" s="386">
        <v>4</v>
      </c>
      <c r="F37" s="407">
        <v>12.43</v>
      </c>
      <c r="G37" s="378">
        <f>E37*F37</f>
        <v>49.72</v>
      </c>
      <c r="H37" s="399">
        <v>55</v>
      </c>
      <c r="J37">
        <v>68.75</v>
      </c>
    </row>
    <row r="38" spans="1:10" ht="15" x14ac:dyDescent="0.2">
      <c r="A38" s="373" t="s">
        <v>620</v>
      </c>
      <c r="B38" s="408">
        <v>6028</v>
      </c>
      <c r="C38" s="384" t="s">
        <v>641</v>
      </c>
      <c r="D38" s="385" t="s">
        <v>69</v>
      </c>
      <c r="E38" s="386">
        <v>2</v>
      </c>
      <c r="F38" s="407">
        <v>96.16</v>
      </c>
      <c r="G38" s="378">
        <f>E38*F38</f>
        <v>192.32</v>
      </c>
      <c r="H38" s="399">
        <v>232</v>
      </c>
      <c r="J38">
        <v>290</v>
      </c>
    </row>
    <row r="39" spans="1:10" ht="15.75" x14ac:dyDescent="0.2">
      <c r="A39" s="379"/>
      <c r="B39" s="404"/>
      <c r="C39" s="388"/>
      <c r="D39" s="389"/>
      <c r="E39" s="389"/>
      <c r="F39" s="382"/>
      <c r="G39" s="383">
        <f>SUM(G34:G38)</f>
        <v>1607.94</v>
      </c>
      <c r="H39" s="399"/>
    </row>
    <row r="40" spans="1:10" ht="15" x14ac:dyDescent="0.2">
      <c r="A40" s="373" t="s">
        <v>621</v>
      </c>
      <c r="B40" s="403"/>
      <c r="C40" s="384" t="s">
        <v>622</v>
      </c>
      <c r="D40" s="385"/>
      <c r="E40" s="385"/>
      <c r="F40" s="377"/>
      <c r="G40" s="378"/>
      <c r="H40" s="398"/>
    </row>
    <row r="41" spans="1:10" ht="15" x14ac:dyDescent="0.2">
      <c r="A41" s="373" t="s">
        <v>623</v>
      </c>
      <c r="B41" s="408">
        <v>9873</v>
      </c>
      <c r="C41" s="384" t="s">
        <v>642</v>
      </c>
      <c r="D41" s="385" t="s">
        <v>616</v>
      </c>
      <c r="E41" s="386">
        <v>5</v>
      </c>
      <c r="F41" s="407">
        <v>28.25</v>
      </c>
      <c r="G41" s="378">
        <f>E41*F41</f>
        <v>141.25</v>
      </c>
      <c r="H41" s="399">
        <f>H34</f>
        <v>26</v>
      </c>
      <c r="J41">
        <v>32.5</v>
      </c>
    </row>
    <row r="42" spans="1:10" ht="15" x14ac:dyDescent="0.2">
      <c r="A42" s="373" t="s">
        <v>624</v>
      </c>
      <c r="B42" s="408">
        <v>3539</v>
      </c>
      <c r="C42" s="384" t="s">
        <v>640</v>
      </c>
      <c r="D42" s="385" t="s">
        <v>69</v>
      </c>
      <c r="E42" s="386">
        <v>1</v>
      </c>
      <c r="F42" s="407">
        <v>32.200000000000003</v>
      </c>
      <c r="G42" s="378">
        <f>E42*F42</f>
        <v>32.200000000000003</v>
      </c>
      <c r="H42" s="399">
        <f>H35</f>
        <v>69</v>
      </c>
      <c r="J42">
        <v>86.25</v>
      </c>
    </row>
    <row r="43" spans="1:10" ht="15.75" x14ac:dyDescent="0.2">
      <c r="A43" s="379"/>
      <c r="B43" s="404"/>
      <c r="C43" s="388"/>
      <c r="D43" s="389"/>
      <c r="E43" s="389"/>
      <c r="F43" s="382"/>
      <c r="G43" s="383">
        <f>SUM(G41:G42)</f>
        <v>173.45</v>
      </c>
      <c r="H43" s="399"/>
    </row>
    <row r="44" spans="1:10" ht="15.75" x14ac:dyDescent="0.2">
      <c r="A44" s="392"/>
      <c r="B44" s="406"/>
      <c r="C44" s="393"/>
      <c r="D44" s="394"/>
      <c r="E44" s="394"/>
      <c r="F44" s="395"/>
      <c r="G44" s="396">
        <f>G43+G39+G31+G27+G24+G18+G8</f>
        <v>128544.5597</v>
      </c>
      <c r="H44" s="399"/>
    </row>
  </sheetData>
  <mergeCells count="1">
    <mergeCell ref="C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40"/>
  <sheetViews>
    <sheetView view="pageBreakPreview" zoomScale="90" zoomScaleNormal="100" zoomScaleSheetLayoutView="90" workbookViewId="0">
      <selection activeCell="D14" sqref="D14"/>
    </sheetView>
  </sheetViews>
  <sheetFormatPr defaultRowHeight="12.75" x14ac:dyDescent="0.2"/>
  <cols>
    <col min="1" max="1" width="14.5703125" style="2" customWidth="1"/>
    <col min="2" max="6" width="15.7109375" style="2" customWidth="1"/>
    <col min="7" max="8" width="10.7109375" style="2" customWidth="1"/>
    <col min="9" max="13" width="9.28515625" style="2" customWidth="1"/>
    <col min="14" max="14" width="6.7109375" style="2" customWidth="1"/>
    <col min="15" max="16" width="2.7109375" style="2" customWidth="1"/>
    <col min="17" max="17" width="6.7109375" style="2" customWidth="1"/>
    <col min="18" max="19" width="2.7109375" style="2" customWidth="1"/>
    <col min="20" max="20" width="4.42578125" style="2" customWidth="1"/>
    <col min="21" max="23" width="8.7109375" style="2" customWidth="1"/>
    <col min="24" max="16384" width="9.140625" style="2"/>
  </cols>
  <sheetData>
    <row r="1" spans="1:28" x14ac:dyDescent="0.2"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90"/>
      <c r="U1" s="490"/>
      <c r="V1" s="490"/>
    </row>
    <row r="2" spans="1:28" x14ac:dyDescent="0.2">
      <c r="A2" s="490" t="s">
        <v>465</v>
      </c>
      <c r="B2" s="490"/>
      <c r="C2" s="490"/>
      <c r="D2" s="490"/>
      <c r="E2" s="490"/>
      <c r="F2" s="490"/>
      <c r="H2" s="490" t="str">
        <f>A2</f>
        <v>PREFEITURA MUNICIPAL DE ANANINDEUA</v>
      </c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90"/>
      <c r="V2" s="490"/>
      <c r="Y2" s="2" t="s">
        <v>269</v>
      </c>
    </row>
    <row r="3" spans="1:28" x14ac:dyDescent="0.2">
      <c r="A3" s="491" t="s">
        <v>77</v>
      </c>
      <c r="B3" s="491"/>
      <c r="C3" s="491"/>
      <c r="D3" s="491"/>
      <c r="E3" s="491"/>
      <c r="F3" s="491"/>
      <c r="H3" s="491" t="str">
        <f>A3</f>
        <v>SISTEMA DE ABASTECIMENTO DE ÁGUA</v>
      </c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</row>
    <row r="4" spans="1:28" x14ac:dyDescent="0.2">
      <c r="A4" s="490" t="s">
        <v>143</v>
      </c>
      <c r="B4" s="490"/>
      <c r="C4" s="490"/>
      <c r="D4" s="490"/>
      <c r="E4" s="490"/>
      <c r="F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</row>
    <row r="5" spans="1:28" x14ac:dyDescent="0.2">
      <c r="A5" s="490" t="s">
        <v>136</v>
      </c>
      <c r="B5" s="490"/>
      <c r="C5" s="490"/>
      <c r="D5" s="490"/>
      <c r="E5" s="490"/>
      <c r="F5" s="490"/>
      <c r="H5" s="490" t="s">
        <v>78</v>
      </c>
      <c r="I5" s="490"/>
      <c r="J5" s="490"/>
      <c r="K5" s="490"/>
      <c r="L5" s="490"/>
      <c r="M5" s="490"/>
      <c r="N5" s="490"/>
      <c r="O5" s="490"/>
      <c r="P5" s="490"/>
      <c r="Q5" s="490"/>
      <c r="R5" s="490"/>
      <c r="S5" s="490"/>
      <c r="T5" s="490"/>
      <c r="U5" s="490"/>
      <c r="V5" s="490"/>
    </row>
    <row r="7" spans="1:28" x14ac:dyDescent="0.2">
      <c r="A7" s="1" t="s">
        <v>79</v>
      </c>
    </row>
    <row r="8" spans="1:28" x14ac:dyDescent="0.2">
      <c r="A8" s="63" t="s">
        <v>80</v>
      </c>
      <c r="B8" s="60">
        <f>B16</f>
        <v>10</v>
      </c>
      <c r="C8" s="2" t="s">
        <v>30</v>
      </c>
    </row>
    <row r="9" spans="1:28" x14ac:dyDescent="0.2">
      <c r="A9" s="63"/>
      <c r="B9" s="60"/>
      <c r="W9" s="2" t="s">
        <v>251</v>
      </c>
      <c r="X9" s="2">
        <v>38.61</v>
      </c>
    </row>
    <row r="10" spans="1:28" ht="12.75" customHeight="1" x14ac:dyDescent="0.2">
      <c r="A10" s="64" t="s">
        <v>81</v>
      </c>
      <c r="B10" s="64" t="s">
        <v>82</v>
      </c>
      <c r="H10" s="492" t="s">
        <v>144</v>
      </c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65"/>
      <c r="W10" s="2" t="s">
        <v>252</v>
      </c>
      <c r="X10" s="2">
        <v>189.04</v>
      </c>
    </row>
    <row r="11" spans="1:28" x14ac:dyDescent="0.2">
      <c r="A11" s="66">
        <v>0.2</v>
      </c>
      <c r="B11" s="67">
        <v>0</v>
      </c>
      <c r="E11" s="327"/>
      <c r="F11" s="295"/>
      <c r="H11" s="492"/>
      <c r="I11" s="492"/>
      <c r="J11" s="492"/>
      <c r="K11" s="492"/>
      <c r="L11" s="492"/>
      <c r="M11" s="492"/>
      <c r="N11" s="492"/>
      <c r="O11" s="492"/>
      <c r="P11" s="492"/>
      <c r="Q11" s="492"/>
      <c r="R11" s="492"/>
      <c r="S11" s="492"/>
      <c r="T11" s="65"/>
      <c r="W11" s="2" t="s">
        <v>253</v>
      </c>
      <c r="X11" s="2">
        <v>8.44</v>
      </c>
    </row>
    <row r="12" spans="1:28" x14ac:dyDescent="0.2">
      <c r="A12" s="66">
        <v>0.1</v>
      </c>
      <c r="B12" s="67">
        <v>10</v>
      </c>
      <c r="C12" s="294">
        <v>925</v>
      </c>
      <c r="H12" s="492"/>
      <c r="I12" s="492"/>
      <c r="J12" s="492"/>
      <c r="K12" s="492"/>
      <c r="L12" s="492"/>
      <c r="M12" s="492"/>
      <c r="N12" s="492"/>
      <c r="O12" s="492"/>
      <c r="P12" s="492"/>
      <c r="Q12" s="492"/>
      <c r="R12" s="492"/>
      <c r="S12" s="492"/>
      <c r="T12" s="65"/>
      <c r="W12" s="2" t="s">
        <v>254</v>
      </c>
      <c r="X12" s="2">
        <v>26.98</v>
      </c>
    </row>
    <row r="13" spans="1:28" x14ac:dyDescent="0.2">
      <c r="A13" s="66">
        <v>0.1</v>
      </c>
      <c r="B13" s="67">
        <v>0</v>
      </c>
      <c r="H13" s="492"/>
      <c r="I13" s="492"/>
      <c r="J13" s="492"/>
      <c r="K13" s="492"/>
      <c r="L13" s="492"/>
      <c r="M13" s="492"/>
      <c r="N13" s="492"/>
      <c r="O13" s="492"/>
      <c r="P13" s="492"/>
      <c r="Q13" s="492"/>
      <c r="R13" s="492"/>
      <c r="S13" s="492"/>
      <c r="T13" s="65"/>
      <c r="W13" s="2" t="s">
        <v>255</v>
      </c>
      <c r="X13" s="2">
        <v>4.07</v>
      </c>
    </row>
    <row r="14" spans="1:28" x14ac:dyDescent="0.2">
      <c r="A14" s="68">
        <v>7.4999999999999997E-2</v>
      </c>
      <c r="B14" s="67">
        <v>0</v>
      </c>
      <c r="W14" s="2" t="s">
        <v>256</v>
      </c>
      <c r="X14" s="2">
        <v>44.89</v>
      </c>
    </row>
    <row r="15" spans="1:28" x14ac:dyDescent="0.2">
      <c r="A15" s="66">
        <v>0.05</v>
      </c>
      <c r="B15" s="67">
        <v>0</v>
      </c>
      <c r="F15" s="325"/>
      <c r="H15" s="69"/>
      <c r="I15" s="69"/>
      <c r="J15" s="69"/>
      <c r="K15" s="69"/>
      <c r="L15" s="69"/>
      <c r="M15" s="69"/>
      <c r="N15" s="69"/>
      <c r="O15" s="69"/>
      <c r="P15" s="69"/>
      <c r="Q15" s="69"/>
      <c r="W15" s="2" t="s">
        <v>257</v>
      </c>
      <c r="X15" s="2">
        <v>27.86</v>
      </c>
      <c r="Z15" s="2">
        <v>0</v>
      </c>
      <c r="AA15" s="2">
        <v>0</v>
      </c>
      <c r="AB15" s="2">
        <v>0</v>
      </c>
    </row>
    <row r="16" spans="1:28" x14ac:dyDescent="0.2">
      <c r="A16" s="70" t="s">
        <v>27</v>
      </c>
      <c r="B16" s="71">
        <f>SUM(B11:B15)</f>
        <v>10</v>
      </c>
      <c r="H16" s="492"/>
      <c r="I16" s="492"/>
      <c r="J16" s="492"/>
      <c r="K16" s="492"/>
      <c r="L16" s="492"/>
      <c r="M16" s="492"/>
      <c r="N16" s="492"/>
      <c r="O16" s="492"/>
      <c r="P16" s="492"/>
      <c r="Q16" s="492"/>
      <c r="R16" s="492"/>
      <c r="S16" s="492"/>
      <c r="T16" s="65"/>
      <c r="W16" s="2" t="s">
        <v>258</v>
      </c>
      <c r="Z16" s="2">
        <v>45</v>
      </c>
      <c r="AA16" s="2">
        <v>22</v>
      </c>
      <c r="AB16" s="2">
        <v>11</v>
      </c>
    </row>
    <row r="17" spans="1:28" x14ac:dyDescent="0.2">
      <c r="H17" s="492"/>
      <c r="I17" s="492"/>
      <c r="J17" s="492"/>
      <c r="K17" s="492"/>
      <c r="L17" s="492"/>
      <c r="M17" s="492"/>
      <c r="N17" s="492"/>
      <c r="O17" s="492"/>
      <c r="P17" s="492"/>
      <c r="Q17" s="492"/>
      <c r="R17" s="492"/>
      <c r="S17" s="492"/>
      <c r="T17" s="65"/>
      <c r="W17" s="2" t="s">
        <v>259</v>
      </c>
      <c r="Z17" s="2">
        <f t="shared" ref="Z17:Z23" si="0">Z16+45</f>
        <v>90</v>
      </c>
      <c r="AA17" s="2">
        <f>AA16+22</f>
        <v>44</v>
      </c>
      <c r="AB17" s="2">
        <f>AB16+11</f>
        <v>22</v>
      </c>
    </row>
    <row r="18" spans="1:28" x14ac:dyDescent="0.2">
      <c r="A18" s="1" t="s">
        <v>84</v>
      </c>
      <c r="H18" s="492"/>
      <c r="I18" s="492"/>
      <c r="J18" s="492"/>
      <c r="K18" s="492"/>
      <c r="L18" s="492"/>
      <c r="M18" s="492"/>
      <c r="N18" s="492"/>
      <c r="O18" s="492"/>
      <c r="P18" s="492"/>
      <c r="Q18" s="492"/>
      <c r="R18" s="492"/>
      <c r="S18" s="492"/>
      <c r="T18" s="65"/>
      <c r="X18" s="2">
        <f>SUM(X9:X17)</f>
        <v>339.89</v>
      </c>
      <c r="Z18" s="2">
        <f t="shared" si="0"/>
        <v>135</v>
      </c>
      <c r="AA18" s="2">
        <f t="shared" ref="AA18:AA28" si="1">AA17+22</f>
        <v>66</v>
      </c>
      <c r="AB18" s="2">
        <f t="shared" ref="AB18:AB47" si="2">AB17+11</f>
        <v>33</v>
      </c>
    </row>
    <row r="19" spans="1:28" x14ac:dyDescent="0.2">
      <c r="A19" s="1"/>
      <c r="F19" s="28"/>
      <c r="Z19" s="2">
        <f t="shared" si="0"/>
        <v>180</v>
      </c>
      <c r="AA19" s="2">
        <f t="shared" si="1"/>
        <v>88</v>
      </c>
      <c r="AB19" s="2">
        <f t="shared" si="2"/>
        <v>44</v>
      </c>
    </row>
    <row r="20" spans="1:28" x14ac:dyDescent="0.2">
      <c r="A20" s="1" t="s">
        <v>85</v>
      </c>
      <c r="Z20" s="2">
        <f t="shared" si="0"/>
        <v>225</v>
      </c>
      <c r="AA20" s="2">
        <f t="shared" si="1"/>
        <v>110</v>
      </c>
      <c r="AB20" s="2">
        <f t="shared" si="2"/>
        <v>55</v>
      </c>
    </row>
    <row r="21" spans="1:28" x14ac:dyDescent="0.2">
      <c r="A21" s="1"/>
      <c r="X21" s="2">
        <v>33</v>
      </c>
      <c r="Z21" s="2">
        <f t="shared" si="0"/>
        <v>270</v>
      </c>
      <c r="AA21" s="2">
        <f t="shared" si="1"/>
        <v>132</v>
      </c>
      <c r="AB21" s="2">
        <f t="shared" si="2"/>
        <v>66</v>
      </c>
    </row>
    <row r="22" spans="1:28" x14ac:dyDescent="0.2">
      <c r="A22" s="2" t="s">
        <v>86</v>
      </c>
      <c r="P22" s="72"/>
      <c r="Q22" s="72"/>
      <c r="R22" s="72"/>
      <c r="S22" s="72"/>
      <c r="T22" s="72"/>
      <c r="U22" s="72"/>
      <c r="V22" s="493"/>
      <c r="W22" s="72"/>
      <c r="X22" s="72"/>
      <c r="Z22" s="2">
        <f t="shared" si="0"/>
        <v>315</v>
      </c>
      <c r="AA22" s="2">
        <f t="shared" si="1"/>
        <v>154</v>
      </c>
      <c r="AB22" s="2">
        <f t="shared" si="2"/>
        <v>77</v>
      </c>
    </row>
    <row r="23" spans="1:28" x14ac:dyDescent="0.2">
      <c r="A23" s="2" t="s">
        <v>87</v>
      </c>
      <c r="P23" s="72"/>
      <c r="Q23" s="72"/>
      <c r="R23" s="72"/>
      <c r="S23" s="72"/>
      <c r="T23" s="72"/>
      <c r="U23" s="72"/>
      <c r="V23" s="493"/>
      <c r="W23" s="72"/>
      <c r="X23" s="72"/>
      <c r="Z23" s="2">
        <f t="shared" si="0"/>
        <v>360</v>
      </c>
      <c r="AA23" s="2">
        <f t="shared" si="1"/>
        <v>176</v>
      </c>
      <c r="AB23" s="2">
        <f t="shared" si="2"/>
        <v>88</v>
      </c>
    </row>
    <row r="24" spans="1:28" x14ac:dyDescent="0.2">
      <c r="A24" s="2" t="s">
        <v>88</v>
      </c>
      <c r="I24" s="73"/>
      <c r="P24" s="72"/>
      <c r="Q24" s="72"/>
      <c r="R24" s="72"/>
      <c r="S24" s="72"/>
      <c r="T24" s="72"/>
      <c r="U24" s="72"/>
      <c r="V24" s="493"/>
      <c r="W24" s="72"/>
      <c r="X24" s="72"/>
      <c r="AA24" s="2">
        <f t="shared" si="1"/>
        <v>198</v>
      </c>
      <c r="AB24" s="2">
        <f t="shared" si="2"/>
        <v>99</v>
      </c>
    </row>
    <row r="25" spans="1:28" x14ac:dyDescent="0.2">
      <c r="A25" s="2" t="s">
        <v>89</v>
      </c>
      <c r="I25" s="73"/>
      <c r="P25" s="72"/>
      <c r="Q25" s="72"/>
      <c r="R25" s="72"/>
      <c r="S25" s="72"/>
      <c r="T25" s="72"/>
      <c r="U25" s="72"/>
      <c r="V25" s="493"/>
      <c r="W25" s="72"/>
      <c r="X25" s="72"/>
      <c r="AA25" s="2">
        <f>AA24+22</f>
        <v>220</v>
      </c>
      <c r="AB25" s="2">
        <f t="shared" si="2"/>
        <v>110</v>
      </c>
    </row>
    <row r="26" spans="1:28" x14ac:dyDescent="0.2">
      <c r="A26" s="2" t="s">
        <v>90</v>
      </c>
      <c r="M26" s="58"/>
      <c r="N26" s="58"/>
      <c r="O26" s="58"/>
      <c r="P26" s="72"/>
      <c r="Q26" s="72"/>
      <c r="R26" s="72"/>
      <c r="S26" s="72"/>
      <c r="T26" s="72"/>
      <c r="U26" s="72"/>
      <c r="V26" s="493"/>
      <c r="W26" s="72"/>
      <c r="X26" s="72"/>
      <c r="AA26" s="2">
        <f t="shared" si="1"/>
        <v>242</v>
      </c>
      <c r="AB26" s="2">
        <f t="shared" si="2"/>
        <v>121</v>
      </c>
    </row>
    <row r="27" spans="1:28" x14ac:dyDescent="0.2">
      <c r="A27" s="134" t="s">
        <v>91</v>
      </c>
      <c r="C27" s="75"/>
      <c r="D27" s="75"/>
      <c r="M27" s="63"/>
      <c r="N27" s="63"/>
      <c r="O27" s="63"/>
      <c r="P27" s="76"/>
      <c r="Q27" s="76"/>
      <c r="R27" s="72"/>
      <c r="S27" s="72"/>
      <c r="T27" s="72"/>
      <c r="U27" s="72"/>
      <c r="V27" s="493"/>
      <c r="W27" s="72"/>
      <c r="X27" s="72"/>
      <c r="AA27" s="2">
        <f t="shared" si="1"/>
        <v>264</v>
      </c>
      <c r="AB27" s="2">
        <f t="shared" si="2"/>
        <v>132</v>
      </c>
    </row>
    <row r="28" spans="1:28" x14ac:dyDescent="0.2">
      <c r="A28" s="64" t="s">
        <v>81</v>
      </c>
      <c r="B28" s="64" t="s">
        <v>82</v>
      </c>
      <c r="C28" s="64" t="s">
        <v>92</v>
      </c>
      <c r="D28" s="64" t="s">
        <v>93</v>
      </c>
      <c r="E28" s="64" t="s">
        <v>94</v>
      </c>
      <c r="F28" s="77"/>
      <c r="G28" s="59"/>
      <c r="H28" s="59"/>
      <c r="U28" s="72"/>
      <c r="V28" s="493"/>
      <c r="W28" s="72"/>
      <c r="X28" s="72"/>
      <c r="AA28" s="2">
        <f t="shared" si="1"/>
        <v>286</v>
      </c>
      <c r="AB28" s="2">
        <f t="shared" si="2"/>
        <v>143</v>
      </c>
    </row>
    <row r="29" spans="1:28" ht="12.75" customHeight="1" thickBot="1" x14ac:dyDescent="0.25">
      <c r="A29" s="66">
        <v>0.2</v>
      </c>
      <c r="B29" s="67">
        <f>B11</f>
        <v>0</v>
      </c>
      <c r="C29" s="78">
        <f>0.3+A29</f>
        <v>0.5</v>
      </c>
      <c r="D29" s="78">
        <f t="shared" ref="D29:D38" si="3">0.8+A29</f>
        <v>1</v>
      </c>
      <c r="E29" s="79">
        <f t="shared" ref="E29:E38" si="4">B29*C29*D29</f>
        <v>0</v>
      </c>
      <c r="F29" s="80"/>
      <c r="G29" s="59"/>
      <c r="H29" s="59"/>
      <c r="I29" s="81"/>
      <c r="J29" s="81"/>
      <c r="K29" s="81"/>
      <c r="L29" s="81"/>
      <c r="M29" s="81"/>
      <c r="T29" s="72"/>
      <c r="U29" s="72"/>
      <c r="V29" s="493"/>
      <c r="W29" s="72"/>
      <c r="X29" s="72"/>
      <c r="AA29" s="2">
        <f>AA28+22</f>
        <v>308</v>
      </c>
      <c r="AB29" s="2">
        <f t="shared" si="2"/>
        <v>154</v>
      </c>
    </row>
    <row r="30" spans="1:28" x14ac:dyDescent="0.2">
      <c r="A30" s="66">
        <v>0.2</v>
      </c>
      <c r="B30" s="67"/>
      <c r="C30" s="78">
        <v>0.65</v>
      </c>
      <c r="D30" s="78">
        <f t="shared" si="3"/>
        <v>1</v>
      </c>
      <c r="E30" s="79">
        <f t="shared" si="4"/>
        <v>0</v>
      </c>
      <c r="F30" s="80"/>
      <c r="J30" s="82"/>
      <c r="K30" s="83"/>
      <c r="L30" s="84"/>
      <c r="O30" s="85"/>
      <c r="P30" s="86"/>
      <c r="Q30" s="72"/>
      <c r="R30" s="494" t="s">
        <v>95</v>
      </c>
      <c r="S30" s="494" t="s">
        <v>96</v>
      </c>
      <c r="T30" s="72"/>
      <c r="U30" s="72"/>
      <c r="V30" s="493"/>
      <c r="W30" s="72"/>
      <c r="X30" s="72"/>
      <c r="AA30" s="2">
        <f>AA29+22</f>
        <v>330</v>
      </c>
      <c r="AB30" s="2">
        <f t="shared" si="2"/>
        <v>165</v>
      </c>
    </row>
    <row r="31" spans="1:28" x14ac:dyDescent="0.2">
      <c r="A31" s="66">
        <v>0.1</v>
      </c>
      <c r="B31" s="67">
        <f>B12</f>
        <v>10</v>
      </c>
      <c r="C31" s="78">
        <f>1+A31</f>
        <v>1.1000000000000001</v>
      </c>
      <c r="D31" s="78">
        <f t="shared" si="3"/>
        <v>0.9</v>
      </c>
      <c r="E31" s="79">
        <f t="shared" si="4"/>
        <v>9.9</v>
      </c>
      <c r="F31" s="80"/>
      <c r="J31" s="82"/>
      <c r="K31" s="83"/>
      <c r="L31" s="84"/>
      <c r="P31" s="87"/>
      <c r="Q31" s="72"/>
      <c r="R31" s="495"/>
      <c r="S31" s="495"/>
      <c r="T31" s="72"/>
      <c r="U31" s="72"/>
      <c r="V31" s="493"/>
      <c r="W31" s="72"/>
      <c r="X31" s="72"/>
      <c r="AA31" s="2">
        <f>AA30+22</f>
        <v>352</v>
      </c>
      <c r="AB31" s="2">
        <f t="shared" si="2"/>
        <v>176</v>
      </c>
    </row>
    <row r="32" spans="1:28" x14ac:dyDescent="0.2">
      <c r="A32" s="66">
        <v>0.1</v>
      </c>
      <c r="B32" s="67"/>
      <c r="C32" s="78">
        <v>0.6</v>
      </c>
      <c r="D32" s="78">
        <f t="shared" si="3"/>
        <v>0.9</v>
      </c>
      <c r="E32" s="79">
        <f t="shared" si="4"/>
        <v>0</v>
      </c>
      <c r="F32" s="80"/>
      <c r="I32" s="73"/>
      <c r="J32" s="82"/>
      <c r="K32" s="83"/>
      <c r="L32" s="84"/>
      <c r="P32" s="87"/>
      <c r="Q32" s="72"/>
      <c r="R32" s="495"/>
      <c r="S32" s="495"/>
      <c r="T32" s="72"/>
      <c r="U32" s="3"/>
      <c r="V32" s="493"/>
      <c r="W32" s="72"/>
      <c r="X32" s="72"/>
      <c r="AB32" s="2">
        <f t="shared" si="2"/>
        <v>187</v>
      </c>
    </row>
    <row r="33" spans="1:28" x14ac:dyDescent="0.2">
      <c r="A33" s="66">
        <v>0.1</v>
      </c>
      <c r="B33" s="67">
        <f>B13</f>
        <v>0</v>
      </c>
      <c r="C33" s="78">
        <f>0.3+A33</f>
        <v>0.4</v>
      </c>
      <c r="D33" s="78">
        <f t="shared" si="3"/>
        <v>0.9</v>
      </c>
      <c r="E33" s="79">
        <f t="shared" si="4"/>
        <v>0</v>
      </c>
      <c r="F33" s="80"/>
      <c r="I33" s="73"/>
      <c r="J33" s="82"/>
      <c r="K33" s="83"/>
      <c r="L33" s="84"/>
      <c r="P33" s="87"/>
      <c r="Q33" s="72"/>
      <c r="R33" s="495"/>
      <c r="S33" s="495"/>
      <c r="T33" s="72"/>
      <c r="U33" s="3"/>
      <c r="V33" s="493"/>
      <c r="W33" s="72"/>
      <c r="X33" s="72"/>
      <c r="AB33" s="2">
        <f t="shared" si="2"/>
        <v>198</v>
      </c>
    </row>
    <row r="34" spans="1:28" x14ac:dyDescent="0.2">
      <c r="A34" s="66">
        <v>0.1</v>
      </c>
      <c r="B34" s="67"/>
      <c r="C34" s="78">
        <v>0.5</v>
      </c>
      <c r="D34" s="78">
        <f t="shared" si="3"/>
        <v>0.9</v>
      </c>
      <c r="E34" s="79">
        <f t="shared" si="4"/>
        <v>0</v>
      </c>
      <c r="F34" s="80"/>
      <c r="J34" s="82"/>
      <c r="K34" s="83"/>
      <c r="L34" s="84"/>
      <c r="M34" s="88"/>
      <c r="N34" s="58"/>
      <c r="O34" s="89"/>
      <c r="P34" s="87"/>
      <c r="Q34" s="72"/>
      <c r="R34" s="495"/>
      <c r="S34" s="495"/>
      <c r="T34" s="72"/>
      <c r="U34" s="72"/>
      <c r="V34" s="493"/>
      <c r="W34" s="72"/>
      <c r="X34" s="72"/>
      <c r="AB34" s="2">
        <f t="shared" si="2"/>
        <v>209</v>
      </c>
    </row>
    <row r="35" spans="1:28" x14ac:dyDescent="0.2">
      <c r="A35" s="68">
        <v>7.4999999999999997E-2</v>
      </c>
      <c r="B35" s="67">
        <f>B14</f>
        <v>0</v>
      </c>
      <c r="C35" s="78">
        <f>0.3+A35</f>
        <v>0.375</v>
      </c>
      <c r="D35" s="78">
        <f t="shared" si="3"/>
        <v>0.875</v>
      </c>
      <c r="E35" s="79">
        <f t="shared" si="4"/>
        <v>0</v>
      </c>
      <c r="F35" s="80"/>
      <c r="G35" s="58"/>
      <c r="H35" s="58"/>
      <c r="J35" s="82"/>
      <c r="K35" s="83"/>
      <c r="L35" s="84"/>
      <c r="M35" s="497"/>
      <c r="N35" s="498"/>
      <c r="O35" s="499"/>
      <c r="P35" s="500"/>
      <c r="Q35" s="501"/>
      <c r="R35" s="495"/>
      <c r="S35" s="495"/>
      <c r="T35" s="72"/>
      <c r="AB35" s="2">
        <f t="shared" si="2"/>
        <v>220</v>
      </c>
    </row>
    <row r="36" spans="1:28" x14ac:dyDescent="0.2">
      <c r="A36" s="68">
        <v>7.4999999999999997E-2</v>
      </c>
      <c r="B36" s="67"/>
      <c r="C36" s="78">
        <v>0.5</v>
      </c>
      <c r="D36" s="78">
        <f t="shared" si="3"/>
        <v>0.875</v>
      </c>
      <c r="E36" s="79">
        <f t="shared" si="4"/>
        <v>0</v>
      </c>
      <c r="F36" s="80"/>
      <c r="G36" s="28"/>
      <c r="H36" s="59"/>
      <c r="J36" s="82"/>
      <c r="K36" s="83"/>
      <c r="L36" s="84"/>
      <c r="M36" s="88"/>
      <c r="N36" s="58"/>
      <c r="O36" s="89"/>
      <c r="P36" s="500"/>
      <c r="Q36" s="501"/>
      <c r="R36" s="495"/>
      <c r="S36" s="495"/>
      <c r="T36" s="72"/>
      <c r="AB36" s="2">
        <f t="shared" si="2"/>
        <v>231</v>
      </c>
    </row>
    <row r="37" spans="1:28" x14ac:dyDescent="0.2">
      <c r="A37" s="66">
        <v>0.05</v>
      </c>
      <c r="B37" s="67">
        <f>B15</f>
        <v>0</v>
      </c>
      <c r="C37" s="78">
        <f>0.3+A37</f>
        <v>0.35</v>
      </c>
      <c r="D37" s="78">
        <f t="shared" si="3"/>
        <v>0.85000000000000009</v>
      </c>
      <c r="E37" s="79">
        <f t="shared" si="4"/>
        <v>0</v>
      </c>
      <c r="F37" s="80"/>
      <c r="J37" s="82"/>
      <c r="K37" s="83"/>
      <c r="L37" s="84"/>
      <c r="M37" s="88"/>
      <c r="N37" s="58"/>
      <c r="O37" s="89"/>
      <c r="P37" s="500"/>
      <c r="Q37" s="501"/>
      <c r="R37" s="495"/>
      <c r="S37" s="495"/>
      <c r="T37" s="72"/>
      <c r="AB37" s="2">
        <f>AB36+11</f>
        <v>242</v>
      </c>
    </row>
    <row r="38" spans="1:28" x14ac:dyDescent="0.2">
      <c r="A38" s="66">
        <v>0.05</v>
      </c>
      <c r="B38" s="67"/>
      <c r="C38" s="78">
        <v>0.45</v>
      </c>
      <c r="D38" s="78">
        <f t="shared" si="3"/>
        <v>0.85000000000000009</v>
      </c>
      <c r="E38" s="79">
        <f t="shared" si="4"/>
        <v>0</v>
      </c>
      <c r="F38" s="80"/>
      <c r="I38" s="90"/>
      <c r="J38" s="91"/>
      <c r="K38" s="92"/>
      <c r="L38" s="93"/>
      <c r="M38" s="88"/>
      <c r="N38" s="63" t="s">
        <v>148</v>
      </c>
      <c r="O38" s="94"/>
      <c r="P38" s="95"/>
      <c r="Q38" s="72"/>
      <c r="R38" s="495"/>
      <c r="S38" s="495"/>
      <c r="T38" s="72"/>
      <c r="AB38" s="2">
        <f t="shared" si="2"/>
        <v>253</v>
      </c>
    </row>
    <row r="39" spans="1:28" x14ac:dyDescent="0.2">
      <c r="A39" s="502" t="s">
        <v>97</v>
      </c>
      <c r="B39" s="503"/>
      <c r="C39" s="503"/>
      <c r="D39" s="504"/>
      <c r="E39" s="96">
        <f>SUM(E29:E38)</f>
        <v>9.9</v>
      </c>
      <c r="F39" s="97"/>
      <c r="I39" s="90"/>
      <c r="J39" s="91"/>
      <c r="K39" s="98"/>
      <c r="L39" s="98"/>
      <c r="M39" s="88"/>
      <c r="N39" s="58"/>
      <c r="O39" s="89"/>
      <c r="P39" s="87"/>
      <c r="Q39" s="72"/>
      <c r="R39" s="495"/>
      <c r="S39" s="495"/>
      <c r="T39" s="72"/>
      <c r="AB39" s="2">
        <f t="shared" si="2"/>
        <v>264</v>
      </c>
    </row>
    <row r="40" spans="1:28" x14ac:dyDescent="0.2">
      <c r="A40" s="99"/>
      <c r="B40" s="100"/>
      <c r="C40" s="100"/>
      <c r="D40" s="99"/>
      <c r="E40" s="101"/>
      <c r="I40" s="90"/>
      <c r="J40" s="91"/>
      <c r="K40" s="98"/>
      <c r="L40" s="93"/>
      <c r="M40" s="88"/>
      <c r="N40" s="498" t="s">
        <v>98</v>
      </c>
      <c r="O40" s="499"/>
      <c r="P40" s="102"/>
      <c r="Q40" s="3"/>
      <c r="R40" s="495"/>
      <c r="S40" s="495"/>
      <c r="T40" s="72"/>
      <c r="AB40" s="2">
        <f t="shared" si="2"/>
        <v>275</v>
      </c>
    </row>
    <row r="41" spans="1:28" x14ac:dyDescent="0.2">
      <c r="A41" s="103"/>
      <c r="B41" s="104"/>
      <c r="C41" s="99"/>
      <c r="D41" s="99"/>
      <c r="E41" s="101"/>
      <c r="I41" s="90"/>
      <c r="J41" s="91"/>
      <c r="K41" s="98"/>
      <c r="L41" s="93"/>
      <c r="M41" s="497"/>
      <c r="N41" s="498"/>
      <c r="O41" s="499"/>
      <c r="P41" s="102"/>
      <c r="Q41" s="3"/>
      <c r="R41" s="495"/>
      <c r="S41" s="495"/>
      <c r="T41" s="72"/>
      <c r="AB41" s="2">
        <f>AB40+11</f>
        <v>286</v>
      </c>
    </row>
    <row r="42" spans="1:28" x14ac:dyDescent="0.2">
      <c r="A42" s="105"/>
      <c r="B42" s="106"/>
      <c r="C42" s="106"/>
      <c r="D42" s="106"/>
      <c r="E42" s="107"/>
      <c r="I42" s="90"/>
      <c r="J42" s="505"/>
      <c r="K42" s="506"/>
      <c r="L42" s="507"/>
      <c r="M42" s="88"/>
      <c r="N42" s="58"/>
      <c r="O42" s="108"/>
      <c r="P42" s="109"/>
      <c r="Q42" s="72"/>
      <c r="R42" s="496"/>
      <c r="S42" s="496"/>
      <c r="AB42" s="2">
        <f t="shared" si="2"/>
        <v>297</v>
      </c>
    </row>
    <row r="43" spans="1:28" x14ac:dyDescent="0.2">
      <c r="A43" s="1" t="s">
        <v>99</v>
      </c>
      <c r="B43" s="106"/>
      <c r="C43" s="106"/>
      <c r="D43" s="106"/>
      <c r="E43" s="107"/>
      <c r="I43" s="58"/>
      <c r="J43" s="110"/>
      <c r="K43" s="110"/>
      <c r="L43" s="110"/>
      <c r="M43" s="58"/>
      <c r="N43" s="58"/>
      <c r="O43" s="58"/>
      <c r="AB43" s="2">
        <f t="shared" si="2"/>
        <v>308</v>
      </c>
    </row>
    <row r="44" spans="1:28" x14ac:dyDescent="0.2">
      <c r="A44" s="99"/>
      <c r="B44" s="106"/>
      <c r="C44" s="106"/>
      <c r="D44" s="106"/>
      <c r="E44" s="107"/>
      <c r="J44" s="508" t="s">
        <v>100</v>
      </c>
      <c r="K44" s="509"/>
      <c r="L44" s="510"/>
      <c r="AB44" s="2">
        <f t="shared" si="2"/>
        <v>319</v>
      </c>
    </row>
    <row r="45" spans="1:28" x14ac:dyDescent="0.2">
      <c r="A45" s="99" t="s">
        <v>101</v>
      </c>
      <c r="B45" s="106"/>
      <c r="C45" s="106"/>
      <c r="D45" s="106"/>
      <c r="E45" s="107"/>
      <c r="J45" s="111"/>
      <c r="K45" s="85"/>
      <c r="L45" s="112"/>
      <c r="AB45" s="2">
        <f t="shared" si="2"/>
        <v>330</v>
      </c>
    </row>
    <row r="46" spans="1:28" x14ac:dyDescent="0.2">
      <c r="A46" s="99" t="s">
        <v>102</v>
      </c>
      <c r="B46" s="106"/>
      <c r="C46" s="106"/>
      <c r="D46" s="106"/>
      <c r="E46" s="107"/>
      <c r="AB46" s="2">
        <f t="shared" si="2"/>
        <v>341</v>
      </c>
    </row>
    <row r="47" spans="1:28" x14ac:dyDescent="0.2">
      <c r="A47" s="99"/>
      <c r="B47" s="106"/>
      <c r="C47" s="106"/>
      <c r="D47" s="106"/>
      <c r="E47" s="107"/>
      <c r="AB47" s="2">
        <f t="shared" si="2"/>
        <v>352</v>
      </c>
    </row>
    <row r="48" spans="1:28" ht="12.75" customHeight="1" x14ac:dyDescent="0.2">
      <c r="A48" s="113" t="s">
        <v>86</v>
      </c>
      <c r="B48" s="106"/>
      <c r="C48" s="106"/>
      <c r="D48" s="106"/>
      <c r="E48" s="107"/>
      <c r="J48" s="114"/>
      <c r="K48" s="2" t="s">
        <v>103</v>
      </c>
    </row>
    <row r="49" spans="1:24" x14ac:dyDescent="0.2">
      <c r="A49" s="113" t="s">
        <v>104</v>
      </c>
      <c r="B49" s="106"/>
      <c r="C49" s="106"/>
      <c r="D49" s="106"/>
      <c r="E49" s="107"/>
    </row>
    <row r="50" spans="1:24" x14ac:dyDescent="0.2">
      <c r="A50" s="113" t="s">
        <v>105</v>
      </c>
      <c r="B50" s="106"/>
      <c r="C50" s="106"/>
      <c r="D50" s="106"/>
      <c r="E50" s="107"/>
      <c r="J50" s="115"/>
      <c r="K50" s="2" t="s">
        <v>106</v>
      </c>
    </row>
    <row r="51" spans="1:24" x14ac:dyDescent="0.2">
      <c r="A51" s="113" t="s">
        <v>107</v>
      </c>
      <c r="B51" s="106"/>
      <c r="C51" s="106"/>
      <c r="D51" s="106"/>
      <c r="E51" s="107"/>
      <c r="T51" s="72"/>
    </row>
    <row r="52" spans="1:24" x14ac:dyDescent="0.2">
      <c r="A52" s="113"/>
      <c r="B52" s="106"/>
      <c r="C52" s="106"/>
      <c r="D52" s="106"/>
      <c r="E52" s="107"/>
      <c r="G52" s="73"/>
      <c r="H52" s="73"/>
      <c r="I52" s="116"/>
      <c r="M52" s="58"/>
      <c r="N52" s="58"/>
      <c r="O52" s="58"/>
      <c r="P52" s="72"/>
      <c r="Q52" s="72"/>
      <c r="R52" s="72"/>
      <c r="S52" s="72"/>
      <c r="T52" s="72"/>
    </row>
    <row r="53" spans="1:24" x14ac:dyDescent="0.2">
      <c r="A53" s="99" t="s">
        <v>108</v>
      </c>
      <c r="B53" s="106"/>
      <c r="C53" s="106"/>
      <c r="D53" s="106"/>
      <c r="E53" s="107"/>
      <c r="I53" s="116"/>
      <c r="M53" s="58"/>
      <c r="N53" s="498"/>
      <c r="O53" s="498"/>
      <c r="P53" s="3"/>
      <c r="Q53" s="3"/>
      <c r="R53" s="72"/>
      <c r="S53" s="72"/>
      <c r="T53" s="72"/>
    </row>
    <row r="54" spans="1:24" x14ac:dyDescent="0.2">
      <c r="A54" s="105"/>
      <c r="B54" s="106"/>
      <c r="C54" s="106"/>
      <c r="D54" s="106"/>
      <c r="E54" s="107"/>
      <c r="I54" s="116"/>
      <c r="M54" s="498"/>
      <c r="N54" s="498"/>
      <c r="O54" s="498"/>
      <c r="P54" s="3"/>
      <c r="Q54" s="3"/>
      <c r="R54" s="72"/>
      <c r="S54" s="72"/>
      <c r="T54" s="72"/>
    </row>
    <row r="55" spans="1:24" x14ac:dyDescent="0.2">
      <c r="A55" s="64" t="s">
        <v>81</v>
      </c>
      <c r="B55" s="117" t="s">
        <v>82</v>
      </c>
      <c r="C55" s="64" t="s">
        <v>109</v>
      </c>
      <c r="D55" s="105"/>
      <c r="E55" s="105"/>
      <c r="G55" s="58"/>
      <c r="H55" s="58"/>
      <c r="I55" s="116"/>
      <c r="J55" s="511"/>
      <c r="K55" s="511"/>
      <c r="L55" s="511"/>
      <c r="M55" s="58"/>
      <c r="N55" s="58"/>
      <c r="O55" s="58"/>
      <c r="P55" s="72"/>
      <c r="Q55" s="72"/>
      <c r="R55" s="72"/>
      <c r="S55" s="72"/>
      <c r="T55" s="72"/>
    </row>
    <row r="56" spans="1:24" x14ac:dyDescent="0.2">
      <c r="A56" s="66">
        <v>0.2</v>
      </c>
      <c r="B56" s="118">
        <f>B11</f>
        <v>0</v>
      </c>
      <c r="C56" s="67">
        <f>3.1415*((A56)^2)/4*B56</f>
        <v>0</v>
      </c>
      <c r="D56" s="119"/>
      <c r="E56" s="120"/>
      <c r="G56" s="28"/>
      <c r="H56" s="59"/>
    </row>
    <row r="57" spans="1:24" x14ac:dyDescent="0.2">
      <c r="A57" s="66">
        <v>0.15</v>
      </c>
      <c r="B57" s="118">
        <f>B12</f>
        <v>10</v>
      </c>
      <c r="C57" s="67">
        <f>3.1415*((A57)^2)/4*B57</f>
        <v>0.176709375</v>
      </c>
      <c r="D57" s="119"/>
      <c r="E57" s="120"/>
    </row>
    <row r="58" spans="1:24" x14ac:dyDescent="0.2">
      <c r="A58" s="66">
        <v>0.1</v>
      </c>
      <c r="B58" s="118">
        <f>B13</f>
        <v>0</v>
      </c>
      <c r="C58" s="67">
        <f>3.1415*((A58)^2)/4*B58</f>
        <v>0</v>
      </c>
      <c r="D58" s="119"/>
      <c r="E58" s="120"/>
    </row>
    <row r="59" spans="1:24" x14ac:dyDescent="0.2">
      <c r="A59" s="68">
        <v>7.4999999999999997E-2</v>
      </c>
      <c r="B59" s="118">
        <f>B14</f>
        <v>0</v>
      </c>
      <c r="C59" s="67">
        <f>3.1415*((A59)^2)/4*B59</f>
        <v>0</v>
      </c>
      <c r="D59" s="119"/>
      <c r="E59" s="120"/>
    </row>
    <row r="60" spans="1:24" x14ac:dyDescent="0.2">
      <c r="A60" s="66">
        <v>0.05</v>
      </c>
      <c r="B60" s="118">
        <f>B15</f>
        <v>0</v>
      </c>
      <c r="C60" s="67">
        <f>3.1415*((A60)^2)/4*B60</f>
        <v>0</v>
      </c>
      <c r="D60" s="119"/>
      <c r="E60" s="120"/>
    </row>
    <row r="61" spans="1:24" x14ac:dyDescent="0.2">
      <c r="A61" s="502" t="s">
        <v>97</v>
      </c>
      <c r="B61" s="503"/>
      <c r="C61" s="121">
        <f>SUM(C56:C60)</f>
        <v>0.176709375</v>
      </c>
      <c r="D61" s="122"/>
      <c r="E61" s="101">
        <f>SUM(E56:E60)</f>
        <v>0</v>
      </c>
    </row>
    <row r="62" spans="1:24" x14ac:dyDescent="0.2">
      <c r="A62" s="123"/>
      <c r="B62" s="123"/>
      <c r="C62" s="124"/>
      <c r="D62" s="99"/>
      <c r="E62" s="101"/>
      <c r="U62" s="72"/>
      <c r="V62" s="493"/>
      <c r="W62" s="72"/>
      <c r="X62" s="72"/>
    </row>
    <row r="63" spans="1:24" x14ac:dyDescent="0.2">
      <c r="A63" s="99" t="s">
        <v>110</v>
      </c>
      <c r="B63" s="99"/>
      <c r="C63" s="125"/>
      <c r="D63" s="99"/>
      <c r="E63" s="101"/>
      <c r="U63" s="72"/>
      <c r="V63" s="493"/>
      <c r="W63" s="72"/>
      <c r="X63" s="72"/>
    </row>
    <row r="64" spans="1:24" ht="12.75" customHeight="1" x14ac:dyDescent="0.2">
      <c r="A64" s="126"/>
      <c r="B64" s="99"/>
      <c r="C64" s="125"/>
      <c r="D64" s="99"/>
      <c r="E64" s="101"/>
      <c r="G64" s="58"/>
      <c r="H64" s="58"/>
      <c r="U64" s="72"/>
      <c r="V64" s="493"/>
      <c r="W64" s="72"/>
      <c r="X64" s="72"/>
    </row>
    <row r="65" spans="1:24" x14ac:dyDescent="0.2">
      <c r="A65" s="64" t="s">
        <v>81</v>
      </c>
      <c r="B65" s="64" t="s">
        <v>82</v>
      </c>
      <c r="C65" s="64" t="s">
        <v>92</v>
      </c>
      <c r="D65" s="64" t="s">
        <v>93</v>
      </c>
      <c r="E65" s="64" t="s">
        <v>94</v>
      </c>
      <c r="G65" s="28"/>
      <c r="H65" s="59"/>
      <c r="U65" s="72"/>
      <c r="V65" s="493"/>
      <c r="W65" s="72"/>
      <c r="X65" s="72"/>
    </row>
    <row r="66" spans="1:24" x14ac:dyDescent="0.2">
      <c r="A66" s="66">
        <v>0.2</v>
      </c>
      <c r="B66" s="67">
        <f t="shared" ref="B66:C70" si="5">B29</f>
        <v>0</v>
      </c>
      <c r="C66" s="78">
        <f t="shared" si="5"/>
        <v>0.5</v>
      </c>
      <c r="D66" s="78">
        <f t="shared" ref="D66:D75" si="6">A66+0.15</f>
        <v>0.35</v>
      </c>
      <c r="E66" s="79">
        <f t="shared" ref="E66:E75" si="7">B66*C66*D66</f>
        <v>0</v>
      </c>
      <c r="U66" s="72"/>
      <c r="V66" s="493"/>
      <c r="W66" s="72"/>
      <c r="X66" s="72"/>
    </row>
    <row r="67" spans="1:24" x14ac:dyDescent="0.2">
      <c r="A67" s="66">
        <v>0.2</v>
      </c>
      <c r="B67" s="67">
        <f t="shared" si="5"/>
        <v>0</v>
      </c>
      <c r="C67" s="78">
        <f t="shared" si="5"/>
        <v>0.65</v>
      </c>
      <c r="D67" s="78">
        <f t="shared" si="6"/>
        <v>0.35</v>
      </c>
      <c r="E67" s="79">
        <f t="shared" si="7"/>
        <v>0</v>
      </c>
      <c r="U67" s="72"/>
      <c r="V67" s="493"/>
      <c r="W67" s="72"/>
      <c r="X67" s="72"/>
    </row>
    <row r="68" spans="1:24" x14ac:dyDescent="0.2">
      <c r="A68" s="66">
        <v>0.15</v>
      </c>
      <c r="B68" s="67">
        <f t="shared" si="5"/>
        <v>10</v>
      </c>
      <c r="C68" s="78">
        <f t="shared" si="5"/>
        <v>1.1000000000000001</v>
      </c>
      <c r="D68" s="78">
        <f>A68+0.15</f>
        <v>0.3</v>
      </c>
      <c r="E68" s="79">
        <f t="shared" si="7"/>
        <v>3.3</v>
      </c>
      <c r="U68" s="72"/>
      <c r="V68" s="493"/>
      <c r="W68" s="72"/>
      <c r="X68" s="72"/>
    </row>
    <row r="69" spans="1:24" x14ac:dyDescent="0.2">
      <c r="A69" s="66">
        <v>0.15</v>
      </c>
      <c r="B69" s="67">
        <f t="shared" si="5"/>
        <v>0</v>
      </c>
      <c r="C69" s="78">
        <f t="shared" si="5"/>
        <v>0.6</v>
      </c>
      <c r="D69" s="78">
        <f t="shared" si="6"/>
        <v>0.3</v>
      </c>
      <c r="E69" s="79">
        <f t="shared" si="7"/>
        <v>0</v>
      </c>
      <c r="G69" s="58"/>
      <c r="H69" s="58"/>
      <c r="U69" s="72"/>
      <c r="V69" s="493"/>
      <c r="W69" s="72"/>
      <c r="X69" s="72"/>
    </row>
    <row r="70" spans="1:24" x14ac:dyDescent="0.2">
      <c r="A70" s="66">
        <v>0.1</v>
      </c>
      <c r="B70" s="67">
        <f t="shared" si="5"/>
        <v>0</v>
      </c>
      <c r="C70" s="78">
        <f t="shared" si="5"/>
        <v>0.4</v>
      </c>
      <c r="D70" s="78">
        <f t="shared" si="6"/>
        <v>0.25</v>
      </c>
      <c r="E70" s="79">
        <f t="shared" si="7"/>
        <v>0</v>
      </c>
      <c r="G70" s="58"/>
      <c r="H70" s="58"/>
      <c r="U70" s="72"/>
      <c r="V70" s="493"/>
      <c r="W70" s="72"/>
      <c r="X70" s="72"/>
    </row>
    <row r="71" spans="1:24" x14ac:dyDescent="0.2">
      <c r="A71" s="66">
        <v>0.1</v>
      </c>
      <c r="B71" s="67"/>
      <c r="C71" s="78">
        <f>C34</f>
        <v>0.5</v>
      </c>
      <c r="D71" s="78">
        <f t="shared" si="6"/>
        <v>0.25</v>
      </c>
      <c r="E71" s="79">
        <f t="shared" si="7"/>
        <v>0</v>
      </c>
      <c r="G71" s="58"/>
      <c r="H71" s="58"/>
      <c r="U71" s="72"/>
      <c r="V71" s="493"/>
      <c r="W71" s="72"/>
      <c r="X71" s="72"/>
    </row>
    <row r="72" spans="1:24" x14ac:dyDescent="0.2">
      <c r="A72" s="68">
        <v>7.4999999999999997E-2</v>
      </c>
      <c r="B72" s="67">
        <f>B35</f>
        <v>0</v>
      </c>
      <c r="C72" s="78">
        <f>C35</f>
        <v>0.375</v>
      </c>
      <c r="D72" s="78">
        <f t="shared" si="6"/>
        <v>0.22499999999999998</v>
      </c>
      <c r="E72" s="79">
        <f t="shared" si="7"/>
        <v>0</v>
      </c>
      <c r="G72" s="28"/>
      <c r="H72" s="59"/>
      <c r="U72" s="72"/>
      <c r="V72" s="493"/>
      <c r="W72" s="72"/>
      <c r="X72" s="72"/>
    </row>
    <row r="73" spans="1:24" x14ac:dyDescent="0.2">
      <c r="A73" s="68">
        <v>7.4999999999999997E-2</v>
      </c>
      <c r="B73" s="67">
        <f>B36</f>
        <v>0</v>
      </c>
      <c r="C73" s="78">
        <f>C36</f>
        <v>0.5</v>
      </c>
      <c r="D73" s="78">
        <f t="shared" si="6"/>
        <v>0.22499999999999998</v>
      </c>
      <c r="E73" s="79">
        <f t="shared" si="7"/>
        <v>0</v>
      </c>
      <c r="U73" s="72"/>
      <c r="V73" s="493"/>
      <c r="W73" s="72"/>
      <c r="X73" s="72"/>
    </row>
    <row r="74" spans="1:24" x14ac:dyDescent="0.2">
      <c r="A74" s="66">
        <v>0.05</v>
      </c>
      <c r="B74" s="67">
        <f>B37</f>
        <v>0</v>
      </c>
      <c r="C74" s="78">
        <f>C37</f>
        <v>0.35</v>
      </c>
      <c r="D74" s="78">
        <f t="shared" si="6"/>
        <v>0.2</v>
      </c>
      <c r="E74" s="79">
        <f t="shared" si="7"/>
        <v>0</v>
      </c>
      <c r="U74" s="3"/>
      <c r="V74" s="493"/>
      <c r="W74" s="72"/>
      <c r="X74" s="72"/>
    </row>
    <row r="75" spans="1:24" x14ac:dyDescent="0.2">
      <c r="A75" s="66">
        <v>0.05</v>
      </c>
      <c r="B75" s="67">
        <f>B38</f>
        <v>0</v>
      </c>
      <c r="C75" s="78">
        <f>C38</f>
        <v>0.45</v>
      </c>
      <c r="D75" s="78">
        <f t="shared" si="6"/>
        <v>0.2</v>
      </c>
      <c r="E75" s="79">
        <f t="shared" si="7"/>
        <v>0</v>
      </c>
      <c r="U75" s="3"/>
      <c r="V75" s="493"/>
      <c r="W75" s="72"/>
      <c r="X75" s="72"/>
    </row>
    <row r="76" spans="1:24" x14ac:dyDescent="0.2">
      <c r="A76" s="502" t="s">
        <v>97</v>
      </c>
      <c r="B76" s="503"/>
      <c r="C76" s="503"/>
      <c r="D76" s="504"/>
      <c r="E76" s="96">
        <f>SUM(E66:E75)</f>
        <v>3.3</v>
      </c>
      <c r="F76" s="127"/>
      <c r="U76" s="72"/>
      <c r="V76" s="493"/>
      <c r="W76" s="72"/>
      <c r="X76" s="72"/>
    </row>
    <row r="77" spans="1:24" x14ac:dyDescent="0.2">
      <c r="A77" s="123"/>
      <c r="B77" s="100"/>
      <c r="C77" s="100"/>
      <c r="D77" s="99"/>
      <c r="E77" s="101"/>
    </row>
    <row r="78" spans="1:24" x14ac:dyDescent="0.2">
      <c r="A78" s="126" t="s">
        <v>111</v>
      </c>
      <c r="B78" s="126"/>
      <c r="C78" s="126"/>
      <c r="D78" s="99"/>
      <c r="E78" s="101"/>
    </row>
    <row r="79" spans="1:24" x14ac:dyDescent="0.2">
      <c r="A79" s="64" t="s">
        <v>112</v>
      </c>
      <c r="B79" s="117" t="s">
        <v>113</v>
      </c>
      <c r="C79" s="64" t="s">
        <v>114</v>
      </c>
      <c r="D79" s="105"/>
      <c r="E79" s="107"/>
    </row>
    <row r="80" spans="1:24" x14ac:dyDescent="0.2">
      <c r="A80" s="67">
        <f>E76</f>
        <v>3.3</v>
      </c>
      <c r="B80" s="118">
        <v>1.3</v>
      </c>
      <c r="C80" s="128">
        <f>A80*B80</f>
        <v>4.29</v>
      </c>
      <c r="D80" s="129"/>
      <c r="E80" s="107"/>
    </row>
    <row r="81" spans="1:8" x14ac:dyDescent="0.2">
      <c r="A81" s="105"/>
      <c r="B81" s="106"/>
      <c r="C81" s="106"/>
      <c r="D81" s="106"/>
      <c r="E81" s="107"/>
    </row>
    <row r="82" spans="1:8" x14ac:dyDescent="0.2">
      <c r="A82" s="99"/>
      <c r="B82" s="106"/>
      <c r="C82" s="106"/>
      <c r="D82" s="106"/>
      <c r="E82" s="107"/>
    </row>
    <row r="83" spans="1:8" x14ac:dyDescent="0.2">
      <c r="A83" s="1" t="s">
        <v>115</v>
      </c>
      <c r="B83" s="106"/>
      <c r="C83" s="106"/>
      <c r="D83" s="106"/>
      <c r="E83" s="107"/>
    </row>
    <row r="84" spans="1:8" x14ac:dyDescent="0.2">
      <c r="A84" s="105"/>
      <c r="B84" s="106"/>
      <c r="C84" s="106"/>
      <c r="D84" s="106"/>
      <c r="E84" s="107"/>
    </row>
    <row r="85" spans="1:8" x14ac:dyDescent="0.2">
      <c r="A85" s="99" t="s">
        <v>116</v>
      </c>
      <c r="B85" s="106"/>
      <c r="C85" s="106"/>
      <c r="D85" s="106"/>
      <c r="E85" s="107"/>
    </row>
    <row r="86" spans="1:8" x14ac:dyDescent="0.2">
      <c r="A86" s="105"/>
      <c r="B86" s="106"/>
      <c r="C86" s="106"/>
      <c r="D86" s="106"/>
      <c r="E86" s="107"/>
    </row>
    <row r="87" spans="1:8" x14ac:dyDescent="0.2">
      <c r="A87" s="64" t="s">
        <v>117</v>
      </c>
      <c r="B87" s="64" t="s">
        <v>118</v>
      </c>
      <c r="C87" s="64" t="s">
        <v>119</v>
      </c>
      <c r="D87" s="106"/>
      <c r="E87" s="107"/>
    </row>
    <row r="88" spans="1:8" x14ac:dyDescent="0.2">
      <c r="A88" s="67">
        <f>E39</f>
        <v>9.9</v>
      </c>
      <c r="B88" s="67">
        <f>E76</f>
        <v>3.3</v>
      </c>
      <c r="C88" s="128">
        <f>A88-B88</f>
        <v>6.6000000000000005</v>
      </c>
      <c r="D88" s="106"/>
      <c r="E88" s="107"/>
    </row>
    <row r="89" spans="1:8" x14ac:dyDescent="0.2">
      <c r="A89" s="105"/>
      <c r="B89" s="106"/>
      <c r="C89" s="106"/>
      <c r="D89" s="106"/>
      <c r="E89" s="107"/>
    </row>
    <row r="90" spans="1:8" x14ac:dyDescent="0.2">
      <c r="A90" s="105"/>
      <c r="B90" s="106"/>
      <c r="C90" s="106"/>
      <c r="D90" s="106"/>
      <c r="E90" s="107"/>
    </row>
    <row r="91" spans="1:8" x14ac:dyDescent="0.2">
      <c r="A91" s="1" t="s">
        <v>120</v>
      </c>
      <c r="B91" s="106"/>
      <c r="C91" s="106"/>
      <c r="D91" s="106"/>
      <c r="E91" s="107"/>
      <c r="G91" s="58"/>
      <c r="H91" s="58"/>
    </row>
    <row r="92" spans="1:8" x14ac:dyDescent="0.2">
      <c r="A92" s="105"/>
      <c r="B92" s="106"/>
      <c r="C92" s="106"/>
      <c r="D92" s="106"/>
      <c r="E92" s="107"/>
      <c r="G92" s="28"/>
      <c r="H92" s="59"/>
    </row>
    <row r="93" spans="1:8" x14ac:dyDescent="0.2">
      <c r="A93" s="512" t="s">
        <v>121</v>
      </c>
      <c r="B93" s="512"/>
      <c r="C93" s="128">
        <f>E76-C61</f>
        <v>3.1232906249999997</v>
      </c>
      <c r="D93" s="106"/>
      <c r="E93" s="107"/>
    </row>
    <row r="94" spans="1:8" x14ac:dyDescent="0.2">
      <c r="A94" s="105"/>
      <c r="B94" s="106"/>
      <c r="C94" s="106"/>
      <c r="D94" s="106"/>
      <c r="E94" s="107"/>
    </row>
    <row r="95" spans="1:8" x14ac:dyDescent="0.2">
      <c r="A95" s="130"/>
      <c r="B95" s="130"/>
      <c r="C95" s="131"/>
      <c r="D95" s="106"/>
    </row>
    <row r="96" spans="1:8" x14ac:dyDescent="0.2">
      <c r="A96" s="1" t="s">
        <v>122</v>
      </c>
      <c r="B96" s="130"/>
      <c r="C96" s="131"/>
      <c r="D96" s="106"/>
    </row>
    <row r="97" spans="1:5" x14ac:dyDescent="0.2">
      <c r="A97" s="130"/>
      <c r="B97" s="130"/>
      <c r="C97" s="131"/>
      <c r="D97" s="106"/>
    </row>
    <row r="98" spans="1:5" x14ac:dyDescent="0.2">
      <c r="A98" s="132" t="s">
        <v>123</v>
      </c>
      <c r="B98" s="130"/>
      <c r="C98" s="131"/>
      <c r="D98" s="106"/>
    </row>
    <row r="99" spans="1:5" x14ac:dyDescent="0.2">
      <c r="A99" s="133"/>
      <c r="B99" s="130"/>
      <c r="C99" s="131"/>
      <c r="D99" s="106"/>
    </row>
    <row r="100" spans="1:5" x14ac:dyDescent="0.2">
      <c r="A100" s="133" t="s">
        <v>86</v>
      </c>
      <c r="B100" s="130"/>
      <c r="C100" s="131"/>
      <c r="D100" s="106"/>
    </row>
    <row r="101" spans="1:5" x14ac:dyDescent="0.2">
      <c r="A101" s="2" t="s">
        <v>88</v>
      </c>
      <c r="B101" s="130"/>
      <c r="C101" s="131"/>
      <c r="D101" s="106"/>
    </row>
    <row r="102" spans="1:5" x14ac:dyDescent="0.2">
      <c r="A102" s="2" t="s">
        <v>89</v>
      </c>
      <c r="B102" s="130"/>
      <c r="C102" s="131"/>
      <c r="D102" s="106"/>
    </row>
    <row r="103" spans="1:5" x14ac:dyDescent="0.2">
      <c r="A103" s="133"/>
      <c r="B103" s="130"/>
      <c r="C103" s="131"/>
      <c r="D103" s="106"/>
    </row>
    <row r="104" spans="1:5" x14ac:dyDescent="0.2">
      <c r="A104" s="513" t="s">
        <v>124</v>
      </c>
      <c r="B104" s="514"/>
      <c r="C104" s="64" t="s">
        <v>82</v>
      </c>
      <c r="D104" s="64" t="s">
        <v>92</v>
      </c>
      <c r="E104" s="64" t="s">
        <v>125</v>
      </c>
    </row>
    <row r="105" spans="1:5" x14ac:dyDescent="0.2">
      <c r="A105" s="515" t="s">
        <v>126</v>
      </c>
      <c r="B105" s="516"/>
      <c r="C105" s="67">
        <f t="shared" ref="C105:D114" si="8">B29</f>
        <v>0</v>
      </c>
      <c r="D105" s="78">
        <f t="shared" si="8"/>
        <v>0.5</v>
      </c>
      <c r="E105" s="67">
        <f t="shared" ref="E105:E114" si="9">C105*D105</f>
        <v>0</v>
      </c>
    </row>
    <row r="106" spans="1:5" x14ac:dyDescent="0.2">
      <c r="A106" s="515" t="s">
        <v>126</v>
      </c>
      <c r="B106" s="516"/>
      <c r="C106" s="67">
        <f t="shared" si="8"/>
        <v>0</v>
      </c>
      <c r="D106" s="78">
        <f t="shared" si="8"/>
        <v>0.65</v>
      </c>
      <c r="E106" s="67">
        <f t="shared" si="9"/>
        <v>0</v>
      </c>
    </row>
    <row r="107" spans="1:5" x14ac:dyDescent="0.2">
      <c r="A107" s="515" t="s">
        <v>127</v>
      </c>
      <c r="B107" s="516"/>
      <c r="C107" s="67">
        <f t="shared" si="8"/>
        <v>10</v>
      </c>
      <c r="D107" s="78">
        <f t="shared" si="8"/>
        <v>1.1000000000000001</v>
      </c>
      <c r="E107" s="67">
        <f t="shared" si="9"/>
        <v>11</v>
      </c>
    </row>
    <row r="108" spans="1:5" x14ac:dyDescent="0.2">
      <c r="A108" s="515" t="s">
        <v>127</v>
      </c>
      <c r="B108" s="516"/>
      <c r="C108" s="67">
        <f t="shared" si="8"/>
        <v>0</v>
      </c>
      <c r="D108" s="78">
        <f t="shared" si="8"/>
        <v>0.6</v>
      </c>
      <c r="E108" s="67">
        <f t="shared" si="9"/>
        <v>0</v>
      </c>
    </row>
    <row r="109" spans="1:5" x14ac:dyDescent="0.2">
      <c r="A109" s="515" t="s">
        <v>128</v>
      </c>
      <c r="B109" s="516"/>
      <c r="C109" s="67">
        <f t="shared" si="8"/>
        <v>0</v>
      </c>
      <c r="D109" s="78">
        <f t="shared" si="8"/>
        <v>0.4</v>
      </c>
      <c r="E109" s="67">
        <f t="shared" si="9"/>
        <v>0</v>
      </c>
    </row>
    <row r="110" spans="1:5" x14ac:dyDescent="0.2">
      <c r="A110" s="515" t="s">
        <v>128</v>
      </c>
      <c r="B110" s="516"/>
      <c r="C110" s="67">
        <f t="shared" si="8"/>
        <v>0</v>
      </c>
      <c r="D110" s="78">
        <f t="shared" si="8"/>
        <v>0.5</v>
      </c>
      <c r="E110" s="67">
        <f t="shared" si="9"/>
        <v>0</v>
      </c>
    </row>
    <row r="111" spans="1:5" x14ac:dyDescent="0.2">
      <c r="A111" s="515" t="s">
        <v>129</v>
      </c>
      <c r="B111" s="516"/>
      <c r="C111" s="67">
        <f t="shared" si="8"/>
        <v>0</v>
      </c>
      <c r="D111" s="78">
        <f t="shared" si="8"/>
        <v>0.375</v>
      </c>
      <c r="E111" s="67">
        <f t="shared" si="9"/>
        <v>0</v>
      </c>
    </row>
    <row r="112" spans="1:5" x14ac:dyDescent="0.2">
      <c r="A112" s="515" t="s">
        <v>129</v>
      </c>
      <c r="B112" s="516"/>
      <c r="C112" s="67">
        <f t="shared" si="8"/>
        <v>0</v>
      </c>
      <c r="D112" s="78">
        <f t="shared" si="8"/>
        <v>0.5</v>
      </c>
      <c r="E112" s="67">
        <f t="shared" si="9"/>
        <v>0</v>
      </c>
    </row>
    <row r="113" spans="1:5" x14ac:dyDescent="0.2">
      <c r="A113" s="515" t="s">
        <v>130</v>
      </c>
      <c r="B113" s="516"/>
      <c r="C113" s="67">
        <f t="shared" si="8"/>
        <v>0</v>
      </c>
      <c r="D113" s="78">
        <f t="shared" si="8"/>
        <v>0.35</v>
      </c>
      <c r="E113" s="67">
        <f t="shared" si="9"/>
        <v>0</v>
      </c>
    </row>
    <row r="114" spans="1:5" x14ac:dyDescent="0.2">
      <c r="A114" s="515" t="s">
        <v>130</v>
      </c>
      <c r="B114" s="516"/>
      <c r="C114" s="67">
        <f t="shared" si="8"/>
        <v>0</v>
      </c>
      <c r="D114" s="78">
        <f t="shared" si="8"/>
        <v>0.45</v>
      </c>
      <c r="E114" s="67">
        <f t="shared" si="9"/>
        <v>0</v>
      </c>
    </row>
    <row r="115" spans="1:5" x14ac:dyDescent="0.2">
      <c r="A115" s="517" t="s">
        <v>27</v>
      </c>
      <c r="B115" s="518"/>
      <c r="C115" s="518"/>
      <c r="D115" s="519"/>
      <c r="E115" s="128">
        <f>SUM(E105:E114)</f>
        <v>11</v>
      </c>
    </row>
    <row r="116" spans="1:5" x14ac:dyDescent="0.2">
      <c r="A116" s="133"/>
      <c r="B116" s="130"/>
      <c r="C116" s="131"/>
      <c r="D116" s="106"/>
    </row>
    <row r="118" spans="1:5" x14ac:dyDescent="0.2">
      <c r="A118" s="1" t="s">
        <v>131</v>
      </c>
    </row>
    <row r="119" spans="1:5" x14ac:dyDescent="0.2">
      <c r="A119" s="1"/>
    </row>
    <row r="120" spans="1:5" x14ac:dyDescent="0.2">
      <c r="A120" s="1" t="s">
        <v>132</v>
      </c>
    </row>
    <row r="121" spans="1:5" x14ac:dyDescent="0.2">
      <c r="A121" s="1"/>
    </row>
    <row r="122" spans="1:5" x14ac:dyDescent="0.2">
      <c r="A122" s="2" t="s">
        <v>86</v>
      </c>
    </row>
    <row r="123" spans="1:5" x14ac:dyDescent="0.2">
      <c r="A123" s="2" t="s">
        <v>133</v>
      </c>
    </row>
    <row r="124" spans="1:5" x14ac:dyDescent="0.2">
      <c r="A124" s="2" t="s">
        <v>88</v>
      </c>
    </row>
    <row r="125" spans="1:5" x14ac:dyDescent="0.2">
      <c r="A125" s="2" t="s">
        <v>89</v>
      </c>
    </row>
    <row r="126" spans="1:5" x14ac:dyDescent="0.2">
      <c r="A126" s="2" t="s">
        <v>134</v>
      </c>
    </row>
    <row r="127" spans="1:5" x14ac:dyDescent="0.2">
      <c r="A127" s="134"/>
      <c r="C127" s="75"/>
      <c r="D127" s="75"/>
    </row>
    <row r="128" spans="1:5" x14ac:dyDescent="0.2">
      <c r="A128" s="64" t="s">
        <v>81</v>
      </c>
      <c r="B128" s="64" t="s">
        <v>82</v>
      </c>
      <c r="C128" s="64" t="s">
        <v>92</v>
      </c>
      <c r="D128" s="64" t="s">
        <v>93</v>
      </c>
      <c r="E128" s="64" t="s">
        <v>94</v>
      </c>
    </row>
    <row r="129" spans="1:5" x14ac:dyDescent="0.2">
      <c r="A129" s="66">
        <v>0.2</v>
      </c>
      <c r="B129" s="67">
        <f t="shared" ref="B129:B138" si="10">B66</f>
        <v>0</v>
      </c>
      <c r="C129" s="78">
        <f t="shared" ref="C129:C138" si="11">D105</f>
        <v>0.5</v>
      </c>
      <c r="D129" s="78">
        <v>0.1</v>
      </c>
      <c r="E129" s="79">
        <f t="shared" ref="E129:E138" si="12">B129*C129*D129</f>
        <v>0</v>
      </c>
    </row>
    <row r="130" spans="1:5" x14ac:dyDescent="0.2">
      <c r="A130" s="66">
        <v>0.2</v>
      </c>
      <c r="B130" s="67">
        <f t="shared" si="10"/>
        <v>0</v>
      </c>
      <c r="C130" s="78">
        <f t="shared" si="11"/>
        <v>0.65</v>
      </c>
      <c r="D130" s="78">
        <v>0.1</v>
      </c>
      <c r="E130" s="79">
        <f t="shared" si="12"/>
        <v>0</v>
      </c>
    </row>
    <row r="131" spans="1:5" x14ac:dyDescent="0.2">
      <c r="A131" s="66">
        <v>0.15</v>
      </c>
      <c r="B131" s="67">
        <f t="shared" si="10"/>
        <v>10</v>
      </c>
      <c r="C131" s="78">
        <f t="shared" si="11"/>
        <v>1.1000000000000001</v>
      </c>
      <c r="D131" s="78">
        <v>0.1</v>
      </c>
      <c r="E131" s="79">
        <f t="shared" si="12"/>
        <v>1.1000000000000001</v>
      </c>
    </row>
    <row r="132" spans="1:5" x14ac:dyDescent="0.2">
      <c r="A132" s="66">
        <v>0.15</v>
      </c>
      <c r="B132" s="67">
        <f t="shared" si="10"/>
        <v>0</v>
      </c>
      <c r="C132" s="78">
        <f t="shared" si="11"/>
        <v>0.6</v>
      </c>
      <c r="D132" s="78">
        <v>0.1</v>
      </c>
      <c r="E132" s="79">
        <f t="shared" si="12"/>
        <v>0</v>
      </c>
    </row>
    <row r="133" spans="1:5" x14ac:dyDescent="0.2">
      <c r="A133" s="66">
        <v>0.1</v>
      </c>
      <c r="B133" s="67">
        <f t="shared" si="10"/>
        <v>0</v>
      </c>
      <c r="C133" s="78">
        <f t="shared" si="11"/>
        <v>0.4</v>
      </c>
      <c r="D133" s="78">
        <v>0.1</v>
      </c>
      <c r="E133" s="79">
        <f t="shared" si="12"/>
        <v>0</v>
      </c>
    </row>
    <row r="134" spans="1:5" x14ac:dyDescent="0.2">
      <c r="A134" s="66">
        <v>0.1</v>
      </c>
      <c r="B134" s="67">
        <f t="shared" si="10"/>
        <v>0</v>
      </c>
      <c r="C134" s="78">
        <f t="shared" si="11"/>
        <v>0.5</v>
      </c>
      <c r="D134" s="78">
        <v>0.1</v>
      </c>
      <c r="E134" s="79">
        <f t="shared" si="12"/>
        <v>0</v>
      </c>
    </row>
    <row r="135" spans="1:5" x14ac:dyDescent="0.2">
      <c r="A135" s="68">
        <v>7.4999999999999997E-2</v>
      </c>
      <c r="B135" s="67">
        <f t="shared" si="10"/>
        <v>0</v>
      </c>
      <c r="C135" s="78">
        <f t="shared" si="11"/>
        <v>0.375</v>
      </c>
      <c r="D135" s="78">
        <v>0.1</v>
      </c>
      <c r="E135" s="79">
        <f t="shared" si="12"/>
        <v>0</v>
      </c>
    </row>
    <row r="136" spans="1:5" x14ac:dyDescent="0.2">
      <c r="A136" s="68">
        <v>7.4999999999999997E-2</v>
      </c>
      <c r="B136" s="67">
        <f t="shared" si="10"/>
        <v>0</v>
      </c>
      <c r="C136" s="78">
        <f t="shared" si="11"/>
        <v>0.5</v>
      </c>
      <c r="D136" s="78">
        <v>0.1</v>
      </c>
      <c r="E136" s="79">
        <f t="shared" si="12"/>
        <v>0</v>
      </c>
    </row>
    <row r="137" spans="1:5" x14ac:dyDescent="0.2">
      <c r="A137" s="66">
        <v>0.05</v>
      </c>
      <c r="B137" s="67">
        <f t="shared" si="10"/>
        <v>0</v>
      </c>
      <c r="C137" s="78">
        <f t="shared" si="11"/>
        <v>0.35</v>
      </c>
      <c r="D137" s="78">
        <v>0.1</v>
      </c>
      <c r="E137" s="79">
        <f t="shared" si="12"/>
        <v>0</v>
      </c>
    </row>
    <row r="138" spans="1:5" x14ac:dyDescent="0.2">
      <c r="A138" s="66">
        <v>0.05</v>
      </c>
      <c r="B138" s="67">
        <f t="shared" si="10"/>
        <v>0</v>
      </c>
      <c r="C138" s="78">
        <f t="shared" si="11"/>
        <v>0.45</v>
      </c>
      <c r="D138" s="78">
        <v>0.1</v>
      </c>
      <c r="E138" s="79">
        <f t="shared" si="12"/>
        <v>0</v>
      </c>
    </row>
    <row r="139" spans="1:5" x14ac:dyDescent="0.2">
      <c r="A139" s="502" t="s">
        <v>97</v>
      </c>
      <c r="B139" s="503"/>
      <c r="C139" s="503"/>
      <c r="D139" s="504"/>
      <c r="E139" s="96">
        <f>SUM(E129:E138)</f>
        <v>1.1000000000000001</v>
      </c>
    </row>
    <row r="140" spans="1:5" x14ac:dyDescent="0.2">
      <c r="A140" s="99"/>
      <c r="B140" s="100"/>
      <c r="C140" s="100"/>
      <c r="D140" s="99"/>
      <c r="E140" s="101"/>
    </row>
  </sheetData>
  <mergeCells count="43">
    <mergeCell ref="A108:B108"/>
    <mergeCell ref="A115:D115"/>
    <mergeCell ref="A139:D139"/>
    <mergeCell ref="A109:B109"/>
    <mergeCell ref="A110:B110"/>
    <mergeCell ref="A111:B111"/>
    <mergeCell ref="A112:B112"/>
    <mergeCell ref="A113:B113"/>
    <mergeCell ref="A114:B114"/>
    <mergeCell ref="A93:B93"/>
    <mergeCell ref="A104:B104"/>
    <mergeCell ref="A105:B105"/>
    <mergeCell ref="A106:B106"/>
    <mergeCell ref="A107:B107"/>
    <mergeCell ref="N53:O53"/>
    <mergeCell ref="M54:O54"/>
    <mergeCell ref="J55:L55"/>
    <mergeCell ref="A61:B61"/>
    <mergeCell ref="V62:V76"/>
    <mergeCell ref="A76:D76"/>
    <mergeCell ref="A39:D39"/>
    <mergeCell ref="N40:O40"/>
    <mergeCell ref="M41:O41"/>
    <mergeCell ref="J42:L42"/>
    <mergeCell ref="J44:L44"/>
    <mergeCell ref="H16:S18"/>
    <mergeCell ref="V22:V34"/>
    <mergeCell ref="R30:R42"/>
    <mergeCell ref="S30:S42"/>
    <mergeCell ref="M35:O35"/>
    <mergeCell ref="P35:Q35"/>
    <mergeCell ref="P36:Q36"/>
    <mergeCell ref="P37:Q37"/>
    <mergeCell ref="A4:F4"/>
    <mergeCell ref="H4:V4"/>
    <mergeCell ref="A5:F5"/>
    <mergeCell ref="H5:V5"/>
    <mergeCell ref="H10:S13"/>
    <mergeCell ref="H1:V1"/>
    <mergeCell ref="A2:F2"/>
    <mergeCell ref="H2:V2"/>
    <mergeCell ref="A3:F3"/>
    <mergeCell ref="H3:V3"/>
  </mergeCells>
  <phoneticPr fontId="6" type="noConversion"/>
  <printOptions horizontalCentered="1"/>
  <pageMargins left="0.51181102362204722" right="0.51181102362204722" top="0.47244094488188981" bottom="0.62992125984251968" header="0.31496062992125984" footer="0.31496062992125984"/>
  <pageSetup paperSize="9" scale="75" orientation="portrait" r:id="rId1"/>
  <rowBreaks count="1" manualBreakCount="1">
    <brk id="77" max="20" man="1"/>
  </rowBreaks>
  <colBreaks count="1" manualBreakCount="1">
    <brk id="6" max="14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17"/>
  <sheetViews>
    <sheetView view="pageBreakPreview" zoomScaleNormal="100" zoomScaleSheetLayoutView="100" workbookViewId="0">
      <selection activeCell="E11" sqref="E11"/>
    </sheetView>
  </sheetViews>
  <sheetFormatPr defaultRowHeight="12.75" x14ac:dyDescent="0.2"/>
  <cols>
    <col min="1" max="1" width="14.5703125" style="2" customWidth="1"/>
    <col min="2" max="6" width="15.7109375" style="2" customWidth="1"/>
    <col min="7" max="8" width="10.7109375" style="2" customWidth="1"/>
    <col min="9" max="13" width="9.28515625" style="2" customWidth="1"/>
    <col min="14" max="14" width="6.7109375" style="2" customWidth="1"/>
    <col min="15" max="16" width="2.7109375" style="2" customWidth="1"/>
    <col min="17" max="17" width="6.7109375" style="2" customWidth="1"/>
    <col min="18" max="19" width="2.7109375" style="2" customWidth="1"/>
    <col min="20" max="20" width="4.42578125" style="2" customWidth="1"/>
    <col min="21" max="23" width="8.7109375" style="2" customWidth="1"/>
    <col min="24" max="16384" width="9.140625" style="2"/>
  </cols>
  <sheetData>
    <row r="1" spans="1:22" x14ac:dyDescent="0.2"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90"/>
      <c r="U1" s="490"/>
      <c r="V1" s="490"/>
    </row>
    <row r="2" spans="1:22" x14ac:dyDescent="0.2">
      <c r="A2" s="490" t="s">
        <v>508</v>
      </c>
      <c r="B2" s="490"/>
      <c r="C2" s="490"/>
      <c r="D2" s="490"/>
      <c r="E2" s="490"/>
      <c r="F2" s="490"/>
      <c r="H2" s="490" t="str">
        <f>A2</f>
        <v xml:space="preserve">     PREFEITURA MUNICIPAL DE ANANINDEUA</v>
      </c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90"/>
      <c r="V2" s="490"/>
    </row>
    <row r="3" spans="1:22" x14ac:dyDescent="0.2">
      <c r="A3" s="491" t="s">
        <v>509</v>
      </c>
      <c r="B3" s="491"/>
      <c r="C3" s="491"/>
      <c r="D3" s="491"/>
      <c r="E3" s="491"/>
      <c r="F3" s="491"/>
      <c r="H3" s="491" t="str">
        <f>A3</f>
        <v xml:space="preserve">     SISTEMA DE ABASTECIMENTO DE ÁGUA</v>
      </c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</row>
    <row r="4" spans="1:22" x14ac:dyDescent="0.2">
      <c r="A4" s="490" t="s">
        <v>510</v>
      </c>
      <c r="B4" s="490"/>
      <c r="C4" s="490"/>
      <c r="D4" s="490"/>
      <c r="E4" s="490"/>
      <c r="F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</row>
    <row r="5" spans="1:22" x14ac:dyDescent="0.2">
      <c r="A5" s="490" t="s">
        <v>511</v>
      </c>
      <c r="B5" s="490"/>
      <c r="C5" s="490"/>
      <c r="D5" s="490"/>
      <c r="E5" s="490"/>
      <c r="F5" s="490"/>
      <c r="H5" s="490" t="s">
        <v>78</v>
      </c>
      <c r="I5" s="490"/>
      <c r="J5" s="490"/>
      <c r="K5" s="490"/>
      <c r="L5" s="490"/>
      <c r="M5" s="490"/>
      <c r="N5" s="490"/>
      <c r="O5" s="490"/>
      <c r="P5" s="490"/>
      <c r="Q5" s="490"/>
      <c r="R5" s="490"/>
      <c r="S5" s="490"/>
      <c r="T5" s="490"/>
      <c r="U5" s="490"/>
      <c r="V5" s="490"/>
    </row>
    <row r="6" spans="1:22" x14ac:dyDescent="0.2">
      <c r="F6" s="28"/>
    </row>
    <row r="7" spans="1:22" x14ac:dyDescent="0.2">
      <c r="A7" s="1" t="s">
        <v>79</v>
      </c>
    </row>
    <row r="8" spans="1:22" x14ac:dyDescent="0.2">
      <c r="A8" s="63" t="s">
        <v>80</v>
      </c>
      <c r="B8" s="60">
        <f>B18</f>
        <v>1630</v>
      </c>
      <c r="C8" s="2" t="s">
        <v>30</v>
      </c>
    </row>
    <row r="9" spans="1:22" x14ac:dyDescent="0.2">
      <c r="A9" s="63"/>
      <c r="B9" s="60"/>
    </row>
    <row r="10" spans="1:22" ht="12.75" customHeight="1" x14ac:dyDescent="0.2">
      <c r="A10" s="64" t="s">
        <v>81</v>
      </c>
      <c r="B10" s="64" t="s">
        <v>82</v>
      </c>
      <c r="F10" s="28"/>
      <c r="H10" s="492" t="s">
        <v>83</v>
      </c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65"/>
    </row>
    <row r="11" spans="1:22" x14ac:dyDescent="0.2">
      <c r="A11" s="66">
        <v>0.1</v>
      </c>
      <c r="B11" s="67">
        <v>10</v>
      </c>
      <c r="C11" s="67"/>
      <c r="H11" s="492"/>
      <c r="I11" s="492"/>
      <c r="J11" s="492"/>
      <c r="K11" s="492"/>
      <c r="L11" s="492"/>
      <c r="M11" s="492"/>
      <c r="N11" s="492"/>
      <c r="O11" s="492"/>
      <c r="P11" s="492"/>
      <c r="Q11" s="492"/>
      <c r="R11" s="492"/>
      <c r="S11" s="492"/>
      <c r="T11" s="65"/>
    </row>
    <row r="12" spans="1:22" x14ac:dyDescent="0.2">
      <c r="A12" s="66">
        <v>7.4999999999999997E-2</v>
      </c>
      <c r="B12" s="67">
        <v>21</v>
      </c>
      <c r="C12" s="67"/>
      <c r="D12"/>
      <c r="E12" s="28"/>
      <c r="H12" s="492"/>
      <c r="I12" s="492"/>
      <c r="J12" s="492"/>
      <c r="K12" s="492"/>
      <c r="L12" s="492"/>
      <c r="M12" s="492"/>
      <c r="N12" s="492"/>
      <c r="O12" s="492"/>
      <c r="P12" s="492"/>
      <c r="Q12" s="492"/>
      <c r="R12" s="492"/>
      <c r="S12" s="492"/>
      <c r="T12" s="65"/>
    </row>
    <row r="13" spans="1:22" x14ac:dyDescent="0.2">
      <c r="A13" s="66">
        <v>0.06</v>
      </c>
      <c r="B13" s="67">
        <v>253</v>
      </c>
      <c r="C13" s="67"/>
      <c r="D13"/>
      <c r="E13" s="28"/>
      <c r="H13" s="492"/>
      <c r="I13" s="492"/>
      <c r="J13" s="492"/>
      <c r="K13" s="492"/>
      <c r="L13" s="492"/>
      <c r="M13" s="492"/>
      <c r="N13" s="492"/>
      <c r="O13" s="492"/>
      <c r="P13" s="492"/>
      <c r="Q13" s="492"/>
      <c r="R13" s="492"/>
      <c r="S13" s="492"/>
      <c r="T13" s="65"/>
    </row>
    <row r="14" spans="1:22" x14ac:dyDescent="0.2">
      <c r="A14" s="66">
        <v>0.05</v>
      </c>
      <c r="B14" s="67">
        <v>1346</v>
      </c>
      <c r="C14" s="67"/>
      <c r="D14"/>
    </row>
    <row r="15" spans="1:22" x14ac:dyDescent="0.2">
      <c r="A15" s="66">
        <v>0.04</v>
      </c>
      <c r="B15" s="67">
        <v>0</v>
      </c>
      <c r="C15" s="266">
        <v>647</v>
      </c>
      <c r="D15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22" x14ac:dyDescent="0.2">
      <c r="A16" s="68">
        <v>3.2000000000000001E-2</v>
      </c>
      <c r="B16" s="67">
        <v>0</v>
      </c>
      <c r="C16" s="266">
        <v>1694</v>
      </c>
      <c r="D16"/>
      <c r="H16" s="492"/>
      <c r="I16" s="492"/>
      <c r="J16" s="492"/>
      <c r="K16" s="492"/>
      <c r="L16" s="492"/>
      <c r="M16" s="492"/>
      <c r="N16" s="492"/>
      <c r="O16" s="492"/>
      <c r="P16" s="492"/>
      <c r="Q16" s="492"/>
      <c r="R16" s="492"/>
      <c r="S16" s="492"/>
      <c r="T16" s="65"/>
    </row>
    <row r="17" spans="1:24" x14ac:dyDescent="0.2">
      <c r="A17" s="66">
        <v>2.5000000000000001E-2</v>
      </c>
      <c r="B17" s="67">
        <v>0</v>
      </c>
      <c r="C17" s="266">
        <v>6748</v>
      </c>
      <c r="H17" s="492"/>
      <c r="I17" s="492"/>
      <c r="J17" s="492"/>
      <c r="K17" s="492"/>
      <c r="L17" s="492"/>
      <c r="M17" s="492"/>
      <c r="N17" s="492"/>
      <c r="O17" s="492"/>
      <c r="P17" s="492"/>
      <c r="Q17" s="492"/>
      <c r="R17" s="492"/>
      <c r="S17" s="492"/>
      <c r="T17" s="65"/>
    </row>
    <row r="18" spans="1:24" x14ac:dyDescent="0.2">
      <c r="A18" s="70" t="s">
        <v>27</v>
      </c>
      <c r="B18" s="71">
        <f>SUM(B11:B17)</f>
        <v>1630</v>
      </c>
      <c r="H18" s="492"/>
      <c r="I18" s="492"/>
      <c r="J18" s="492"/>
      <c r="K18" s="492"/>
      <c r="L18" s="492"/>
      <c r="M18" s="492"/>
      <c r="N18" s="492"/>
      <c r="O18" s="492"/>
      <c r="P18" s="492"/>
      <c r="Q18" s="492"/>
      <c r="R18" s="492"/>
      <c r="S18" s="492"/>
      <c r="T18" s="65"/>
    </row>
    <row r="20" spans="1:24" x14ac:dyDescent="0.2">
      <c r="A20" s="1" t="s">
        <v>84</v>
      </c>
    </row>
    <row r="21" spans="1:24" x14ac:dyDescent="0.2">
      <c r="A21" s="1"/>
    </row>
    <row r="22" spans="1:24" x14ac:dyDescent="0.2">
      <c r="A22" s="1" t="s">
        <v>85</v>
      </c>
      <c r="P22" s="72"/>
      <c r="Q22" s="72"/>
      <c r="R22" s="72"/>
      <c r="S22" s="72"/>
      <c r="T22" s="72"/>
      <c r="U22" s="72"/>
      <c r="V22" s="493"/>
      <c r="W22" s="72"/>
      <c r="X22" s="72"/>
    </row>
    <row r="23" spans="1:24" x14ac:dyDescent="0.2">
      <c r="A23" s="1"/>
      <c r="P23" s="72"/>
      <c r="Q23" s="72"/>
      <c r="R23" s="72"/>
      <c r="S23" s="72"/>
      <c r="T23" s="72"/>
      <c r="U23" s="72"/>
      <c r="V23" s="493"/>
      <c r="W23" s="72"/>
      <c r="X23" s="72"/>
    </row>
    <row r="24" spans="1:24" x14ac:dyDescent="0.2">
      <c r="A24" s="2" t="s">
        <v>86</v>
      </c>
      <c r="I24" s="73"/>
      <c r="P24" s="72"/>
      <c r="Q24" s="72"/>
      <c r="R24" s="72"/>
      <c r="S24" s="72"/>
      <c r="T24" s="72"/>
      <c r="U24" s="72"/>
      <c r="V24" s="493"/>
      <c r="W24" s="72"/>
      <c r="X24" s="72"/>
    </row>
    <row r="25" spans="1:24" x14ac:dyDescent="0.2">
      <c r="A25" s="2" t="s">
        <v>87</v>
      </c>
      <c r="I25" s="73"/>
      <c r="P25" s="72"/>
      <c r="Q25" s="72"/>
      <c r="R25" s="72"/>
      <c r="S25" s="72"/>
      <c r="T25" s="72"/>
      <c r="U25" s="72"/>
      <c r="V25" s="493"/>
      <c r="W25" s="72"/>
      <c r="X25" s="72"/>
    </row>
    <row r="26" spans="1:24" x14ac:dyDescent="0.2">
      <c r="A26" s="2" t="s">
        <v>88</v>
      </c>
      <c r="M26" s="58"/>
      <c r="N26" s="58"/>
      <c r="O26" s="58"/>
      <c r="P26" s="72"/>
      <c r="Q26" s="72"/>
      <c r="R26" s="72"/>
      <c r="S26" s="72"/>
      <c r="T26" s="72"/>
      <c r="U26" s="72"/>
      <c r="V26" s="493"/>
      <c r="W26" s="72"/>
      <c r="X26" s="72"/>
    </row>
    <row r="27" spans="1:24" x14ac:dyDescent="0.2">
      <c r="A27" s="2" t="s">
        <v>89</v>
      </c>
      <c r="M27" s="63"/>
      <c r="N27" s="63"/>
      <c r="O27" s="63"/>
      <c r="P27" s="76"/>
      <c r="Q27" s="76"/>
      <c r="R27" s="72"/>
      <c r="S27" s="72"/>
      <c r="T27" s="72"/>
      <c r="U27" s="72"/>
      <c r="V27" s="493"/>
      <c r="W27" s="72"/>
      <c r="X27" s="72"/>
    </row>
    <row r="28" spans="1:24" x14ac:dyDescent="0.2">
      <c r="A28" s="2" t="s">
        <v>90</v>
      </c>
      <c r="G28" s="59"/>
      <c r="H28" s="59"/>
      <c r="U28" s="72"/>
      <c r="V28" s="493"/>
      <c r="W28" s="72"/>
      <c r="X28" s="72"/>
    </row>
    <row r="29" spans="1:24" ht="12.75" customHeight="1" thickBot="1" x14ac:dyDescent="0.25">
      <c r="A29" s="74" t="s">
        <v>91</v>
      </c>
      <c r="C29" s="75"/>
      <c r="D29" s="75"/>
      <c r="G29" s="59"/>
      <c r="H29" s="59"/>
      <c r="I29" s="81"/>
      <c r="J29" s="81"/>
      <c r="K29" s="81"/>
      <c r="L29" s="81"/>
      <c r="M29" s="81"/>
      <c r="T29" s="72"/>
      <c r="U29" s="72"/>
      <c r="V29" s="493"/>
      <c r="W29" s="72"/>
      <c r="X29" s="72"/>
    </row>
    <row r="30" spans="1:24" ht="12.75" customHeight="1" x14ac:dyDescent="0.2">
      <c r="A30" s="64" t="s">
        <v>81</v>
      </c>
      <c r="B30" s="64" t="s">
        <v>82</v>
      </c>
      <c r="C30" s="64" t="s">
        <v>92</v>
      </c>
      <c r="D30" s="64" t="s">
        <v>93</v>
      </c>
      <c r="E30" s="64" t="s">
        <v>94</v>
      </c>
      <c r="F30" s="77"/>
      <c r="G30" s="59"/>
      <c r="H30" s="59"/>
      <c r="T30" s="72"/>
      <c r="U30" s="72"/>
      <c r="V30" s="493"/>
      <c r="W30" s="72"/>
      <c r="X30" s="72"/>
    </row>
    <row r="31" spans="1:24" ht="12.75" customHeight="1" x14ac:dyDescent="0.2">
      <c r="A31" s="66">
        <f t="shared" ref="A31:B34" si="0">A11</f>
        <v>0.1</v>
      </c>
      <c r="B31" s="67">
        <f t="shared" si="0"/>
        <v>10</v>
      </c>
      <c r="C31" s="78">
        <f>0.3+A31</f>
        <v>0.4</v>
      </c>
      <c r="D31" s="78">
        <f>0.8+A31</f>
        <v>0.9</v>
      </c>
      <c r="E31" s="79">
        <f>B31*C31*D31</f>
        <v>3.6</v>
      </c>
      <c r="F31" s="77"/>
      <c r="G31" s="59"/>
      <c r="H31" s="59"/>
      <c r="T31" s="72"/>
      <c r="U31" s="72"/>
      <c r="V31" s="493"/>
      <c r="W31" s="72"/>
      <c r="X31" s="72"/>
    </row>
    <row r="32" spans="1:24" x14ac:dyDescent="0.2">
      <c r="A32" s="66">
        <f t="shared" si="0"/>
        <v>7.4999999999999997E-2</v>
      </c>
      <c r="B32" s="67">
        <f t="shared" si="0"/>
        <v>21</v>
      </c>
      <c r="C32" s="78">
        <f>0.3+A32</f>
        <v>0.375</v>
      </c>
      <c r="D32" s="78">
        <f>0.8+A32</f>
        <v>0.875</v>
      </c>
      <c r="E32" s="79">
        <f>B32*C32*D32</f>
        <v>6.890625</v>
      </c>
      <c r="F32" s="80"/>
      <c r="J32" s="82"/>
      <c r="K32" s="83"/>
      <c r="L32" s="84"/>
      <c r="O32" s="85"/>
      <c r="P32" s="86"/>
      <c r="Q32" s="72"/>
      <c r="R32" s="494" t="s">
        <v>95</v>
      </c>
      <c r="S32" s="494" t="s">
        <v>96</v>
      </c>
      <c r="T32" s="72"/>
      <c r="U32" s="72"/>
      <c r="V32" s="493"/>
      <c r="W32" s="72"/>
      <c r="X32" s="72"/>
    </row>
    <row r="33" spans="1:24" x14ac:dyDescent="0.2">
      <c r="A33" s="66">
        <f t="shared" si="0"/>
        <v>0.06</v>
      </c>
      <c r="B33" s="67">
        <f t="shared" si="0"/>
        <v>253</v>
      </c>
      <c r="C33" s="78">
        <f>0.3+A33</f>
        <v>0.36</v>
      </c>
      <c r="D33" s="78">
        <f>0.8+A33</f>
        <v>0.8600000000000001</v>
      </c>
      <c r="E33" s="79">
        <f>B33*C33*D33</f>
        <v>78.328800000000001</v>
      </c>
      <c r="F33" s="80"/>
      <c r="J33" s="82"/>
      <c r="K33" s="83"/>
      <c r="L33" s="84"/>
      <c r="P33" s="87"/>
      <c r="Q33" s="72"/>
      <c r="R33" s="495"/>
      <c r="S33" s="495"/>
      <c r="T33" s="72"/>
      <c r="U33" s="72"/>
      <c r="V33" s="493"/>
      <c r="W33" s="72"/>
      <c r="X33" s="72"/>
    </row>
    <row r="34" spans="1:24" x14ac:dyDescent="0.2">
      <c r="A34" s="66">
        <f t="shared" si="0"/>
        <v>0.05</v>
      </c>
      <c r="B34" s="67">
        <f t="shared" si="0"/>
        <v>1346</v>
      </c>
      <c r="C34" s="78">
        <f>0.3+A34</f>
        <v>0.35</v>
      </c>
      <c r="D34" s="78">
        <f>0.8+A34</f>
        <v>0.85000000000000009</v>
      </c>
      <c r="E34" s="79">
        <f>B34*C34*D34</f>
        <v>400.435</v>
      </c>
      <c r="F34" s="80"/>
      <c r="I34" s="73"/>
      <c r="J34" s="82"/>
      <c r="K34" s="83"/>
      <c r="L34" s="84"/>
      <c r="P34" s="87"/>
      <c r="Q34" s="72"/>
      <c r="R34" s="495"/>
      <c r="S34" s="495"/>
      <c r="T34" s="72"/>
      <c r="U34" s="3"/>
      <c r="V34" s="493"/>
      <c r="W34" s="72"/>
      <c r="X34" s="72"/>
    </row>
    <row r="35" spans="1:24" x14ac:dyDescent="0.2">
      <c r="A35" s="502" t="s">
        <v>97</v>
      </c>
      <c r="B35" s="503"/>
      <c r="C35" s="503"/>
      <c r="D35" s="504"/>
      <c r="E35" s="96">
        <f>SUM(E31:E34)</f>
        <v>489.25442499999997</v>
      </c>
      <c r="F35" s="97"/>
      <c r="I35" s="73"/>
      <c r="J35" s="82"/>
      <c r="K35" s="83"/>
      <c r="L35" s="84"/>
      <c r="P35" s="87"/>
      <c r="Q35" s="72"/>
      <c r="R35" s="495"/>
      <c r="S35" s="495"/>
      <c r="T35" s="72"/>
      <c r="U35" s="3"/>
      <c r="V35" s="493"/>
      <c r="W35" s="72"/>
      <c r="X35" s="72"/>
    </row>
    <row r="36" spans="1:24" x14ac:dyDescent="0.2">
      <c r="A36" s="99"/>
      <c r="B36" s="100"/>
      <c r="C36" s="100"/>
      <c r="D36" s="99"/>
      <c r="E36" s="101"/>
      <c r="J36" s="82"/>
      <c r="K36" s="83"/>
      <c r="L36" s="84"/>
      <c r="M36" s="88"/>
      <c r="N36" s="58"/>
      <c r="O36" s="89"/>
      <c r="P36" s="87"/>
      <c r="Q36" s="72"/>
      <c r="R36" s="495"/>
      <c r="S36" s="495"/>
      <c r="T36" s="72"/>
      <c r="U36" s="72"/>
      <c r="V36" s="493"/>
      <c r="W36" s="72"/>
      <c r="X36" s="72"/>
    </row>
    <row r="37" spans="1:24" x14ac:dyDescent="0.2">
      <c r="A37" s="103"/>
      <c r="B37" s="104"/>
      <c r="C37" s="99"/>
      <c r="D37" s="99"/>
      <c r="E37" s="101"/>
      <c r="G37" s="58"/>
      <c r="H37" s="58"/>
      <c r="J37" s="82"/>
      <c r="K37" s="83"/>
      <c r="L37" s="84"/>
      <c r="M37" s="497"/>
      <c r="N37" s="498"/>
      <c r="O37" s="499"/>
      <c r="P37" s="500"/>
      <c r="Q37" s="501"/>
      <c r="R37" s="495"/>
      <c r="S37" s="495"/>
      <c r="T37" s="72"/>
    </row>
    <row r="38" spans="1:24" x14ac:dyDescent="0.2">
      <c r="A38" s="105"/>
      <c r="B38" s="106"/>
      <c r="C38" s="106"/>
      <c r="D38" s="106"/>
      <c r="E38" s="107"/>
      <c r="G38" s="28"/>
      <c r="H38" s="59"/>
      <c r="J38" s="82"/>
      <c r="K38" s="83"/>
      <c r="L38" s="84"/>
      <c r="M38" s="88"/>
      <c r="N38" s="58"/>
      <c r="O38" s="89"/>
      <c r="P38" s="500"/>
      <c r="Q38" s="501"/>
      <c r="R38" s="495"/>
      <c r="S38" s="495"/>
      <c r="T38" s="72"/>
    </row>
    <row r="39" spans="1:24" x14ac:dyDescent="0.2">
      <c r="A39" s="1" t="s">
        <v>99</v>
      </c>
      <c r="B39" s="106"/>
      <c r="C39" s="106"/>
      <c r="D39" s="106"/>
      <c r="E39" s="107"/>
      <c r="J39" s="82"/>
      <c r="K39" s="83"/>
      <c r="L39" s="84"/>
      <c r="M39" s="88"/>
      <c r="N39" s="58"/>
      <c r="O39" s="89"/>
      <c r="P39" s="500"/>
      <c r="Q39" s="501"/>
      <c r="R39" s="495"/>
      <c r="S39" s="495"/>
      <c r="T39" s="72"/>
    </row>
    <row r="40" spans="1:24" x14ac:dyDescent="0.2">
      <c r="A40" s="99"/>
      <c r="B40" s="106"/>
      <c r="C40" s="106"/>
      <c r="D40" s="106"/>
      <c r="E40" s="107"/>
      <c r="I40" s="90"/>
      <c r="J40" s="91"/>
      <c r="K40" s="92"/>
      <c r="L40" s="93"/>
      <c r="M40" s="88"/>
      <c r="N40" s="63" t="s">
        <v>148</v>
      </c>
      <c r="O40" s="94"/>
      <c r="P40" s="95"/>
      <c r="Q40" s="72"/>
      <c r="R40" s="495"/>
      <c r="S40" s="495"/>
      <c r="T40" s="72"/>
    </row>
    <row r="41" spans="1:24" x14ac:dyDescent="0.2">
      <c r="A41" s="99" t="s">
        <v>101</v>
      </c>
      <c r="B41" s="106"/>
      <c r="C41" s="106"/>
      <c r="D41" s="106"/>
      <c r="E41" s="107"/>
      <c r="I41" s="90"/>
      <c r="J41" s="91"/>
      <c r="K41" s="98"/>
      <c r="L41" s="98"/>
      <c r="M41" s="88"/>
      <c r="N41" s="58"/>
      <c r="O41" s="89"/>
      <c r="P41" s="87"/>
      <c r="Q41" s="72"/>
      <c r="R41" s="495"/>
      <c r="S41" s="495"/>
      <c r="T41" s="72"/>
    </row>
    <row r="42" spans="1:24" x14ac:dyDescent="0.2">
      <c r="A42" s="99" t="s">
        <v>102</v>
      </c>
      <c r="B42" s="106"/>
      <c r="C42" s="106"/>
      <c r="D42" s="106"/>
      <c r="E42" s="107"/>
      <c r="I42" s="90"/>
      <c r="J42" s="91"/>
      <c r="K42" s="98"/>
      <c r="L42" s="93"/>
      <c r="M42" s="88"/>
      <c r="N42" s="498" t="s">
        <v>98</v>
      </c>
      <c r="O42" s="499"/>
      <c r="P42" s="102"/>
      <c r="Q42" s="3"/>
      <c r="R42" s="495"/>
      <c r="S42" s="495"/>
      <c r="T42" s="72"/>
    </row>
    <row r="43" spans="1:24" x14ac:dyDescent="0.2">
      <c r="A43" s="99"/>
      <c r="B43" s="106"/>
      <c r="C43" s="106"/>
      <c r="D43" s="106"/>
      <c r="E43" s="107"/>
      <c r="I43" s="90"/>
      <c r="J43" s="91"/>
      <c r="K43" s="98"/>
      <c r="L43" s="93"/>
      <c r="M43" s="497"/>
      <c r="N43" s="498"/>
      <c r="O43" s="499"/>
      <c r="P43" s="102"/>
      <c r="Q43" s="3"/>
      <c r="R43" s="495"/>
      <c r="S43" s="495"/>
      <c r="T43" s="72"/>
    </row>
    <row r="44" spans="1:24" x14ac:dyDescent="0.2">
      <c r="A44" s="113" t="s">
        <v>86</v>
      </c>
      <c r="B44" s="106"/>
      <c r="C44" s="106"/>
      <c r="D44" s="106"/>
      <c r="E44" s="107"/>
      <c r="I44" s="90"/>
      <c r="J44" s="505"/>
      <c r="K44" s="506"/>
      <c r="L44" s="507"/>
      <c r="M44" s="88"/>
      <c r="N44" s="58"/>
      <c r="O44" s="108"/>
      <c r="P44" s="109"/>
      <c r="Q44" s="72"/>
      <c r="R44" s="496"/>
      <c r="S44" s="496"/>
    </row>
    <row r="45" spans="1:24" x14ac:dyDescent="0.2">
      <c r="A45" s="113" t="s">
        <v>104</v>
      </c>
      <c r="B45" s="106"/>
      <c r="C45" s="106"/>
      <c r="D45" s="106"/>
      <c r="E45" s="107"/>
      <c r="I45" s="58"/>
      <c r="J45" s="110"/>
      <c r="K45" s="110"/>
      <c r="L45" s="110"/>
      <c r="M45" s="58"/>
      <c r="N45" s="58"/>
      <c r="O45" s="58"/>
    </row>
    <row r="46" spans="1:24" x14ac:dyDescent="0.2">
      <c r="A46" s="113" t="s">
        <v>105</v>
      </c>
      <c r="B46" s="106"/>
      <c r="C46" s="106"/>
      <c r="D46" s="106"/>
      <c r="E46" s="107"/>
      <c r="J46" s="508" t="s">
        <v>100</v>
      </c>
      <c r="K46" s="509"/>
      <c r="L46" s="510"/>
    </row>
    <row r="47" spans="1:24" x14ac:dyDescent="0.2">
      <c r="A47" s="113" t="s">
        <v>107</v>
      </c>
      <c r="B47" s="106"/>
      <c r="C47" s="106"/>
      <c r="D47" s="106"/>
      <c r="E47" s="107"/>
      <c r="J47" s="111"/>
      <c r="K47" s="85"/>
      <c r="L47" s="112"/>
    </row>
    <row r="48" spans="1:24" x14ac:dyDescent="0.2">
      <c r="A48" s="113"/>
      <c r="B48" s="106"/>
      <c r="C48" s="106"/>
      <c r="D48" s="106"/>
      <c r="E48" s="107"/>
    </row>
    <row r="49" spans="1:20" x14ac:dyDescent="0.2">
      <c r="A49" s="99" t="s">
        <v>108</v>
      </c>
      <c r="B49" s="106"/>
      <c r="C49" s="106"/>
      <c r="D49" s="106"/>
      <c r="E49" s="107"/>
    </row>
    <row r="50" spans="1:20" ht="12.75" customHeight="1" x14ac:dyDescent="0.2">
      <c r="A50" s="105"/>
      <c r="B50" s="106"/>
      <c r="C50" s="106"/>
      <c r="D50" s="106"/>
      <c r="E50" s="107"/>
      <c r="J50" s="114"/>
      <c r="K50" s="2" t="s">
        <v>103</v>
      </c>
    </row>
    <row r="51" spans="1:20" x14ac:dyDescent="0.2">
      <c r="A51" s="64" t="s">
        <v>81</v>
      </c>
      <c r="B51" s="117" t="s">
        <v>82</v>
      </c>
      <c r="C51" s="64" t="s">
        <v>109</v>
      </c>
      <c r="D51" s="105"/>
      <c r="E51" s="105"/>
    </row>
    <row r="52" spans="1:20" x14ac:dyDescent="0.2">
      <c r="A52" s="66">
        <f>A11</f>
        <v>0.1</v>
      </c>
      <c r="B52" s="118">
        <f>B11</f>
        <v>10</v>
      </c>
      <c r="C52" s="67">
        <f>3.1415*((A52)^2)/4*B52</f>
        <v>7.853750000000001E-2</v>
      </c>
      <c r="D52" s="105"/>
      <c r="E52" s="105"/>
      <c r="J52" s="115"/>
      <c r="K52" s="2" t="s">
        <v>106</v>
      </c>
    </row>
    <row r="53" spans="1:20" x14ac:dyDescent="0.2">
      <c r="A53" s="66">
        <f t="shared" ref="A53:B55" si="1">A12</f>
        <v>7.4999999999999997E-2</v>
      </c>
      <c r="B53" s="118">
        <f t="shared" si="1"/>
        <v>21</v>
      </c>
      <c r="C53" s="67">
        <f>3.1415*((A53)^2)/4*B53</f>
        <v>9.2772421875000011E-2</v>
      </c>
      <c r="D53" s="119"/>
      <c r="E53" s="120"/>
      <c r="T53" s="72"/>
    </row>
    <row r="54" spans="1:20" x14ac:dyDescent="0.2">
      <c r="A54" s="66">
        <f t="shared" si="1"/>
        <v>0.06</v>
      </c>
      <c r="B54" s="118">
        <f t="shared" si="1"/>
        <v>253</v>
      </c>
      <c r="C54" s="67">
        <f>3.1415*((A54)^2)/4*B54</f>
        <v>0.71531955000000003</v>
      </c>
      <c r="D54" s="119"/>
      <c r="E54" s="120"/>
      <c r="G54" s="73"/>
      <c r="H54" s="73"/>
      <c r="I54" s="116"/>
      <c r="M54" s="58"/>
      <c r="N54" s="58"/>
      <c r="O54" s="58"/>
      <c r="P54" s="72"/>
      <c r="Q54" s="72"/>
      <c r="R54" s="72"/>
      <c r="S54" s="72"/>
      <c r="T54" s="72"/>
    </row>
    <row r="55" spans="1:20" x14ac:dyDescent="0.2">
      <c r="A55" s="66">
        <f t="shared" si="1"/>
        <v>0.05</v>
      </c>
      <c r="B55" s="118">
        <f t="shared" si="1"/>
        <v>1346</v>
      </c>
      <c r="C55" s="67">
        <f>3.1415*((A55)^2)/4*B55</f>
        <v>2.6427868750000005</v>
      </c>
      <c r="D55" s="119"/>
      <c r="E55" s="120"/>
      <c r="I55" s="116"/>
      <c r="M55" s="58"/>
      <c r="N55" s="498"/>
      <c r="O55" s="498"/>
      <c r="P55" s="3"/>
      <c r="Q55" s="3"/>
      <c r="R55" s="72"/>
      <c r="S55" s="72"/>
      <c r="T55" s="72"/>
    </row>
    <row r="56" spans="1:20" x14ac:dyDescent="0.2">
      <c r="A56" s="502" t="s">
        <v>97</v>
      </c>
      <c r="B56" s="503"/>
      <c r="C56" s="121">
        <f>SUM(C52:C55)</f>
        <v>3.5294163468750006</v>
      </c>
      <c r="D56" s="122"/>
      <c r="E56" s="101">
        <f>SUM(E53:E55)</f>
        <v>0</v>
      </c>
      <c r="I56" s="116"/>
      <c r="M56" s="498"/>
      <c r="N56" s="498"/>
      <c r="O56" s="498"/>
      <c r="P56" s="3"/>
      <c r="Q56" s="3"/>
      <c r="R56" s="72"/>
      <c r="S56" s="72"/>
      <c r="T56" s="72"/>
    </row>
    <row r="57" spans="1:20" x14ac:dyDescent="0.2">
      <c r="A57" s="123"/>
      <c r="B57" s="123"/>
      <c r="C57" s="124"/>
      <c r="D57" s="99"/>
      <c r="E57" s="101"/>
      <c r="G57" s="58"/>
      <c r="H57" s="58"/>
      <c r="I57" s="116"/>
      <c r="J57" s="511"/>
      <c r="K57" s="511"/>
      <c r="L57" s="511"/>
      <c r="M57" s="58"/>
      <c r="N57" s="58"/>
      <c r="O57" s="58"/>
      <c r="P57" s="72"/>
      <c r="Q57" s="72"/>
      <c r="R57" s="72"/>
      <c r="S57" s="72"/>
      <c r="T57" s="72"/>
    </row>
    <row r="58" spans="1:20" x14ac:dyDescent="0.2">
      <c r="A58" s="99" t="s">
        <v>110</v>
      </c>
      <c r="B58" s="99"/>
      <c r="C58" s="125"/>
      <c r="D58" s="99"/>
      <c r="E58" s="101"/>
      <c r="G58" s="28"/>
      <c r="H58" s="59"/>
    </row>
    <row r="59" spans="1:20" x14ac:dyDescent="0.2">
      <c r="A59" s="126"/>
      <c r="B59" s="99"/>
      <c r="C59" s="125"/>
      <c r="D59" s="99"/>
      <c r="E59" s="101"/>
      <c r="G59" s="28"/>
      <c r="H59" s="59"/>
    </row>
    <row r="60" spans="1:20" x14ac:dyDescent="0.2">
      <c r="A60" s="64" t="s">
        <v>81</v>
      </c>
      <c r="B60" s="64" t="s">
        <v>82</v>
      </c>
      <c r="C60" s="64" t="s">
        <v>92</v>
      </c>
      <c r="D60" s="64" t="s">
        <v>93</v>
      </c>
      <c r="E60" s="64" t="s">
        <v>94</v>
      </c>
    </row>
    <row r="61" spans="1:20" x14ac:dyDescent="0.2">
      <c r="A61" s="66">
        <f>A52</f>
        <v>0.1</v>
      </c>
      <c r="B61" s="67">
        <f t="shared" ref="B61:C64" si="2">B31</f>
        <v>10</v>
      </c>
      <c r="C61" s="78">
        <f t="shared" si="2"/>
        <v>0.4</v>
      </c>
      <c r="D61" s="78">
        <f>A61+0.15</f>
        <v>0.25</v>
      </c>
      <c r="E61" s="79">
        <f>B61*C61*D61</f>
        <v>1</v>
      </c>
    </row>
    <row r="62" spans="1:20" x14ac:dyDescent="0.2">
      <c r="A62" s="66">
        <f>A53</f>
        <v>7.4999999999999997E-2</v>
      </c>
      <c r="B62" s="67">
        <f t="shared" si="2"/>
        <v>21</v>
      </c>
      <c r="C62" s="78">
        <f t="shared" si="2"/>
        <v>0.375</v>
      </c>
      <c r="D62" s="78">
        <f>A62+0.15</f>
        <v>0.22499999999999998</v>
      </c>
      <c r="E62" s="79">
        <f>B62*C62*D62</f>
        <v>1.7718749999999999</v>
      </c>
    </row>
    <row r="63" spans="1:20" x14ac:dyDescent="0.2">
      <c r="A63" s="66">
        <f>A54</f>
        <v>0.06</v>
      </c>
      <c r="B63" s="67">
        <f t="shared" si="2"/>
        <v>253</v>
      </c>
      <c r="C63" s="78">
        <f t="shared" si="2"/>
        <v>0.36</v>
      </c>
      <c r="D63" s="78">
        <f>A63+0.15</f>
        <v>0.21</v>
      </c>
      <c r="E63" s="79">
        <f>B63*C63*D63</f>
        <v>19.126799999999999</v>
      </c>
    </row>
    <row r="64" spans="1:20" x14ac:dyDescent="0.2">
      <c r="A64" s="66">
        <f>A55</f>
        <v>0.05</v>
      </c>
      <c r="B64" s="67">
        <f t="shared" si="2"/>
        <v>1346</v>
      </c>
      <c r="C64" s="78">
        <f t="shared" si="2"/>
        <v>0.35</v>
      </c>
      <c r="D64" s="78">
        <f>A64+0.15</f>
        <v>0.2</v>
      </c>
      <c r="E64" s="79">
        <f>B64*C64*D64</f>
        <v>94.22</v>
      </c>
    </row>
    <row r="65" spans="1:24" x14ac:dyDescent="0.2">
      <c r="A65" s="502" t="s">
        <v>97</v>
      </c>
      <c r="B65" s="503"/>
      <c r="C65" s="503"/>
      <c r="D65" s="504"/>
      <c r="E65" s="96">
        <f>SUM(E61:E64)</f>
        <v>116.118675</v>
      </c>
      <c r="F65" s="127"/>
      <c r="U65" s="72"/>
      <c r="V65" s="493"/>
      <c r="W65" s="72"/>
      <c r="X65" s="72"/>
    </row>
    <row r="66" spans="1:24" x14ac:dyDescent="0.2">
      <c r="A66" s="123"/>
      <c r="B66" s="100"/>
      <c r="C66" s="100"/>
      <c r="D66" s="99"/>
      <c r="E66" s="101"/>
      <c r="U66" s="72"/>
      <c r="V66" s="493"/>
      <c r="W66" s="72"/>
      <c r="X66" s="72"/>
    </row>
    <row r="67" spans="1:24" ht="12.75" customHeight="1" x14ac:dyDescent="0.2">
      <c r="A67" s="126" t="s">
        <v>111</v>
      </c>
      <c r="B67" s="126"/>
      <c r="C67" s="126"/>
      <c r="D67" s="99"/>
      <c r="E67" s="101"/>
      <c r="G67" s="58"/>
      <c r="H67" s="58"/>
      <c r="U67" s="72"/>
      <c r="V67" s="493"/>
      <c r="W67" s="72"/>
      <c r="X67" s="72"/>
    </row>
    <row r="68" spans="1:24" x14ac:dyDescent="0.2">
      <c r="A68" s="64" t="s">
        <v>112</v>
      </c>
      <c r="B68" s="117" t="s">
        <v>113</v>
      </c>
      <c r="C68" s="64" t="s">
        <v>114</v>
      </c>
      <c r="D68" s="105"/>
      <c r="E68" s="107"/>
      <c r="G68" s="28"/>
      <c r="H68" s="59"/>
      <c r="U68" s="72"/>
      <c r="V68" s="493"/>
      <c r="W68" s="72"/>
      <c r="X68" s="72"/>
    </row>
    <row r="69" spans="1:24" x14ac:dyDescent="0.2">
      <c r="A69" s="67">
        <f>E65</f>
        <v>116.118675</v>
      </c>
      <c r="B69" s="118">
        <v>1.3</v>
      </c>
      <c r="C69" s="128">
        <f>A69*B69</f>
        <v>150.95427749999999</v>
      </c>
      <c r="D69" s="129"/>
      <c r="E69" s="107"/>
      <c r="U69" s="72"/>
      <c r="V69" s="493"/>
      <c r="W69" s="72"/>
      <c r="X69" s="72"/>
    </row>
    <row r="70" spans="1:24" x14ac:dyDescent="0.2">
      <c r="A70" s="105"/>
      <c r="B70" s="106"/>
      <c r="C70" s="106"/>
      <c r="D70" s="106"/>
      <c r="E70" s="107"/>
      <c r="U70" s="72"/>
      <c r="V70" s="493"/>
      <c r="W70" s="72"/>
      <c r="X70" s="72"/>
    </row>
    <row r="71" spans="1:24" x14ac:dyDescent="0.2">
      <c r="A71" s="99"/>
      <c r="B71" s="106"/>
      <c r="C71" s="106"/>
      <c r="D71" s="106"/>
      <c r="E71" s="107"/>
      <c r="U71" s="72"/>
      <c r="V71" s="493"/>
      <c r="W71" s="72"/>
      <c r="X71" s="72"/>
    </row>
    <row r="72" spans="1:24" x14ac:dyDescent="0.2">
      <c r="A72" s="1" t="s">
        <v>115</v>
      </c>
      <c r="B72" s="106"/>
      <c r="C72" s="106"/>
      <c r="D72" s="106"/>
      <c r="E72" s="107"/>
      <c r="U72" s="72"/>
      <c r="V72" s="493"/>
      <c r="W72" s="72"/>
      <c r="X72" s="72"/>
    </row>
    <row r="73" spans="1:24" x14ac:dyDescent="0.2">
      <c r="A73" s="105"/>
      <c r="B73" s="106"/>
      <c r="C73" s="106"/>
      <c r="D73" s="106"/>
      <c r="E73" s="107"/>
      <c r="U73" s="72"/>
      <c r="V73" s="493"/>
      <c r="W73" s="72"/>
      <c r="X73" s="72"/>
    </row>
    <row r="74" spans="1:24" x14ac:dyDescent="0.2">
      <c r="A74" s="99" t="s">
        <v>116</v>
      </c>
      <c r="B74" s="106"/>
      <c r="C74" s="106"/>
      <c r="D74" s="106"/>
      <c r="E74" s="107"/>
      <c r="G74" s="58"/>
      <c r="H74" s="58"/>
      <c r="U74" s="72"/>
      <c r="V74" s="493"/>
      <c r="W74" s="72"/>
      <c r="X74" s="72"/>
    </row>
    <row r="75" spans="1:24" x14ac:dyDescent="0.2">
      <c r="A75" s="105"/>
      <c r="B75" s="106"/>
      <c r="C75" s="106"/>
      <c r="D75" s="106"/>
      <c r="E75" s="107"/>
      <c r="G75" s="58"/>
      <c r="H75" s="58"/>
      <c r="U75" s="72"/>
      <c r="V75" s="493"/>
      <c r="W75" s="72"/>
      <c r="X75" s="72"/>
    </row>
    <row r="76" spans="1:24" x14ac:dyDescent="0.2">
      <c r="A76" s="64" t="s">
        <v>117</v>
      </c>
      <c r="B76" s="64" t="s">
        <v>118</v>
      </c>
      <c r="C76" s="64" t="s">
        <v>119</v>
      </c>
      <c r="D76" s="106"/>
      <c r="E76" s="107"/>
      <c r="G76" s="58"/>
      <c r="H76" s="58"/>
      <c r="U76" s="72"/>
      <c r="V76" s="493"/>
      <c r="W76" s="72"/>
      <c r="X76" s="72"/>
    </row>
    <row r="77" spans="1:24" x14ac:dyDescent="0.2">
      <c r="A77" s="67">
        <f>E35</f>
        <v>489.25442499999997</v>
      </c>
      <c r="B77" s="67">
        <f>E65</f>
        <v>116.118675</v>
      </c>
      <c r="C77" s="128">
        <f>A77-B77</f>
        <v>373.13574999999997</v>
      </c>
      <c r="D77" s="106"/>
      <c r="E77" s="107"/>
      <c r="G77" s="28"/>
      <c r="H77" s="59"/>
      <c r="U77" s="72"/>
      <c r="V77" s="493"/>
      <c r="W77" s="72"/>
      <c r="X77" s="72"/>
    </row>
    <row r="78" spans="1:24" x14ac:dyDescent="0.2">
      <c r="A78" s="105"/>
      <c r="B78" s="106"/>
      <c r="C78" s="106"/>
      <c r="D78" s="106"/>
      <c r="E78" s="107"/>
      <c r="U78" s="72"/>
      <c r="V78" s="493"/>
      <c r="W78" s="72"/>
      <c r="X78" s="72"/>
    </row>
    <row r="79" spans="1:24" x14ac:dyDescent="0.2">
      <c r="A79" s="105"/>
      <c r="B79" s="106"/>
      <c r="C79" s="106"/>
      <c r="D79" s="106"/>
      <c r="E79" s="107"/>
      <c r="U79" s="3"/>
      <c r="V79" s="493"/>
      <c r="W79" s="72"/>
      <c r="X79" s="72"/>
    </row>
    <row r="80" spans="1:24" x14ac:dyDescent="0.2">
      <c r="A80" s="1" t="s">
        <v>120</v>
      </c>
      <c r="B80" s="106"/>
      <c r="C80" s="106"/>
      <c r="D80" s="106"/>
      <c r="E80" s="107"/>
      <c r="U80" s="3"/>
      <c r="V80" s="493"/>
      <c r="W80" s="72"/>
      <c r="X80" s="72"/>
    </row>
    <row r="81" spans="1:24" x14ac:dyDescent="0.2">
      <c r="A81" s="105"/>
      <c r="B81" s="106"/>
      <c r="C81" s="106"/>
      <c r="D81" s="106"/>
      <c r="E81" s="107"/>
      <c r="U81" s="72"/>
      <c r="V81" s="493"/>
      <c r="W81" s="72"/>
      <c r="X81" s="72"/>
    </row>
    <row r="82" spans="1:24" x14ac:dyDescent="0.2">
      <c r="A82" s="512" t="s">
        <v>121</v>
      </c>
      <c r="B82" s="512"/>
      <c r="C82" s="128">
        <f>E65-C56</f>
        <v>112.589258653125</v>
      </c>
      <c r="D82" s="106"/>
      <c r="E82" s="107"/>
    </row>
    <row r="83" spans="1:24" x14ac:dyDescent="0.2">
      <c r="A83" s="105"/>
      <c r="B83" s="106"/>
      <c r="C83" s="106"/>
      <c r="D83" s="106"/>
      <c r="E83" s="107"/>
    </row>
    <row r="84" spans="1:24" x14ac:dyDescent="0.2">
      <c r="A84" s="130"/>
      <c r="B84" s="130"/>
      <c r="C84" s="131"/>
      <c r="D84" s="106"/>
    </row>
    <row r="85" spans="1:24" x14ac:dyDescent="0.2">
      <c r="A85" s="1" t="s">
        <v>122</v>
      </c>
      <c r="B85" s="130"/>
      <c r="C85" s="131"/>
      <c r="D85" s="106"/>
    </row>
    <row r="86" spans="1:24" x14ac:dyDescent="0.2">
      <c r="A86" s="130"/>
      <c r="B86" s="130"/>
      <c r="C86" s="131"/>
      <c r="D86" s="106"/>
    </row>
    <row r="87" spans="1:24" x14ac:dyDescent="0.2">
      <c r="A87" s="132" t="s">
        <v>123</v>
      </c>
      <c r="B87" s="130"/>
      <c r="C87" s="131"/>
      <c r="D87" s="106"/>
    </row>
    <row r="88" spans="1:24" x14ac:dyDescent="0.2">
      <c r="A88" s="133"/>
      <c r="B88" s="130"/>
      <c r="C88" s="131"/>
      <c r="D88" s="106"/>
    </row>
    <row r="89" spans="1:24" x14ac:dyDescent="0.2">
      <c r="A89" s="133" t="s">
        <v>86</v>
      </c>
      <c r="B89" s="130"/>
      <c r="C89" s="131"/>
      <c r="D89" s="106"/>
    </row>
    <row r="90" spans="1:24" x14ac:dyDescent="0.2">
      <c r="A90" s="2" t="s">
        <v>88</v>
      </c>
      <c r="B90" s="130"/>
      <c r="C90" s="131"/>
      <c r="D90" s="106"/>
    </row>
    <row r="91" spans="1:24" x14ac:dyDescent="0.2">
      <c r="A91" s="2" t="s">
        <v>89</v>
      </c>
      <c r="B91" s="130"/>
      <c r="C91" s="131"/>
      <c r="D91" s="106"/>
    </row>
    <row r="92" spans="1:24" x14ac:dyDescent="0.2">
      <c r="A92" s="133"/>
      <c r="B92" s="130"/>
      <c r="C92" s="131"/>
      <c r="D92" s="106"/>
    </row>
    <row r="93" spans="1:24" x14ac:dyDescent="0.2">
      <c r="A93" s="513" t="s">
        <v>124</v>
      </c>
      <c r="B93" s="514"/>
      <c r="C93" s="64" t="s">
        <v>82</v>
      </c>
      <c r="D93" s="64" t="s">
        <v>92</v>
      </c>
      <c r="E93" s="64" t="s">
        <v>125</v>
      </c>
    </row>
    <row r="94" spans="1:24" x14ac:dyDescent="0.2">
      <c r="A94" s="515" t="s">
        <v>128</v>
      </c>
      <c r="B94" s="516"/>
      <c r="C94" s="67">
        <f t="shared" ref="C94:D97" si="3">B31</f>
        <v>10</v>
      </c>
      <c r="D94" s="78">
        <f t="shared" si="3"/>
        <v>0.4</v>
      </c>
      <c r="E94" s="67">
        <f>C94*D94</f>
        <v>4</v>
      </c>
    </row>
    <row r="95" spans="1:24" x14ac:dyDescent="0.2">
      <c r="A95" s="515" t="s">
        <v>129</v>
      </c>
      <c r="B95" s="516"/>
      <c r="C95" s="67">
        <f t="shared" si="3"/>
        <v>21</v>
      </c>
      <c r="D95" s="78">
        <f t="shared" si="3"/>
        <v>0.375</v>
      </c>
      <c r="E95" s="67">
        <f>C95*D95</f>
        <v>7.875</v>
      </c>
      <c r="G95" s="58"/>
      <c r="H95" s="58"/>
    </row>
    <row r="96" spans="1:24" x14ac:dyDescent="0.2">
      <c r="A96" s="515" t="s">
        <v>466</v>
      </c>
      <c r="B96" s="516"/>
      <c r="C96" s="67">
        <f t="shared" si="3"/>
        <v>253</v>
      </c>
      <c r="D96" s="78">
        <f t="shared" si="3"/>
        <v>0.36</v>
      </c>
      <c r="E96" s="67">
        <f>C96*D96</f>
        <v>91.08</v>
      </c>
      <c r="G96" s="28"/>
      <c r="H96" s="59"/>
    </row>
    <row r="97" spans="1:5" x14ac:dyDescent="0.2">
      <c r="A97" s="515" t="s">
        <v>130</v>
      </c>
      <c r="B97" s="516"/>
      <c r="C97" s="67">
        <f t="shared" si="3"/>
        <v>1346</v>
      </c>
      <c r="D97" s="78">
        <f t="shared" si="3"/>
        <v>0.35</v>
      </c>
      <c r="E97" s="67">
        <f>C97*D97</f>
        <v>471.09999999999997</v>
      </c>
    </row>
    <row r="98" spans="1:5" x14ac:dyDescent="0.2">
      <c r="A98" s="517" t="s">
        <v>27</v>
      </c>
      <c r="B98" s="518"/>
      <c r="C98" s="518"/>
      <c r="D98" s="519"/>
      <c r="E98" s="128">
        <f>SUM(E94:E97)</f>
        <v>574.05499999999995</v>
      </c>
    </row>
    <row r="99" spans="1:5" x14ac:dyDescent="0.2">
      <c r="A99" s="133"/>
      <c r="B99" s="130"/>
      <c r="C99" s="131"/>
      <c r="D99" s="106"/>
    </row>
    <row r="101" spans="1:5" x14ac:dyDescent="0.2">
      <c r="A101" s="1" t="s">
        <v>131</v>
      </c>
    </row>
    <row r="102" spans="1:5" x14ac:dyDescent="0.2">
      <c r="A102" s="1"/>
    </row>
    <row r="103" spans="1:5" x14ac:dyDescent="0.2">
      <c r="A103" s="1" t="s">
        <v>132</v>
      </c>
    </row>
    <row r="104" spans="1:5" x14ac:dyDescent="0.2">
      <c r="A104" s="1"/>
    </row>
    <row r="105" spans="1:5" x14ac:dyDescent="0.2">
      <c r="A105" s="2" t="s">
        <v>86</v>
      </c>
    </row>
    <row r="106" spans="1:5" x14ac:dyDescent="0.2">
      <c r="A106" s="2" t="s">
        <v>133</v>
      </c>
    </row>
    <row r="107" spans="1:5" x14ac:dyDescent="0.2">
      <c r="A107" s="2" t="s">
        <v>88</v>
      </c>
    </row>
    <row r="108" spans="1:5" x14ac:dyDescent="0.2">
      <c r="A108" s="2" t="s">
        <v>89</v>
      </c>
    </row>
    <row r="109" spans="1:5" x14ac:dyDescent="0.2">
      <c r="A109" s="2" t="s">
        <v>134</v>
      </c>
    </row>
    <row r="110" spans="1:5" x14ac:dyDescent="0.2">
      <c r="A110" s="74"/>
      <c r="C110" s="75"/>
      <c r="D110" s="75"/>
    </row>
    <row r="111" spans="1:5" x14ac:dyDescent="0.2">
      <c r="A111" s="64" t="s">
        <v>81</v>
      </c>
      <c r="B111" s="64" t="s">
        <v>82</v>
      </c>
      <c r="C111" s="64" t="s">
        <v>92</v>
      </c>
      <c r="D111" s="64" t="s">
        <v>93</v>
      </c>
      <c r="E111" s="64" t="s">
        <v>94</v>
      </c>
    </row>
    <row r="112" spans="1:5" x14ac:dyDescent="0.2">
      <c r="A112" s="66">
        <f t="shared" ref="A112:B115" si="4">A61</f>
        <v>0.1</v>
      </c>
      <c r="B112" s="67">
        <f t="shared" si="4"/>
        <v>10</v>
      </c>
      <c r="C112" s="78">
        <f>D94</f>
        <v>0.4</v>
      </c>
      <c r="D112" s="78">
        <v>7.0000000000000007E-2</v>
      </c>
      <c r="E112" s="79">
        <f>B112*C112*D112</f>
        <v>0.28000000000000003</v>
      </c>
    </row>
    <row r="113" spans="1:5" x14ac:dyDescent="0.2">
      <c r="A113" s="66">
        <f t="shared" si="4"/>
        <v>7.4999999999999997E-2</v>
      </c>
      <c r="B113" s="67">
        <f t="shared" si="4"/>
        <v>21</v>
      </c>
      <c r="C113" s="78">
        <f>D95</f>
        <v>0.375</v>
      </c>
      <c r="D113" s="78">
        <v>7.0000000000000007E-2</v>
      </c>
      <c r="E113" s="79">
        <f>B113*C113*D113</f>
        <v>0.55125000000000002</v>
      </c>
    </row>
    <row r="114" spans="1:5" x14ac:dyDescent="0.2">
      <c r="A114" s="66">
        <f t="shared" si="4"/>
        <v>0.06</v>
      </c>
      <c r="B114" s="67">
        <f t="shared" si="4"/>
        <v>253</v>
      </c>
      <c r="C114" s="78">
        <f>D96</f>
        <v>0.36</v>
      </c>
      <c r="D114" s="78">
        <v>7.0000000000000007E-2</v>
      </c>
      <c r="E114" s="79">
        <f>B114*C114*D114</f>
        <v>6.3756000000000004</v>
      </c>
    </row>
    <row r="115" spans="1:5" x14ac:dyDescent="0.2">
      <c r="A115" s="66">
        <f t="shared" si="4"/>
        <v>0.05</v>
      </c>
      <c r="B115" s="67">
        <f t="shared" si="4"/>
        <v>1346</v>
      </c>
      <c r="C115" s="78">
        <f>D97</f>
        <v>0.35</v>
      </c>
      <c r="D115" s="78">
        <v>7.0000000000000007E-2</v>
      </c>
      <c r="E115" s="79">
        <f>B115*C115*D115</f>
        <v>32.977000000000004</v>
      </c>
    </row>
    <row r="116" spans="1:5" x14ac:dyDescent="0.2">
      <c r="A116" s="502" t="s">
        <v>97</v>
      </c>
      <c r="B116" s="503"/>
      <c r="C116" s="503"/>
      <c r="D116" s="504"/>
      <c r="E116" s="96">
        <f>SUM(E112:E115)</f>
        <v>40.183850000000007</v>
      </c>
    </row>
    <row r="117" spans="1:5" x14ac:dyDescent="0.2">
      <c r="A117" s="99"/>
      <c r="B117" s="100"/>
      <c r="C117" s="100"/>
      <c r="D117" s="99"/>
      <c r="E117" s="101"/>
    </row>
  </sheetData>
  <mergeCells count="37">
    <mergeCell ref="A97:B97"/>
    <mergeCell ref="A98:D98"/>
    <mergeCell ref="A116:D116"/>
    <mergeCell ref="A94:B94"/>
    <mergeCell ref="A65:D65"/>
    <mergeCell ref="A82:B82"/>
    <mergeCell ref="A93:B93"/>
    <mergeCell ref="A95:B95"/>
    <mergeCell ref="A96:B96"/>
    <mergeCell ref="N55:O55"/>
    <mergeCell ref="M56:O56"/>
    <mergeCell ref="J57:L57"/>
    <mergeCell ref="A56:B56"/>
    <mergeCell ref="V65:V81"/>
    <mergeCell ref="A35:D35"/>
    <mergeCell ref="N42:O42"/>
    <mergeCell ref="M43:O43"/>
    <mergeCell ref="J44:L44"/>
    <mergeCell ref="J46:L46"/>
    <mergeCell ref="H16:S18"/>
    <mergeCell ref="V22:V36"/>
    <mergeCell ref="R32:R44"/>
    <mergeCell ref="S32:S44"/>
    <mergeCell ref="M37:O37"/>
    <mergeCell ref="P37:Q37"/>
    <mergeCell ref="P38:Q38"/>
    <mergeCell ref="P39:Q39"/>
    <mergeCell ref="A4:F4"/>
    <mergeCell ref="H4:V4"/>
    <mergeCell ref="A5:F5"/>
    <mergeCell ref="H5:V5"/>
    <mergeCell ref="H10:S13"/>
    <mergeCell ref="H1:V1"/>
    <mergeCell ref="A2:F2"/>
    <mergeCell ref="H2:V2"/>
    <mergeCell ref="A3:F3"/>
    <mergeCell ref="H3:V3"/>
  </mergeCells>
  <printOptions horizontalCentered="1"/>
  <pageMargins left="0.51181102362204722" right="0.51181102362204722" top="0.39370078740157483" bottom="0.55118110236220474" header="0.31496062992125984" footer="0.31496062992125984"/>
  <pageSetup paperSize="9" scale="74" orientation="portrait" r:id="rId1"/>
  <rowBreaks count="1" manualBreakCount="1">
    <brk id="82" max="21" man="1"/>
  </rowBreaks>
  <colBreaks count="1" manualBreakCount="1">
    <brk id="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1"/>
  <sheetViews>
    <sheetView view="pageBreakPreview" zoomScale="80" zoomScaleNormal="100" zoomScaleSheetLayoutView="80" workbookViewId="0">
      <selection activeCell="D17" sqref="D17"/>
    </sheetView>
  </sheetViews>
  <sheetFormatPr defaultRowHeight="12.75" x14ac:dyDescent="0.2"/>
  <cols>
    <col min="1" max="1" width="20.28515625" customWidth="1"/>
    <col min="2" max="2" width="67.140625" customWidth="1"/>
    <col min="3" max="3" width="9.85546875" customWidth="1"/>
    <col min="4" max="4" width="11.85546875" customWidth="1"/>
    <col min="5" max="6" width="17.7109375" customWidth="1"/>
    <col min="8" max="8" width="10.28515625" customWidth="1"/>
  </cols>
  <sheetData>
    <row r="1" spans="1:22" s="329" customFormat="1" ht="26.25" x14ac:dyDescent="0.4">
      <c r="A1" s="328"/>
      <c r="B1" s="332" t="s">
        <v>506</v>
      </c>
      <c r="S1" s="330"/>
      <c r="T1" s="330"/>
      <c r="V1" s="331"/>
    </row>
    <row r="2" spans="1:22" s="329" customFormat="1" ht="21" x14ac:dyDescent="0.35">
      <c r="A2" s="332"/>
      <c r="B2" s="332" t="s">
        <v>507</v>
      </c>
      <c r="S2" s="330"/>
      <c r="T2" s="330"/>
      <c r="V2" s="331"/>
    </row>
    <row r="3" spans="1:22" s="329" customFormat="1" ht="21" x14ac:dyDescent="0.35">
      <c r="A3" s="332"/>
      <c r="B3" s="332"/>
      <c r="S3" s="330"/>
      <c r="T3" s="330"/>
      <c r="V3" s="331"/>
    </row>
    <row r="5" spans="1:22" ht="13.5" thickBot="1" x14ac:dyDescent="0.25"/>
    <row r="6" spans="1:22" ht="15" x14ac:dyDescent="0.2">
      <c r="A6" s="333" t="s">
        <v>271</v>
      </c>
      <c r="B6" s="334" t="s">
        <v>272</v>
      </c>
      <c r="C6" s="335" t="s">
        <v>273</v>
      </c>
      <c r="D6" s="336" t="s">
        <v>274</v>
      </c>
      <c r="E6" s="337" t="s">
        <v>275</v>
      </c>
      <c r="F6" s="338" t="s">
        <v>276</v>
      </c>
    </row>
    <row r="7" spans="1:22" ht="38.25" x14ac:dyDescent="0.2">
      <c r="A7" s="339" t="s">
        <v>283</v>
      </c>
      <c r="B7" s="340" t="s">
        <v>277</v>
      </c>
      <c r="C7" s="341" t="s">
        <v>278</v>
      </c>
      <c r="D7" s="342">
        <v>45</v>
      </c>
      <c r="E7" s="424">
        <v>21.27</v>
      </c>
      <c r="F7" s="343">
        <f t="shared" ref="F7:F12" si="0">ROUND(E7*D7,2)</f>
        <v>957.15</v>
      </c>
    </row>
    <row r="8" spans="1:22" ht="38.25" x14ac:dyDescent="0.2">
      <c r="A8" s="344" t="s">
        <v>284</v>
      </c>
      <c r="B8" s="340" t="s">
        <v>277</v>
      </c>
      <c r="C8" s="345" t="s">
        <v>278</v>
      </c>
      <c r="D8" s="346">
        <v>24</v>
      </c>
      <c r="E8" s="425">
        <v>4.34</v>
      </c>
      <c r="F8" s="343">
        <f t="shared" si="0"/>
        <v>104.16</v>
      </c>
    </row>
    <row r="9" spans="1:22" ht="15" x14ac:dyDescent="0.2">
      <c r="A9" s="344" t="s">
        <v>287</v>
      </c>
      <c r="B9" s="340" t="s">
        <v>286</v>
      </c>
      <c r="C9" s="345" t="s">
        <v>278</v>
      </c>
      <c r="D9" s="346">
        <f>D7</f>
        <v>45</v>
      </c>
      <c r="E9" s="425">
        <v>20.21</v>
      </c>
      <c r="F9" s="343">
        <f t="shared" si="0"/>
        <v>909.45</v>
      </c>
    </row>
    <row r="10" spans="1:22" ht="51" x14ac:dyDescent="0.2">
      <c r="A10" s="339" t="s">
        <v>285</v>
      </c>
      <c r="B10" s="340" t="s">
        <v>282</v>
      </c>
      <c r="C10" s="341" t="s">
        <v>273</v>
      </c>
      <c r="D10" s="342">
        <v>8.9999999999999993E-3</v>
      </c>
      <c r="E10" s="426">
        <v>937367.89</v>
      </c>
      <c r="F10" s="343">
        <f t="shared" si="0"/>
        <v>8436.31</v>
      </c>
    </row>
    <row r="11" spans="1:22" ht="25.5" x14ac:dyDescent="0.2">
      <c r="A11" s="351" t="s">
        <v>289</v>
      </c>
      <c r="B11" s="358" t="s">
        <v>279</v>
      </c>
      <c r="C11" s="345" t="s">
        <v>273</v>
      </c>
      <c r="D11" s="346">
        <v>3.0999999999999999E-3</v>
      </c>
      <c r="E11" s="427">
        <v>0</v>
      </c>
      <c r="F11" s="343">
        <f t="shared" si="0"/>
        <v>0</v>
      </c>
    </row>
    <row r="12" spans="1:22" ht="15" x14ac:dyDescent="0.2">
      <c r="A12" s="351" t="s">
        <v>290</v>
      </c>
      <c r="B12" s="340" t="s">
        <v>280</v>
      </c>
      <c r="C12" s="345" t="s">
        <v>278</v>
      </c>
      <c r="D12" s="346">
        <v>8</v>
      </c>
      <c r="E12" s="425">
        <v>20.399999999999999</v>
      </c>
      <c r="F12" s="343">
        <f t="shared" si="0"/>
        <v>163.19999999999999</v>
      </c>
    </row>
    <row r="13" spans="1:22" ht="15.75" thickBot="1" x14ac:dyDescent="0.25">
      <c r="A13" s="520" t="s">
        <v>281</v>
      </c>
      <c r="B13" s="521"/>
      <c r="C13" s="521"/>
      <c r="D13" s="521"/>
      <c r="E13" s="522"/>
      <c r="F13" s="347">
        <f>ROUND(SUM(F7:F12),2)</f>
        <v>10570.27</v>
      </c>
    </row>
    <row r="15" spans="1:22" x14ac:dyDescent="0.2">
      <c r="F15" s="348"/>
    </row>
    <row r="17" spans="5:6" x14ac:dyDescent="0.2">
      <c r="F17" s="348"/>
    </row>
    <row r="18" spans="5:6" x14ac:dyDescent="0.2">
      <c r="F18" s="348"/>
    </row>
    <row r="19" spans="5:6" x14ac:dyDescent="0.2">
      <c r="F19" s="348"/>
    </row>
    <row r="20" spans="5:6" x14ac:dyDescent="0.2">
      <c r="F20" s="348"/>
    </row>
    <row r="21" spans="5:6" x14ac:dyDescent="0.2">
      <c r="F21" s="348"/>
    </row>
    <row r="22" spans="5:6" x14ac:dyDescent="0.2">
      <c r="F22" s="348"/>
    </row>
    <row r="23" spans="5:6" x14ac:dyDescent="0.2">
      <c r="F23" s="349"/>
    </row>
    <row r="24" spans="5:6" x14ac:dyDescent="0.2">
      <c r="F24" s="348"/>
    </row>
    <row r="26" spans="5:6" x14ac:dyDescent="0.2">
      <c r="E26">
        <f>45700*0.0031</f>
        <v>141.66999999999999</v>
      </c>
      <c r="F26" s="348" t="e">
        <f>'Orc-Vita Maues'!#REF!</f>
        <v>#REF!</v>
      </c>
    </row>
    <row r="27" spans="5:6" x14ac:dyDescent="0.2">
      <c r="F27" s="349"/>
    </row>
    <row r="31" spans="5:6" x14ac:dyDescent="0.2">
      <c r="F31" s="349"/>
    </row>
  </sheetData>
  <mergeCells count="1">
    <mergeCell ref="A13:E13"/>
  </mergeCells>
  <pageMargins left="0.511811024" right="0.511811024" top="0.78740157499999996" bottom="0.78740157499999996" header="0.31496062000000002" footer="0.31496062000000002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8</vt:i4>
      </vt:variant>
      <vt:variant>
        <vt:lpstr>Intervalos com Nome</vt:lpstr>
      </vt:variant>
      <vt:variant>
        <vt:i4>11</vt:i4>
      </vt:variant>
    </vt:vector>
  </HeadingPairs>
  <TitlesOfParts>
    <vt:vector size="19" baseType="lpstr">
      <vt:lpstr>Cronog. REFORMULADO (2)</vt:lpstr>
      <vt:lpstr>Resumo</vt:lpstr>
      <vt:lpstr>Orc-Vita Maues</vt:lpstr>
      <vt:lpstr>Memo-Calc</vt:lpstr>
      <vt:lpstr>Folha1</vt:lpstr>
      <vt:lpstr>Adutora</vt:lpstr>
      <vt:lpstr>Rede</vt:lpstr>
      <vt:lpstr>CPU-01 Mobilizacao</vt:lpstr>
      <vt:lpstr>Adutora!Área_de_Impressão</vt:lpstr>
      <vt:lpstr>'CPU-01 Mobilizacao'!Área_de_Impressão</vt:lpstr>
      <vt:lpstr>'Cronog. REFORMULADO (2)'!Área_de_Impressão</vt:lpstr>
      <vt:lpstr>'Orc-Vita Maues'!Área_de_Impressão</vt:lpstr>
      <vt:lpstr>Rede!Área_de_Impressão</vt:lpstr>
      <vt:lpstr>Resumo!Área_de_Impressão</vt:lpstr>
      <vt:lpstr>Adutora!Títulos_de_Impressão</vt:lpstr>
      <vt:lpstr>'Cronog. REFORMULADO (2)'!Títulos_de_Impressão</vt:lpstr>
      <vt:lpstr>'Orc-Vita Maues'!Títulos_de_Impressão</vt:lpstr>
      <vt:lpstr>Rede!Títulos_de_Impressão</vt:lpstr>
      <vt:lpstr>Resumo!Títulos_de_Impressão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Oliveira</dc:creator>
  <cp:lastModifiedBy>Andre Carvallo</cp:lastModifiedBy>
  <cp:lastPrinted>2023-04-24T18:16:51Z</cp:lastPrinted>
  <dcterms:created xsi:type="dcterms:W3CDTF">2006-04-12T17:45:41Z</dcterms:created>
  <dcterms:modified xsi:type="dcterms:W3CDTF">2023-04-24T18:17:07Z</dcterms:modified>
</cp:coreProperties>
</file>