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_NICIANA NOURA\PMA 2023\LICITAÇÃO\15-23- REFORMA E AMPLIAÇÃO DO MERCADO DO AURÁ\LICITAÇÃO\TEXTO\"/>
    </mc:Choice>
  </mc:AlternateContent>
  <bookViews>
    <workbookView xWindow="0" yWindow="0" windowWidth="28800" windowHeight="12330" tabRatio="500" activeTab="5"/>
  </bookViews>
  <sheets>
    <sheet name="Planilha Orçamentária" sheetId="1" r:id="rId1"/>
    <sheet name="Memória de Cálculo" sheetId="2" r:id="rId2"/>
    <sheet name="Cronograma" sheetId="3" r:id="rId3"/>
    <sheet name="BDI" sheetId="4" r:id="rId4"/>
    <sheet name="Composições" sheetId="5" r:id="rId5"/>
    <sheet name="LS" sheetId="6" r:id="rId6"/>
  </sheets>
  <definedNames>
    <definedName name="_xlnm._FilterDatabase" localSheetId="0">'Planilha Orçamentária'!$K$8:$K$88</definedName>
    <definedName name="_xlnm.Print_Area" localSheetId="3">BDI!$A$1:$F$38</definedName>
    <definedName name="_xlnm.Print_Area" localSheetId="4">Composições!$A$1:$I$116</definedName>
    <definedName name="_xlnm.Print_Area" localSheetId="2">Cronograma!$A$1:$W$35</definedName>
    <definedName name="_xlnm.Print_Area" localSheetId="5">LS!$A$1:$F$52</definedName>
    <definedName name="_xlnm.Print_Area" localSheetId="1">'Memória de Cálculo'!$I$1:$AI$1085</definedName>
    <definedName name="_xlnm.Print_Area" localSheetId="0">'Planilha Orçamentária'!$A$1:$M$181</definedName>
    <definedName name="DAYLA123" localSheetId="3">#REF!</definedName>
    <definedName name="DAYLA123" localSheetId="2">#REF!</definedName>
    <definedName name="DAYLA123" localSheetId="1">#REF!</definedName>
    <definedName name="DAYLA123">#REF!</definedName>
    <definedName name="E" localSheetId="3">#REF!,#REF!</definedName>
    <definedName name="E" localSheetId="2">#REF!,#REF!</definedName>
    <definedName name="E" localSheetId="1">#REF!,#REF!</definedName>
    <definedName name="E">#REF!,#REF!</definedName>
    <definedName name="Excel_BuiltIn_Print_Area_2" localSheetId="3">#REF!</definedName>
    <definedName name="Excel_BuiltIn_Print_Area_2" localSheetId="2">#REF!</definedName>
    <definedName name="Excel_BuiltIn_Print_Area_2" localSheetId="1">#REF!</definedName>
    <definedName name="Excel_BuiltIn_Print_Area_2">#REF!</definedName>
    <definedName name="Excel_BuiltIn_Print_Area_3" localSheetId="3">#REF!</definedName>
    <definedName name="Excel_BuiltIn_Print_Area_3" localSheetId="2">#REF!</definedName>
    <definedName name="Excel_BuiltIn_Print_Area_3" localSheetId="1">#REF!</definedName>
    <definedName name="Excel_BuiltIn_Print_Area_3">#REF!</definedName>
    <definedName name="Excel_BuiltIn_Print_Area_4" localSheetId="3">#REF!</definedName>
    <definedName name="Excel_BuiltIn_Print_Area_4" localSheetId="2">#REF!</definedName>
    <definedName name="Excel_BuiltIn_Print_Area_4" localSheetId="1">#REF!</definedName>
    <definedName name="Excel_BuiltIn_Print_Area_4">#REF!</definedName>
    <definedName name="Excel_BuiltIn_Print_Titles_2" localSheetId="3">#REF!</definedName>
    <definedName name="Excel_BuiltIn_Print_Titles_2" localSheetId="2">#REF!</definedName>
    <definedName name="Excel_BuiltIn_Print_Titles_2" localSheetId="1">#REF!</definedName>
    <definedName name="Excel_BuiltIn_Print_Titles_2">#REF!</definedName>
    <definedName name="Excel_BuiltIn_Print_Titles_3" localSheetId="3">#REF!</definedName>
    <definedName name="Excel_BuiltIn_Print_Titles_3" localSheetId="2">#REF!</definedName>
    <definedName name="Excel_BuiltIn_Print_Titles_3" localSheetId="1">#REF!</definedName>
    <definedName name="Excel_BuiltIn_Print_Titles_3">#REF!</definedName>
    <definedName name="Excel_BuiltIn_Print_Titles_4" localSheetId="3">#REF!,#REF!</definedName>
    <definedName name="Excel_BuiltIn_Print_Titles_4" localSheetId="2">#REF!,#REF!</definedName>
    <definedName name="Excel_BuiltIn_Print_Titles_4" localSheetId="1">#REF!,#REF!</definedName>
    <definedName name="Excel_BuiltIn_Print_Titles_4">#REF!,#REF!</definedName>
    <definedName name="ORÇAMENTO.BancoRef">'Planilha Orçamentária'!#REF!</definedName>
    <definedName name="qciaaaa" localSheetId="3">#REF!</definedName>
    <definedName name="qciaaaa" localSheetId="2">#REF!</definedName>
    <definedName name="qciaaaa" localSheetId="1">#REF!</definedName>
    <definedName name="qciaaaa">#REF!</definedName>
    <definedName name="REFERENCIA.Unidade">IF(ISNUMBER('Planilha Orçamentária'!$AG1),OFFSET(INDIRECT(ORÇAMENTO.BancoRef),'Planilha Orçamentária'!$AG1-1,4,1),"-")</definedName>
    <definedName name="_xlnm.Print_Titles" localSheetId="2">Cronograma!$1:$8</definedName>
    <definedName name="_xlnm.Print_Titles" localSheetId="1">'Memória de Cálculo'!$2:$5</definedName>
    <definedName name="_xlnm.Print_Titles" localSheetId="0">'Planilha Orçamentária'!$2:$7</definedName>
  </definedNames>
  <calcPr calcId="162913" concurrentCalc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4" i="6" l="1"/>
  <c r="E36" i="6"/>
  <c r="E43" i="6"/>
  <c r="E47" i="6"/>
  <c r="E48" i="6"/>
  <c r="D24" i="6"/>
  <c r="D36" i="6"/>
  <c r="D43" i="6"/>
  <c r="D47" i="6"/>
  <c r="D48" i="6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I170" i="1"/>
  <c r="I169" i="1"/>
  <c r="I135" i="1"/>
  <c r="I133" i="1"/>
  <c r="I132" i="1"/>
  <c r="I131" i="1"/>
  <c r="I129" i="1"/>
  <c r="I113" i="1"/>
  <c r="I86" i="1"/>
  <c r="I47" i="1"/>
  <c r="I13" i="1"/>
  <c r="U148" i="2"/>
  <c r="H30" i="5"/>
  <c r="H29" i="5"/>
  <c r="H28" i="5"/>
  <c r="H27" i="5"/>
  <c r="H26" i="5"/>
  <c r="AB34" i="2"/>
  <c r="H15" i="1"/>
  <c r="AB52" i="2"/>
  <c r="AB50" i="2"/>
  <c r="H19" i="1"/>
  <c r="AB46" i="2"/>
  <c r="H18" i="1"/>
  <c r="AB42" i="2"/>
  <c r="H17" i="1"/>
  <c r="AB38" i="2"/>
  <c r="H16" i="1"/>
  <c r="AB32" i="2"/>
  <c r="AB30" i="2"/>
  <c r="H14" i="1"/>
  <c r="AB28" i="2"/>
  <c r="AB27" i="2"/>
  <c r="AB26" i="2"/>
  <c r="AB20" i="2"/>
  <c r="H12" i="1"/>
  <c r="AB18" i="2"/>
  <c r="AB17" i="2"/>
  <c r="AB16" i="2"/>
  <c r="AB15" i="2"/>
  <c r="AB13" i="2"/>
  <c r="H11" i="1"/>
  <c r="H31" i="5"/>
  <c r="I15" i="1"/>
  <c r="AB24" i="2"/>
  <c r="H13" i="1"/>
  <c r="L2" i="1"/>
  <c r="J18" i="1"/>
  <c r="K18" i="1"/>
  <c r="J17" i="1"/>
  <c r="K17" i="1"/>
  <c r="J13" i="1"/>
  <c r="K13" i="1"/>
  <c r="J12" i="1"/>
  <c r="K12" i="1"/>
  <c r="J19" i="1"/>
  <c r="K19" i="1"/>
  <c r="J11" i="1"/>
  <c r="K11" i="1"/>
  <c r="J16" i="1"/>
  <c r="K16" i="1"/>
  <c r="J15" i="1"/>
  <c r="K15" i="1"/>
  <c r="J65" i="1"/>
  <c r="AB144" i="2"/>
  <c r="AB369" i="2"/>
  <c r="AB368" i="2"/>
  <c r="AB367" i="2"/>
  <c r="AB366" i="2"/>
  <c r="AB365" i="2"/>
  <c r="AB364" i="2"/>
  <c r="AB363" i="2"/>
  <c r="AB362" i="2"/>
  <c r="AB361" i="2"/>
  <c r="AB360" i="2"/>
  <c r="AB359" i="2"/>
  <c r="AB358" i="2"/>
  <c r="AB357" i="2"/>
  <c r="AB356" i="2"/>
  <c r="AB355" i="2"/>
  <c r="AB354" i="2"/>
  <c r="AB353" i="2"/>
  <c r="AB352" i="2"/>
  <c r="AB351" i="2"/>
  <c r="AB350" i="2"/>
  <c r="AB349" i="2"/>
  <c r="AB348" i="2"/>
  <c r="AB347" i="2"/>
  <c r="AB346" i="2"/>
  <c r="AB345" i="2"/>
  <c r="AB341" i="2"/>
  <c r="AB340" i="2"/>
  <c r="AB343" i="2"/>
  <c r="H65" i="1"/>
  <c r="K65" i="1"/>
  <c r="AB776" i="2"/>
  <c r="AB775" i="2"/>
  <c r="AB1073" i="2"/>
  <c r="AB1069" i="2"/>
  <c r="AB569" i="2"/>
  <c r="AB561" i="2"/>
  <c r="AB557" i="2"/>
  <c r="AB553" i="2"/>
  <c r="AB537" i="2"/>
  <c r="AB489" i="2"/>
  <c r="AB949" i="2"/>
  <c r="H59" i="5"/>
  <c r="H58" i="5"/>
  <c r="H57" i="5"/>
  <c r="H56" i="5"/>
  <c r="H100" i="1"/>
  <c r="AB810" i="2"/>
  <c r="AB798" i="2"/>
  <c r="AB688" i="2"/>
  <c r="AB687" i="2"/>
  <c r="AB686" i="2"/>
  <c r="AB685" i="2"/>
  <c r="AB684" i="2"/>
  <c r="AB683" i="2"/>
  <c r="AB682" i="2"/>
  <c r="AB681" i="2"/>
  <c r="AB680" i="2"/>
  <c r="AB679" i="2"/>
  <c r="AB585" i="2"/>
  <c r="AB678" i="2"/>
  <c r="AB677" i="2"/>
  <c r="AB676" i="2"/>
  <c r="AB675" i="2"/>
  <c r="AB674" i="2"/>
  <c r="AB673" i="2"/>
  <c r="AB672" i="2"/>
  <c r="AB671" i="2"/>
  <c r="AB670" i="2"/>
  <c r="AB669" i="2"/>
  <c r="AB668" i="2"/>
  <c r="AB667" i="2"/>
  <c r="AB666" i="2"/>
  <c r="AB665" i="2"/>
  <c r="AB664" i="2"/>
  <c r="AB663" i="2"/>
  <c r="AB584" i="2"/>
  <c r="AB583" i="2"/>
  <c r="AB287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73" i="2"/>
  <c r="AB267" i="2"/>
  <c r="AB266" i="2"/>
  <c r="AB265" i="2"/>
  <c r="AB264" i="2"/>
  <c r="AB263" i="2"/>
  <c r="AB262" i="2"/>
  <c r="AB261" i="2"/>
  <c r="AB260" i="2"/>
  <c r="AB259" i="2"/>
  <c r="AB258" i="2"/>
  <c r="AB257" i="2"/>
  <c r="AB256" i="2"/>
  <c r="AB255" i="2"/>
  <c r="AB87" i="2"/>
  <c r="AB1064" i="2"/>
  <c r="H167" i="1"/>
  <c r="AB1060" i="2"/>
  <c r="H166" i="1"/>
  <c r="AB1056" i="2"/>
  <c r="H165" i="1"/>
  <c r="AB1052" i="2"/>
  <c r="H164" i="1"/>
  <c r="AB661" i="2"/>
  <c r="H111" i="1"/>
  <c r="H60" i="5"/>
  <c r="AB269" i="2"/>
  <c r="AB1048" i="2"/>
  <c r="H163" i="1"/>
  <c r="AB1008" i="2"/>
  <c r="AB1044" i="2"/>
  <c r="H162" i="1"/>
  <c r="AB1040" i="2"/>
  <c r="H161" i="1"/>
  <c r="AB1036" i="2"/>
  <c r="H160" i="1"/>
  <c r="AB1032" i="2"/>
  <c r="H159" i="1"/>
  <c r="AB1028" i="2"/>
  <c r="H158" i="1"/>
  <c r="AB1024" i="2"/>
  <c r="H157" i="1"/>
  <c r="AB1020" i="2"/>
  <c r="H156" i="1"/>
  <c r="AB1016" i="2"/>
  <c r="H155" i="1"/>
  <c r="AB1012" i="2"/>
  <c r="H154" i="1"/>
  <c r="H153" i="1"/>
  <c r="AB1004" i="2"/>
  <c r="H152" i="1"/>
  <c r="AB1000" i="2"/>
  <c r="H151" i="1"/>
  <c r="AB996" i="2"/>
  <c r="H150" i="1"/>
  <c r="AB992" i="2"/>
  <c r="H149" i="1"/>
  <c r="AB988" i="2"/>
  <c r="H148" i="1"/>
  <c r="AB984" i="2"/>
  <c r="H147" i="1"/>
  <c r="AB980" i="2"/>
  <c r="H146" i="1"/>
  <c r="AB976" i="2"/>
  <c r="H145" i="1"/>
  <c r="AB972" i="2"/>
  <c r="H144" i="1"/>
  <c r="AB968" i="2"/>
  <c r="H143" i="1"/>
  <c r="AB964" i="2"/>
  <c r="H142" i="1"/>
  <c r="AB960" i="2"/>
  <c r="H141" i="1"/>
  <c r="AB956" i="2"/>
  <c r="AB567" i="2"/>
  <c r="H98" i="1"/>
  <c r="H97" i="1"/>
  <c r="H96" i="1"/>
  <c r="AB549" i="2"/>
  <c r="H95" i="1"/>
  <c r="AB545" i="2"/>
  <c r="H94" i="1"/>
  <c r="AB541" i="2"/>
  <c r="H93" i="1"/>
  <c r="H92" i="1"/>
  <c r="AB533" i="2"/>
  <c r="H91" i="1"/>
  <c r="AB529" i="2"/>
  <c r="H90" i="1"/>
  <c r="AB527" i="2"/>
  <c r="AB524" i="2"/>
  <c r="H89" i="1"/>
  <c r="AB565" i="2"/>
  <c r="H99" i="1"/>
  <c r="H140" i="1"/>
  <c r="AB122" i="2"/>
  <c r="AB786" i="2"/>
  <c r="AB785" i="2"/>
  <c r="AB784" i="2"/>
  <c r="AB783" i="2"/>
  <c r="AB782" i="2"/>
  <c r="AB781" i="2"/>
  <c r="AB780" i="2"/>
  <c r="AB788" i="2"/>
  <c r="H116" i="1"/>
  <c r="AB774" i="2"/>
  <c r="AB773" i="2"/>
  <c r="AB772" i="2"/>
  <c r="AB771" i="2"/>
  <c r="AB770" i="2"/>
  <c r="AB769" i="2"/>
  <c r="AB716" i="2"/>
  <c r="AB768" i="2"/>
  <c r="AB767" i="2"/>
  <c r="AB766" i="2"/>
  <c r="AB765" i="2"/>
  <c r="AB764" i="2"/>
  <c r="AB760" i="2"/>
  <c r="AB761" i="2"/>
  <c r="AB762" i="2"/>
  <c r="AB763" i="2"/>
  <c r="AB759" i="2"/>
  <c r="AB758" i="2"/>
  <c r="AB757" i="2"/>
  <c r="AB756" i="2"/>
  <c r="AB755" i="2"/>
  <c r="AB754" i="2"/>
  <c r="AB753" i="2"/>
  <c r="AB752" i="2"/>
  <c r="AB742" i="2"/>
  <c r="AB743" i="2"/>
  <c r="AB744" i="2"/>
  <c r="AB745" i="2"/>
  <c r="AB746" i="2"/>
  <c r="AB747" i="2"/>
  <c r="AB748" i="2"/>
  <c r="AB749" i="2"/>
  <c r="AB750" i="2"/>
  <c r="AB751" i="2"/>
  <c r="AB722" i="2"/>
  <c r="AB723" i="2"/>
  <c r="AB724" i="2"/>
  <c r="AB725" i="2"/>
  <c r="AB726" i="2"/>
  <c r="AB727" i="2"/>
  <c r="AB728" i="2"/>
  <c r="AB729" i="2"/>
  <c r="AB730" i="2"/>
  <c r="AB731" i="2"/>
  <c r="AB732" i="2"/>
  <c r="AB733" i="2"/>
  <c r="AB734" i="2"/>
  <c r="AB735" i="2"/>
  <c r="AB736" i="2"/>
  <c r="AB737" i="2"/>
  <c r="AB738" i="2"/>
  <c r="AB739" i="2"/>
  <c r="AB740" i="2"/>
  <c r="AB741" i="2"/>
  <c r="AB721" i="2"/>
  <c r="AB708" i="2"/>
  <c r="AB709" i="2"/>
  <c r="AB710" i="2"/>
  <c r="AB711" i="2"/>
  <c r="AB712" i="2"/>
  <c r="AB713" i="2"/>
  <c r="AB714" i="2"/>
  <c r="AB715" i="2"/>
  <c r="AB704" i="2"/>
  <c r="AB705" i="2"/>
  <c r="AB706" i="2"/>
  <c r="AB707" i="2"/>
  <c r="AB701" i="2"/>
  <c r="AB702" i="2"/>
  <c r="AB703" i="2"/>
  <c r="AB700" i="2"/>
  <c r="AB698" i="2"/>
  <c r="AB697" i="2"/>
  <c r="AB696" i="2"/>
  <c r="AB695" i="2"/>
  <c r="AB694" i="2"/>
  <c r="AB693" i="2"/>
  <c r="AB718" i="2"/>
  <c r="H114" i="1"/>
  <c r="AB777" i="2"/>
  <c r="H115" i="1"/>
  <c r="AB691" i="2"/>
  <c r="H113" i="1"/>
  <c r="AB216" i="2"/>
  <c r="AB217" i="2"/>
  <c r="AB218" i="2"/>
  <c r="AB219" i="2"/>
  <c r="AB220" i="2"/>
  <c r="AB221" i="2"/>
  <c r="AB222" i="2"/>
  <c r="AB223" i="2"/>
  <c r="AB224" i="2"/>
  <c r="AB225" i="2"/>
  <c r="AB226" i="2"/>
  <c r="AB215" i="2"/>
  <c r="AB214" i="2"/>
  <c r="H37" i="5"/>
  <c r="H36" i="5"/>
  <c r="H35" i="5"/>
  <c r="H34" i="5"/>
  <c r="AB212" i="2"/>
  <c r="H54" i="1"/>
  <c r="AB201" i="2"/>
  <c r="AB200" i="2"/>
  <c r="AB199" i="2"/>
  <c r="AB198" i="2"/>
  <c r="AB197" i="2"/>
  <c r="AB196" i="2"/>
  <c r="AB188" i="2"/>
  <c r="AB192" i="2"/>
  <c r="AB191" i="2"/>
  <c r="AB190" i="2"/>
  <c r="AB189" i="2"/>
  <c r="AB187" i="2"/>
  <c r="AB112" i="2"/>
  <c r="AB111" i="2"/>
  <c r="AB101" i="2"/>
  <c r="AB100" i="2"/>
  <c r="AB132" i="2"/>
  <c r="AB182" i="2"/>
  <c r="AB181" i="2"/>
  <c r="AB158" i="2"/>
  <c r="AB157" i="2"/>
  <c r="AB155" i="2"/>
  <c r="AB156" i="2"/>
  <c r="AB153" i="2"/>
  <c r="AB160" i="2"/>
  <c r="AB795" i="2"/>
  <c r="AB177" i="2"/>
  <c r="AB176" i="2"/>
  <c r="AB172" i="2"/>
  <c r="AB171" i="2"/>
  <c r="AB167" i="2"/>
  <c r="AB165" i="2"/>
  <c r="AB401" i="2"/>
  <c r="AB399" i="2"/>
  <c r="H72" i="1"/>
  <c r="AB397" i="2"/>
  <c r="AB395" i="2"/>
  <c r="H71" i="1"/>
  <c r="AB393" i="2"/>
  <c r="AB392" i="2"/>
  <c r="AB388" i="2"/>
  <c r="AB387" i="2"/>
  <c r="AB381" i="2"/>
  <c r="H68" i="1"/>
  <c r="H44" i="1"/>
  <c r="AB194" i="2"/>
  <c r="H51" i="1"/>
  <c r="AB185" i="2"/>
  <c r="H50" i="1"/>
  <c r="AB169" i="2"/>
  <c r="H46" i="1"/>
  <c r="AB151" i="2"/>
  <c r="H43" i="1"/>
  <c r="AB179" i="2"/>
  <c r="H48" i="1"/>
  <c r="AB390" i="2"/>
  <c r="H70" i="1"/>
  <c r="AB385" i="2"/>
  <c r="H69" i="1"/>
  <c r="AB379" i="2"/>
  <c r="AB378" i="2"/>
  <c r="AB371" i="2"/>
  <c r="H66" i="1"/>
  <c r="AB339" i="2"/>
  <c r="AB338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19" i="2"/>
  <c r="AB312" i="2"/>
  <c r="H61" i="1"/>
  <c r="AB310" i="2"/>
  <c r="AB308" i="2"/>
  <c r="H60" i="1"/>
  <c r="H59" i="1"/>
  <c r="H58" i="1"/>
  <c r="AB254" i="2"/>
  <c r="AB253" i="2"/>
  <c r="AB252" i="2"/>
  <c r="AB251" i="2"/>
  <c r="AB250" i="2"/>
  <c r="AB249" i="2"/>
  <c r="AB248" i="2"/>
  <c r="AB247" i="2"/>
  <c r="AB246" i="2"/>
  <c r="AB245" i="2"/>
  <c r="AB244" i="2"/>
  <c r="AB243" i="2"/>
  <c r="AB239" i="2"/>
  <c r="AB236" i="2"/>
  <c r="AB232" i="2"/>
  <c r="AB233" i="2"/>
  <c r="AB234" i="2"/>
  <c r="AB235" i="2"/>
  <c r="AB237" i="2"/>
  <c r="AB238" i="2"/>
  <c r="AB231" i="2"/>
  <c r="AB519" i="2"/>
  <c r="H87" i="1"/>
  <c r="AB498" i="2"/>
  <c r="H82" i="1"/>
  <c r="AB493" i="2"/>
  <c r="H81" i="1"/>
  <c r="AB517" i="2"/>
  <c r="AB515" i="2"/>
  <c r="H86" i="1"/>
  <c r="AB513" i="2"/>
  <c r="AB511" i="2"/>
  <c r="H85" i="1"/>
  <c r="AB509" i="2"/>
  <c r="AB507" i="2"/>
  <c r="H84" i="1"/>
  <c r="AB505" i="2"/>
  <c r="AB503" i="2"/>
  <c r="H83" i="1"/>
  <c r="H80" i="1"/>
  <c r="AB485" i="2"/>
  <c r="H79" i="1"/>
  <c r="AB478" i="2"/>
  <c r="H78" i="1"/>
  <c r="AB461" i="2"/>
  <c r="H77" i="1"/>
  <c r="AB434" i="2"/>
  <c r="H76" i="1"/>
  <c r="AB417" i="2"/>
  <c r="H75" i="1"/>
  <c r="AB404" i="2"/>
  <c r="H74" i="1"/>
  <c r="AB651" i="2"/>
  <c r="H110" i="1"/>
  <c r="AB582" i="2"/>
  <c r="AB953" i="2"/>
  <c r="AB951" i="2"/>
  <c r="H138" i="1"/>
  <c r="AB848" i="2"/>
  <c r="AB849" i="2"/>
  <c r="AB850" i="2"/>
  <c r="AB851" i="2"/>
  <c r="AB847" i="2"/>
  <c r="AB832" i="2"/>
  <c r="H124" i="1"/>
  <c r="AB581" i="2"/>
  <c r="AB947" i="2"/>
  <c r="H137" i="1"/>
  <c r="AB940" i="2"/>
  <c r="H136" i="1"/>
  <c r="AB936" i="2"/>
  <c r="H135" i="1"/>
  <c r="AB931" i="2"/>
  <c r="AB926" i="2"/>
  <c r="H133" i="1"/>
  <c r="AB911" i="2"/>
  <c r="H132" i="1"/>
  <c r="AB896" i="2"/>
  <c r="H131" i="1"/>
  <c r="AB875" i="2"/>
  <c r="H130" i="1"/>
  <c r="AB873" i="2"/>
  <c r="AB872" i="2"/>
  <c r="AB871" i="2"/>
  <c r="AB870" i="2"/>
  <c r="AB869" i="2"/>
  <c r="AB868" i="2"/>
  <c r="AB867" i="2"/>
  <c r="AB866" i="2"/>
  <c r="AB865" i="2"/>
  <c r="AB811" i="2"/>
  <c r="AB864" i="2"/>
  <c r="AB863" i="2"/>
  <c r="AB862" i="2"/>
  <c r="AB861" i="2"/>
  <c r="AB860" i="2"/>
  <c r="AB859" i="2"/>
  <c r="AB853" i="2"/>
  <c r="H128" i="1"/>
  <c r="AB841" i="2"/>
  <c r="H126" i="1"/>
  <c r="AB837" i="2"/>
  <c r="H125" i="1"/>
  <c r="AB828" i="2"/>
  <c r="H123" i="1"/>
  <c r="AB824" i="2"/>
  <c r="AB820" i="2"/>
  <c r="H121" i="1"/>
  <c r="AB815" i="2"/>
  <c r="AB649" i="2"/>
  <c r="AB647" i="2"/>
  <c r="AB645" i="2"/>
  <c r="AB644" i="2"/>
  <c r="AB643" i="2"/>
  <c r="AB639" i="2"/>
  <c r="AB638" i="2"/>
  <c r="AB623" i="2"/>
  <c r="AB624" i="2"/>
  <c r="AB625" i="2"/>
  <c r="AB626" i="2"/>
  <c r="AB627" i="2"/>
  <c r="AB628" i="2"/>
  <c r="AB629" i="2"/>
  <c r="AB809" i="2"/>
  <c r="AB630" i="2"/>
  <c r="AB631" i="2"/>
  <c r="AB632" i="2"/>
  <c r="AB633" i="2"/>
  <c r="AB634" i="2"/>
  <c r="AB622" i="2"/>
  <c r="AB621" i="2"/>
  <c r="AB606" i="2"/>
  <c r="H105" i="1"/>
  <c r="AB604" i="2"/>
  <c r="AB602" i="2"/>
  <c r="H104" i="1"/>
  <c r="AB600" i="2"/>
  <c r="AB599" i="2"/>
  <c r="AB597" i="2"/>
  <c r="AB598" i="2"/>
  <c r="AB596" i="2"/>
  <c r="AB595" i="2"/>
  <c r="AB594" i="2"/>
  <c r="AB593" i="2"/>
  <c r="AB592" i="2"/>
  <c r="AB591" i="2"/>
  <c r="AB590" i="2"/>
  <c r="AB589" i="2"/>
  <c r="AB577" i="2"/>
  <c r="AB578" i="2"/>
  <c r="AB579" i="2"/>
  <c r="AB580" i="2"/>
  <c r="AB576" i="2"/>
  <c r="H170" i="1"/>
  <c r="AB574" i="2"/>
  <c r="AB797" i="2"/>
  <c r="AB336" i="2"/>
  <c r="H64" i="1"/>
  <c r="AB241" i="2"/>
  <c r="H57" i="1"/>
  <c r="H109" i="1"/>
  <c r="AB801" i="2"/>
  <c r="H134" i="1"/>
  <c r="AB803" i="2"/>
  <c r="H120" i="1"/>
  <c r="AB376" i="2"/>
  <c r="AB317" i="2"/>
  <c r="H62" i="1"/>
  <c r="AB229" i="2"/>
  <c r="H56" i="1"/>
  <c r="AB845" i="2"/>
  <c r="H127" i="1"/>
  <c r="AB641" i="2"/>
  <c r="H108" i="1"/>
  <c r="AB587" i="2"/>
  <c r="H103" i="1"/>
  <c r="AB636" i="2"/>
  <c r="AB800" i="2"/>
  <c r="AB857" i="2"/>
  <c r="AB619" i="2"/>
  <c r="H169" i="1"/>
  <c r="AB131" i="2"/>
  <c r="AB130" i="2"/>
  <c r="AB128" i="2"/>
  <c r="AB127" i="2"/>
  <c r="AB142" i="2"/>
  <c r="AB141" i="2"/>
  <c r="AB140" i="2"/>
  <c r="AB139" i="2"/>
  <c r="AB137" i="2"/>
  <c r="AB138" i="2"/>
  <c r="AB174" i="2"/>
  <c r="AB808" i="2"/>
  <c r="AB806" i="2"/>
  <c r="H118" i="1"/>
  <c r="H45" i="1"/>
  <c r="AB120" i="2"/>
  <c r="H36" i="1"/>
  <c r="AB116" i="2"/>
  <c r="H35" i="1"/>
  <c r="AB110" i="2"/>
  <c r="AB109" i="2"/>
  <c r="AB105" i="2"/>
  <c r="AB103" i="2"/>
  <c r="H31" i="1"/>
  <c r="AB99" i="2"/>
  <c r="AB97" i="2"/>
  <c r="AB135" i="2"/>
  <c r="H47" i="1"/>
  <c r="AB796" i="2"/>
  <c r="H107" i="1"/>
  <c r="H102" i="1"/>
  <c r="H129" i="1"/>
  <c r="AB802" i="2"/>
  <c r="H67" i="1"/>
  <c r="AB804" i="2"/>
  <c r="H106" i="1"/>
  <c r="AB799" i="2"/>
  <c r="AB107" i="2"/>
  <c r="H32" i="1"/>
  <c r="H30" i="1"/>
  <c r="AB125" i="2"/>
  <c r="H38" i="1"/>
  <c r="AB92" i="2"/>
  <c r="AB91" i="2"/>
  <c r="AB78" i="2"/>
  <c r="H25" i="1"/>
  <c r="AB69" i="2"/>
  <c r="H23" i="1"/>
  <c r="H28" i="1"/>
  <c r="AB85" i="2"/>
  <c r="AB793" i="2"/>
  <c r="AB206" i="2"/>
  <c r="AB204" i="2"/>
  <c r="H52" i="1"/>
  <c r="AB210" i="2"/>
  <c r="H40" i="1"/>
  <c r="AB89" i="2"/>
  <c r="H27" i="1"/>
  <c r="AB86" i="2"/>
  <c r="AB84" i="2"/>
  <c r="AB76" i="2"/>
  <c r="AB75" i="2"/>
  <c r="R67" i="2"/>
  <c r="AB67" i="2"/>
  <c r="AB66" i="2"/>
  <c r="AB65" i="2"/>
  <c r="AB64" i="2"/>
  <c r="AB63" i="2"/>
  <c r="AB59" i="2"/>
  <c r="AB58" i="2"/>
  <c r="AB10" i="2"/>
  <c r="AB8" i="2"/>
  <c r="H9" i="1"/>
  <c r="AB82" i="2"/>
  <c r="H26" i="1"/>
  <c r="AB208" i="2"/>
  <c r="H53" i="1"/>
  <c r="H117" i="1"/>
  <c r="AB148" i="2"/>
  <c r="AB146" i="2"/>
  <c r="H41" i="1"/>
  <c r="AB73" i="2"/>
  <c r="H24" i="1"/>
  <c r="AB56" i="2"/>
  <c r="H21" i="1"/>
  <c r="AB61" i="2"/>
  <c r="H22" i="1"/>
  <c r="H104" i="5"/>
  <c r="H105" i="5"/>
  <c r="H100" i="5"/>
  <c r="H99" i="5"/>
  <c r="H95" i="5"/>
  <c r="H94" i="5"/>
  <c r="H93" i="5"/>
  <c r="H92" i="5"/>
  <c r="H91" i="5"/>
  <c r="H90" i="5"/>
  <c r="H86" i="5"/>
  <c r="H85" i="5"/>
  <c r="H84" i="5"/>
  <c r="H83" i="5"/>
  <c r="H82" i="5"/>
  <c r="H81" i="5"/>
  <c r="H68" i="5"/>
  <c r="H67" i="5"/>
  <c r="H66" i="5"/>
  <c r="H65" i="5"/>
  <c r="H64" i="5"/>
  <c r="H77" i="5"/>
  <c r="H76" i="5"/>
  <c r="H75" i="5"/>
  <c r="H74" i="5"/>
  <c r="H73" i="5"/>
  <c r="H72" i="5"/>
  <c r="H63" i="5"/>
  <c r="H87" i="5"/>
  <c r="H101" i="5"/>
  <c r="H96" i="5"/>
  <c r="H69" i="5"/>
  <c r="H78" i="5"/>
  <c r="H52" i="5"/>
  <c r="H51" i="5"/>
  <c r="H50" i="5"/>
  <c r="H49" i="5"/>
  <c r="H45" i="5"/>
  <c r="H44" i="5"/>
  <c r="H43" i="5"/>
  <c r="H42" i="5"/>
  <c r="H38" i="5"/>
  <c r="H53" i="5"/>
  <c r="H46" i="5"/>
  <c r="I72" i="1"/>
  <c r="H39" i="5"/>
  <c r="H22" i="5"/>
  <c r="H21" i="5"/>
  <c r="H20" i="5"/>
  <c r="H23" i="5"/>
  <c r="I14" i="1"/>
  <c r="J14" i="1"/>
  <c r="K14" i="1"/>
  <c r="K10" i="1"/>
  <c r="H16" i="5"/>
  <c r="H12" i="5"/>
  <c r="H13" i="5"/>
  <c r="F18" i="4"/>
  <c r="J114" i="1"/>
  <c r="K114" i="1"/>
  <c r="B4" i="4"/>
  <c r="D5" i="3"/>
  <c r="D4" i="3"/>
  <c r="U4" i="2"/>
  <c r="J111" i="1"/>
  <c r="K111" i="1"/>
  <c r="J100" i="1"/>
  <c r="K100" i="1"/>
  <c r="J167" i="1"/>
  <c r="K167" i="1"/>
  <c r="J166" i="1"/>
  <c r="K166" i="1"/>
  <c r="J165" i="1"/>
  <c r="K165" i="1"/>
  <c r="J164" i="1"/>
  <c r="K164" i="1"/>
  <c r="J163" i="1"/>
  <c r="K163" i="1"/>
  <c r="J162" i="1"/>
  <c r="K162" i="1"/>
  <c r="J159" i="1"/>
  <c r="K159" i="1"/>
  <c r="J161" i="1"/>
  <c r="K161" i="1"/>
  <c r="J158" i="1"/>
  <c r="K158" i="1"/>
  <c r="J157" i="1"/>
  <c r="K157" i="1"/>
  <c r="J160" i="1"/>
  <c r="K160" i="1"/>
  <c r="J148" i="1"/>
  <c r="K148" i="1"/>
  <c r="J154" i="1"/>
  <c r="K154" i="1"/>
  <c r="J155" i="1"/>
  <c r="K155" i="1"/>
  <c r="J156" i="1"/>
  <c r="K156" i="1"/>
  <c r="J147" i="1"/>
  <c r="K147" i="1"/>
  <c r="J149" i="1"/>
  <c r="K149" i="1"/>
  <c r="J146" i="1"/>
  <c r="K146" i="1"/>
  <c r="J150" i="1"/>
  <c r="K150" i="1"/>
  <c r="J145" i="1"/>
  <c r="K145" i="1"/>
  <c r="J144" i="1"/>
  <c r="K144" i="1"/>
  <c r="J143" i="1"/>
  <c r="K143" i="1"/>
  <c r="J98" i="1"/>
  <c r="K98" i="1"/>
  <c r="J99" i="1"/>
  <c r="K99" i="1"/>
  <c r="J96" i="1"/>
  <c r="K96" i="1"/>
  <c r="J95" i="1"/>
  <c r="K95" i="1"/>
  <c r="J90" i="1"/>
  <c r="K90" i="1"/>
  <c r="J92" i="1"/>
  <c r="K92" i="1"/>
  <c r="J93" i="1"/>
  <c r="K93" i="1"/>
  <c r="J89" i="1"/>
  <c r="K89" i="1"/>
  <c r="J91" i="1"/>
  <c r="K91" i="1"/>
  <c r="J153" i="1"/>
  <c r="K153" i="1"/>
  <c r="J151" i="1"/>
  <c r="K151" i="1"/>
  <c r="J152" i="1"/>
  <c r="K152" i="1"/>
  <c r="J141" i="1"/>
  <c r="K141" i="1"/>
  <c r="J116" i="1"/>
  <c r="K116" i="1"/>
  <c r="J115" i="1"/>
  <c r="K115" i="1"/>
  <c r="J113" i="1"/>
  <c r="K113" i="1"/>
  <c r="J48" i="1"/>
  <c r="K48" i="1"/>
  <c r="J51" i="1"/>
  <c r="K51" i="1"/>
  <c r="J68" i="1"/>
  <c r="K68" i="1"/>
  <c r="J64" i="1"/>
  <c r="K64" i="1"/>
  <c r="J62" i="1"/>
  <c r="K62" i="1"/>
  <c r="J58" i="1"/>
  <c r="K58" i="1"/>
  <c r="J87" i="1"/>
  <c r="K87" i="1"/>
  <c r="J83" i="1"/>
  <c r="K83" i="1"/>
  <c r="J84" i="1"/>
  <c r="K84" i="1"/>
  <c r="J82" i="1"/>
  <c r="K82" i="1"/>
  <c r="J81" i="1"/>
  <c r="K81" i="1"/>
  <c r="J80" i="1"/>
  <c r="K80" i="1"/>
  <c r="J79" i="1"/>
  <c r="K79" i="1"/>
  <c r="J75" i="1"/>
  <c r="K75" i="1"/>
  <c r="J77" i="1"/>
  <c r="K77" i="1"/>
  <c r="J124" i="1"/>
  <c r="K124" i="1"/>
  <c r="J138" i="1"/>
  <c r="K138" i="1"/>
  <c r="J104" i="1"/>
  <c r="K104" i="1"/>
  <c r="J110" i="1"/>
  <c r="K110" i="1"/>
  <c r="J31" i="1"/>
  <c r="K31" i="1"/>
  <c r="J137" i="1"/>
  <c r="K137" i="1"/>
  <c r="J135" i="1"/>
  <c r="K135" i="1"/>
  <c r="J133" i="1"/>
  <c r="K133" i="1"/>
  <c r="J134" i="1"/>
  <c r="K134" i="1"/>
  <c r="J129" i="1"/>
  <c r="K129" i="1"/>
  <c r="J131" i="1"/>
  <c r="K131" i="1"/>
  <c r="J127" i="1"/>
  <c r="K127" i="1"/>
  <c r="J128" i="1"/>
  <c r="K128" i="1"/>
  <c r="J130" i="1"/>
  <c r="K130" i="1"/>
  <c r="J125" i="1"/>
  <c r="K125" i="1"/>
  <c r="J122" i="1"/>
  <c r="K122" i="1"/>
  <c r="J126" i="1"/>
  <c r="K126" i="1"/>
  <c r="J123" i="1"/>
  <c r="K123" i="1"/>
  <c r="J109" i="1"/>
  <c r="K109" i="1"/>
  <c r="J105" i="1"/>
  <c r="K105" i="1"/>
  <c r="J108" i="1"/>
  <c r="K108" i="1"/>
  <c r="J85" i="1"/>
  <c r="K85" i="1"/>
  <c r="J78" i="1"/>
  <c r="K78" i="1"/>
  <c r="J54" i="1"/>
  <c r="K54" i="1"/>
  <c r="J53" i="1"/>
  <c r="K53" i="1"/>
  <c r="J52" i="1"/>
  <c r="K52" i="1"/>
  <c r="J57" i="1"/>
  <c r="K57" i="1"/>
  <c r="J60" i="1"/>
  <c r="K60" i="1"/>
  <c r="J59" i="1"/>
  <c r="K59" i="1"/>
  <c r="J56" i="1"/>
  <c r="K56" i="1"/>
  <c r="J50" i="1"/>
  <c r="K50" i="1"/>
  <c r="J61" i="1"/>
  <c r="K61" i="1"/>
  <c r="J46" i="1"/>
  <c r="K46" i="1"/>
  <c r="J45" i="1"/>
  <c r="K45" i="1"/>
  <c r="J44" i="1"/>
  <c r="K44" i="1"/>
  <c r="J47" i="1"/>
  <c r="K47" i="1"/>
  <c r="J43" i="1"/>
  <c r="K43" i="1"/>
  <c r="J38" i="1"/>
  <c r="K38" i="1"/>
  <c r="K37" i="1"/>
  <c r="J40" i="1"/>
  <c r="K40" i="1"/>
  <c r="J41" i="1"/>
  <c r="K41" i="1"/>
  <c r="J35" i="1"/>
  <c r="K35" i="1"/>
  <c r="J36" i="1"/>
  <c r="K36" i="1"/>
  <c r="J32" i="1"/>
  <c r="K32" i="1"/>
  <c r="J30" i="1"/>
  <c r="K30" i="1"/>
  <c r="J27" i="1"/>
  <c r="K27" i="1"/>
  <c r="J26" i="1"/>
  <c r="K26" i="1"/>
  <c r="J28" i="1"/>
  <c r="K28" i="1"/>
  <c r="J21" i="1"/>
  <c r="K21" i="1"/>
  <c r="J25" i="1"/>
  <c r="K25" i="1"/>
  <c r="J23" i="1"/>
  <c r="K23" i="1"/>
  <c r="J24" i="1"/>
  <c r="K24" i="1"/>
  <c r="J22" i="1"/>
  <c r="K22" i="1"/>
  <c r="J69" i="1"/>
  <c r="K69" i="1"/>
  <c r="J67" i="1"/>
  <c r="K67" i="1"/>
  <c r="J71" i="1"/>
  <c r="K71" i="1"/>
  <c r="J72" i="1"/>
  <c r="K72" i="1"/>
  <c r="J66" i="1"/>
  <c r="K66" i="1"/>
  <c r="J170" i="1"/>
  <c r="K170" i="1"/>
  <c r="J169" i="1"/>
  <c r="K169" i="1"/>
  <c r="J142" i="1"/>
  <c r="J140" i="1"/>
  <c r="J118" i="1"/>
  <c r="K118" i="1"/>
  <c r="J106" i="1"/>
  <c r="K106" i="1"/>
  <c r="J103" i="1"/>
  <c r="K103" i="1"/>
  <c r="H17" i="5"/>
  <c r="J86" i="1"/>
  <c r="K86" i="1"/>
  <c r="J136" i="1"/>
  <c r="K136" i="1"/>
  <c r="J120" i="1"/>
  <c r="K120" i="1"/>
  <c r="J102" i="1"/>
  <c r="J132" i="1"/>
  <c r="K132" i="1"/>
  <c r="J121" i="1"/>
  <c r="K121" i="1"/>
  <c r="J97" i="1"/>
  <c r="J94" i="1"/>
  <c r="J70" i="1"/>
  <c r="J9" i="1"/>
  <c r="J107" i="1"/>
  <c r="K107" i="1"/>
  <c r="J76" i="1"/>
  <c r="F4" i="4"/>
  <c r="V5" i="3"/>
  <c r="V4" i="3"/>
  <c r="J74" i="1"/>
  <c r="K74" i="1"/>
  <c r="J117" i="1"/>
  <c r="K119" i="1"/>
  <c r="K42" i="1"/>
  <c r="K49" i="1"/>
  <c r="K55" i="1"/>
  <c r="K34" i="1"/>
  <c r="K39" i="1"/>
  <c r="K29" i="1"/>
  <c r="J12" i="3"/>
  <c r="K76" i="1"/>
  <c r="K73" i="1"/>
  <c r="K94" i="1"/>
  <c r="K9" i="1"/>
  <c r="K8" i="1"/>
  <c r="H9" i="3"/>
  <c r="K117" i="1"/>
  <c r="K70" i="1"/>
  <c r="K63" i="1"/>
  <c r="K97" i="1"/>
  <c r="K102" i="1"/>
  <c r="K101" i="1"/>
  <c r="K88" i="1"/>
  <c r="K20" i="1"/>
  <c r="H10" i="3"/>
  <c r="H25" i="3"/>
  <c r="H26" i="3"/>
  <c r="P16" i="3"/>
  <c r="N16" i="3"/>
  <c r="R15" i="3"/>
  <c r="P15" i="3"/>
  <c r="R22" i="3"/>
  <c r="T22" i="3"/>
  <c r="V14" i="3"/>
  <c r="T14" i="3"/>
  <c r="R14" i="3"/>
  <c r="L14" i="3"/>
  <c r="L11" i="3"/>
  <c r="J11" i="3"/>
  <c r="R20" i="3"/>
  <c r="K168" i="1"/>
  <c r="V24" i="3"/>
  <c r="K112" i="1"/>
  <c r="N17" i="3"/>
  <c r="L17" i="3"/>
  <c r="J17" i="3"/>
  <c r="P20" i="3"/>
  <c r="N20" i="3"/>
  <c r="T21" i="3"/>
  <c r="V21" i="3"/>
  <c r="P19" i="3"/>
  <c r="N19" i="3"/>
  <c r="L19" i="3"/>
  <c r="P18" i="3"/>
  <c r="N18" i="3"/>
  <c r="K33" i="1"/>
  <c r="K140" i="1"/>
  <c r="K142" i="1"/>
  <c r="N25" i="3"/>
  <c r="P25" i="3"/>
  <c r="K139" i="1"/>
  <c r="T23" i="3"/>
  <c r="T25" i="3"/>
  <c r="R23" i="3"/>
  <c r="R25" i="3"/>
  <c r="V23" i="3"/>
  <c r="V25" i="3"/>
  <c r="L13" i="3"/>
  <c r="L25" i="3"/>
  <c r="J13" i="3"/>
  <c r="J25" i="3"/>
  <c r="J26" i="3"/>
  <c r="K171" i="1"/>
  <c r="L19" i="1"/>
  <c r="L12" i="1"/>
  <c r="L18" i="1"/>
  <c r="L16" i="1"/>
  <c r="L11" i="1"/>
  <c r="L17" i="1"/>
  <c r="L13" i="1"/>
  <c r="L14" i="1"/>
  <c r="L15" i="1"/>
  <c r="L65" i="1"/>
  <c r="L10" i="1"/>
  <c r="L100" i="1"/>
  <c r="L114" i="1"/>
  <c r="L26" i="3"/>
  <c r="N26" i="3"/>
  <c r="P26" i="3"/>
  <c r="R26" i="3"/>
  <c r="T26" i="3"/>
  <c r="V26" i="3"/>
  <c r="M25" i="3"/>
  <c r="L164" i="1"/>
  <c r="L111" i="1"/>
  <c r="L163" i="1"/>
  <c r="L165" i="1"/>
  <c r="L158" i="1"/>
  <c r="L162" i="1"/>
  <c r="L160" i="1"/>
  <c r="L159" i="1"/>
  <c r="L161" i="1"/>
  <c r="L156" i="1"/>
  <c r="L166" i="1"/>
  <c r="L167" i="1"/>
  <c r="L157" i="1"/>
  <c r="L154" i="1"/>
  <c r="L148" i="1"/>
  <c r="L147" i="1"/>
  <c r="L150" i="1"/>
  <c r="L149" i="1"/>
  <c r="L145" i="1"/>
  <c r="L146" i="1"/>
  <c r="L143" i="1"/>
  <c r="L144" i="1"/>
  <c r="L99" i="1"/>
  <c r="L95" i="1"/>
  <c r="L98" i="1"/>
  <c r="L92" i="1"/>
  <c r="L93" i="1"/>
  <c r="L91" i="1"/>
  <c r="L90" i="1"/>
  <c r="L151" i="1"/>
  <c r="L89" i="1"/>
  <c r="L153" i="1"/>
  <c r="L152" i="1"/>
  <c r="L141" i="1"/>
  <c r="L113" i="1"/>
  <c r="L115" i="1"/>
  <c r="L48" i="1"/>
  <c r="L116" i="1"/>
  <c r="L51" i="1"/>
  <c r="L64" i="1"/>
  <c r="L68" i="1"/>
  <c r="L62" i="1"/>
  <c r="L58" i="1"/>
  <c r="L87" i="1"/>
  <c r="L83" i="1"/>
  <c r="L84" i="1"/>
  <c r="L81" i="1"/>
  <c r="L82" i="1"/>
  <c r="L79" i="1"/>
  <c r="L80" i="1"/>
  <c r="L75" i="1"/>
  <c r="L77" i="1"/>
  <c r="L124" i="1"/>
  <c r="L138" i="1"/>
  <c r="L104" i="1"/>
  <c r="L110" i="1"/>
  <c r="L31" i="1"/>
  <c r="L137" i="1"/>
  <c r="L135" i="1"/>
  <c r="L133" i="1"/>
  <c r="L134" i="1"/>
  <c r="L129" i="1"/>
  <c r="L131" i="1"/>
  <c r="L128" i="1"/>
  <c r="L127" i="1"/>
  <c r="L130" i="1"/>
  <c r="L126" i="1"/>
  <c r="L125" i="1"/>
  <c r="L122" i="1"/>
  <c r="L123" i="1"/>
  <c r="L105" i="1"/>
  <c r="L108" i="1"/>
  <c r="L109" i="1"/>
  <c r="L155" i="1"/>
  <c r="L85" i="1"/>
  <c r="L96" i="1"/>
  <c r="L78" i="1"/>
  <c r="L52" i="1"/>
  <c r="L54" i="1"/>
  <c r="L53" i="1"/>
  <c r="L57" i="1"/>
  <c r="L59" i="1"/>
  <c r="L60" i="1"/>
  <c r="L49" i="1"/>
  <c r="L55" i="1"/>
  <c r="L61" i="1"/>
  <c r="L56" i="1"/>
  <c r="L50" i="1"/>
  <c r="L47" i="1"/>
  <c r="L45" i="1"/>
  <c r="L46" i="1"/>
  <c r="L44" i="1"/>
  <c r="L42" i="1"/>
  <c r="L43" i="1"/>
  <c r="L41" i="1"/>
  <c r="L38" i="1"/>
  <c r="L39" i="1"/>
  <c r="L40" i="1"/>
  <c r="L34" i="1"/>
  <c r="L37" i="1"/>
  <c r="L35" i="1"/>
  <c r="L36" i="1"/>
  <c r="L29" i="1"/>
  <c r="L33" i="1"/>
  <c r="L32" i="1"/>
  <c r="L30" i="1"/>
  <c r="L27" i="1"/>
  <c r="L28" i="1"/>
  <c r="L26" i="1"/>
  <c r="L25" i="1"/>
  <c r="L24" i="1"/>
  <c r="L23" i="1"/>
  <c r="L22" i="1"/>
  <c r="L21" i="1"/>
  <c r="L20" i="1"/>
  <c r="L69" i="1"/>
  <c r="L67" i="1"/>
  <c r="L73" i="1"/>
  <c r="L72" i="1"/>
  <c r="L71" i="1"/>
  <c r="L66" i="1"/>
  <c r="L63" i="1"/>
  <c r="L139" i="1"/>
  <c r="L106" i="1"/>
  <c r="L119" i="1"/>
  <c r="L142" i="1"/>
  <c r="L107" i="1"/>
  <c r="L86" i="1"/>
  <c r="L88" i="1"/>
  <c r="L101" i="1"/>
  <c r="L102" i="1"/>
  <c r="L103" i="1"/>
  <c r="L76" i="1"/>
  <c r="L120" i="1"/>
  <c r="L169" i="1"/>
  <c r="L94" i="1"/>
  <c r="L170" i="1"/>
  <c r="L74" i="1"/>
  <c r="L168" i="1"/>
  <c r="L136" i="1"/>
  <c r="L8" i="1"/>
  <c r="L121" i="1"/>
  <c r="L112" i="1"/>
  <c r="L117" i="1"/>
  <c r="L70" i="1"/>
  <c r="L9" i="1"/>
  <c r="L97" i="1"/>
  <c r="L171" i="1"/>
  <c r="L118" i="1"/>
  <c r="L132" i="1"/>
  <c r="L140" i="1"/>
  <c r="Q25" i="3"/>
  <c r="I25" i="3"/>
  <c r="U25" i="3"/>
  <c r="O25" i="3"/>
  <c r="G25" i="3"/>
  <c r="G26" i="3"/>
  <c r="S25" i="3"/>
  <c r="K25" i="3"/>
  <c r="I26" i="3"/>
  <c r="K26" i="3"/>
  <c r="M26" i="3"/>
  <c r="O26" i="3"/>
  <c r="Q26" i="3"/>
  <c r="S26" i="3"/>
  <c r="U26" i="3"/>
</calcChain>
</file>

<file path=xl/sharedStrings.xml><?xml version="1.0" encoding="utf-8"?>
<sst xmlns="http://schemas.openxmlformats.org/spreadsheetml/2006/main" count="3131" uniqueCount="971">
  <si>
    <t>PLANILHA ORÇAMENTÁRIA</t>
  </si>
  <si>
    <t>OBRA</t>
  </si>
  <si>
    <t>BDI</t>
  </si>
  <si>
    <t>NÃO DESONERADO</t>
  </si>
  <si>
    <t>Emissão</t>
  </si>
  <si>
    <t>Versão</t>
  </si>
  <si>
    <t>01</t>
  </si>
  <si>
    <t>ITEM</t>
  </si>
  <si>
    <t>FONTE</t>
  </si>
  <si>
    <t>CÓDIGO</t>
  </si>
  <si>
    <t>DESCRIÇÃO DO SERVICO</t>
  </si>
  <si>
    <t>UND</t>
  </si>
  <si>
    <t>QUANT.</t>
  </si>
  <si>
    <t>PREÇO UNIT (SEM BDI) (R$)</t>
  </si>
  <si>
    <t>PREÇO UNIT.
COM BDI (R$)</t>
  </si>
  <si>
    <t>PREÇO TOTAL</t>
  </si>
  <si>
    <t>%</t>
  </si>
  <si>
    <t>SERVIÇOS PRELIMINARES</t>
  </si>
  <si>
    <t>SEDOP</t>
  </si>
  <si>
    <t>m²</t>
  </si>
  <si>
    <t>2.1</t>
  </si>
  <si>
    <t>SINAPI</t>
  </si>
  <si>
    <t>2.2</t>
  </si>
  <si>
    <t>m³</t>
  </si>
  <si>
    <t>m</t>
  </si>
  <si>
    <t>COBERTURA</t>
  </si>
  <si>
    <t>3.1</t>
  </si>
  <si>
    <t>PISO</t>
  </si>
  <si>
    <t>4.1</t>
  </si>
  <si>
    <t>4.2</t>
  </si>
  <si>
    <t>4.3</t>
  </si>
  <si>
    <t>6.1</t>
  </si>
  <si>
    <t>6.2</t>
  </si>
  <si>
    <t>6.3</t>
  </si>
  <si>
    <t>6.4</t>
  </si>
  <si>
    <t>7.1</t>
  </si>
  <si>
    <t>UN</t>
  </si>
  <si>
    <t>7.2</t>
  </si>
  <si>
    <t>PINTURA</t>
  </si>
  <si>
    <t>8.1</t>
  </si>
  <si>
    <t>8.2</t>
  </si>
  <si>
    <t>8.3</t>
  </si>
  <si>
    <t>ESQUADRIAS</t>
  </si>
  <si>
    <t>9.1</t>
  </si>
  <si>
    <t>9.2</t>
  </si>
  <si>
    <t>9.3</t>
  </si>
  <si>
    <t>9.4</t>
  </si>
  <si>
    <t>9.5</t>
  </si>
  <si>
    <t>9.6</t>
  </si>
  <si>
    <t>M</t>
  </si>
  <si>
    <t>HIDROSSANITÁRIO</t>
  </si>
  <si>
    <t>10.1</t>
  </si>
  <si>
    <t>10.2</t>
  </si>
  <si>
    <t>10.3</t>
  </si>
  <si>
    <t>11.2</t>
  </si>
  <si>
    <t>11.3</t>
  </si>
  <si>
    <t>SERVIÇOS FINAIS</t>
  </si>
  <si>
    <t>12.1</t>
  </si>
  <si>
    <t>TOTAL =</t>
  </si>
  <si>
    <t>MEMÓRIA DE CÁLCULO</t>
  </si>
  <si>
    <t>quantidade</t>
  </si>
  <si>
    <t>und</t>
  </si>
  <si>
    <t>5.1</t>
  </si>
  <si>
    <t>5.2</t>
  </si>
  <si>
    <t>5.3</t>
  </si>
  <si>
    <t>CRONOGRAMA FÍSICO-FINANCEIRO</t>
  </si>
  <si>
    <t>Objeto:</t>
  </si>
  <si>
    <t>BDI:</t>
  </si>
  <si>
    <t>Data base do orçamento:</t>
  </si>
  <si>
    <t>Emissão:</t>
  </si>
  <si>
    <t>Prazo para execução:</t>
  </si>
  <si>
    <t>Item</t>
  </si>
  <si>
    <t>Descrição</t>
  </si>
  <si>
    <t>R$</t>
  </si>
  <si>
    <t>1º mês</t>
  </si>
  <si>
    <t>2º mês</t>
  </si>
  <si>
    <t>3º mês</t>
  </si>
  <si>
    <t>TIPO DE OBRA</t>
  </si>
  <si>
    <t>Construção e Reforma de Edifícios</t>
  </si>
  <si>
    <t>Itens</t>
  </si>
  <si>
    <t>Siglas</t>
  </si>
  <si>
    <t>% Adotado</t>
  </si>
  <si>
    <t>Administração Central</t>
  </si>
  <si>
    <t>AC</t>
  </si>
  <si>
    <t>Seguro e Garantia</t>
  </si>
  <si>
    <t>SG</t>
  </si>
  <si>
    <t>Risco</t>
  </si>
  <si>
    <t>R</t>
  </si>
  <si>
    <t>Despesas Financeiras</t>
  </si>
  <si>
    <t>DF</t>
  </si>
  <si>
    <t>Lucro</t>
  </si>
  <si>
    <t>L</t>
  </si>
  <si>
    <t>Tributos (impostos COFINS 3%, e  PIS 0,65%)</t>
  </si>
  <si>
    <t>CP</t>
  </si>
  <si>
    <t>Tributos (ISS)</t>
  </si>
  <si>
    <t>ISS</t>
  </si>
  <si>
    <t>Tributos (Contribuição Previdenciária sobre a Receita Bruta)</t>
  </si>
  <si>
    <t>CPRB</t>
  </si>
  <si>
    <t>BDI (Fórmula Acórdão TCU)</t>
  </si>
  <si>
    <t>BDI PAD</t>
  </si>
  <si>
    <t>Os valores de BDI foram calculados com o emprego da fórmula:</t>
  </si>
  <si>
    <t>BDI =</t>
  </si>
  <si>
    <t>( 1 + AC + S + R + G) x ( 1 + DF ) x (1 + L )</t>
  </si>
  <si>
    <t>( 1 - CP + ISS + CRPB)</t>
  </si>
  <si>
    <t>Declaro para os devidos fins que, conforme legislação tributária municipal, a base de cálculo deste tipo de obra corresponde à 100%, com a respectiva alíquota de 5%.</t>
  </si>
  <si>
    <t>Declaro para os devidos fins que o regime de Contribuição Previdenciária sobre a Receita Bruta adotado para elaboração do orçamento foi  Sem Desoneração, e que esta é a alternativa mais adequada para a Administração Pública.</t>
  </si>
  <si>
    <t>Fonte</t>
  </si>
  <si>
    <t>Código</t>
  </si>
  <si>
    <t>Quant.</t>
  </si>
  <si>
    <t>Custo Unit.</t>
  </si>
  <si>
    <t>Custo Total</t>
  </si>
  <si>
    <t>H</t>
  </si>
  <si>
    <t>ORSE</t>
  </si>
  <si>
    <t>TOTAL</t>
  </si>
  <si>
    <t>M²</t>
  </si>
  <si>
    <t>11.1</t>
  </si>
  <si>
    <t>11.4</t>
  </si>
  <si>
    <t>11.5</t>
  </si>
  <si>
    <t>13.2</t>
  </si>
  <si>
    <t>13.1</t>
  </si>
  <si>
    <t>13.3</t>
  </si>
  <si>
    <t>DEMOLIÇÃO E RETIRADAS</t>
  </si>
  <si>
    <t>COMPOSIÇÃO DE PREÇOS UNITÁRIOS PRÓPRIOS - CPU</t>
  </si>
  <si>
    <t>PREFEITURA MUNICIPAL DE ANANINDEUA</t>
  </si>
  <si>
    <t>CNPJ: 05.058.441.0001/68</t>
  </si>
  <si>
    <t>Secretaria Municipal de Saneamento e Infraestrutura de Ananindeua</t>
  </si>
  <si>
    <t>INSTALAÇÕES ELÉTRICAS</t>
  </si>
  <si>
    <t>SINAP</t>
  </si>
  <si>
    <t>Cumeeira em alumínio - 30cm de cada lado, e= 0,8mm</t>
  </si>
  <si>
    <t>KG</t>
  </si>
  <si>
    <t xml:space="preserve">Demolição manual de concreto armado </t>
  </si>
  <si>
    <t>Desobstrução de rede de esgotos entre PV's com auxílio de equipamento hidrojato</t>
  </si>
  <si>
    <t>CPU 002 -TAMPA DE CONCRETO ARMADO PARA CAIXA DE ESGOTO COM BASE NO ORSE/06416</t>
  </si>
  <si>
    <t>Tampa de concreto para caixas de passagem 1,00x1,00mx0,07m</t>
  </si>
  <si>
    <t>CPU</t>
  </si>
  <si>
    <t>002</t>
  </si>
  <si>
    <t>Madeiramento em massaranduba/madeira de lei, peça serrada p/ telha fibrocimento 4mm tipo Vogatex da Eternit ou similar</t>
  </si>
  <si>
    <t>Telhamento com telha de fibrocimento ondulada esp = 4mm</t>
  </si>
  <si>
    <t>Madeiramento em massaranduba/madeira de lei, tesoura com vão de 8m a 10 m</t>
  </si>
  <si>
    <t>Ponto de agua (incl. tubos e conexoes)</t>
  </si>
  <si>
    <t>Ponto de luz / força (c/tubul., cx. e fiaçao) ate 200W</t>
  </si>
  <si>
    <t>Placa de obra em lona com plotagem de gráfica</t>
  </si>
  <si>
    <t>REMANEJAMENTO DOS FEIRANTES - INSTALAÇÕES PROVISÓRIAS NO ESTACIONAMENTO DA FEIRA</t>
  </si>
  <si>
    <t>Demolição manual de concreto simples</t>
  </si>
  <si>
    <t>Demolição manual de alvenaria de tijolo</t>
  </si>
  <si>
    <t xml:space="preserve">Retirada de entulho - manualmente (incluindo caixa
 coletora) </t>
  </si>
  <si>
    <t>M2</t>
  </si>
  <si>
    <t>Retirada de grade de ferro</t>
  </si>
  <si>
    <t>Retirada de ponto elétrico</t>
  </si>
  <si>
    <t>Retirada de revestimento cerâmico</t>
  </si>
  <si>
    <t>Retirada de telhas de barro</t>
  </si>
  <si>
    <t>Remoção de quadro elétrico de embutir ou sobrepor</t>
  </si>
  <si>
    <t>FUNDAÇÃO</t>
  </si>
  <si>
    <t>Concreto armado FCK=30MPA c/ forma aparente - 1
 reaproveitamento (incl. lançamento e
 adensamento)</t>
  </si>
  <si>
    <t>ESTRUTURA</t>
  </si>
  <si>
    <t>ESTRUTURA METÁLICA</t>
  </si>
  <si>
    <t>ESTRUTURA DE CONCRETO</t>
  </si>
  <si>
    <t>LAJE DE COBERTURA</t>
  </si>
  <si>
    <t>Laje pré-moldada (incl. capeamento)</t>
  </si>
  <si>
    <t>PAREDES E PAINÉS</t>
  </si>
  <si>
    <t>Placa cimentícia c/ verniz de acabamento (incl.
 acessórios de fixação)</t>
  </si>
  <si>
    <t>Painel em ACM - Estruturado (fachadas)</t>
  </si>
  <si>
    <t>REVESTIMENTOS</t>
  </si>
  <si>
    <t>GRANITOS/MÁRMORES,LOUÇAS E METAIS</t>
  </si>
  <si>
    <t>PREVENÇÃO E COMBATE Á INCÊNDIO</t>
  </si>
  <si>
    <t>CPU 005 -  FECHAMENTO EM TELA MALHA METÁLICA ESTRUTURADO COM PERFIL METÁLICO 5X5CM</t>
  </si>
  <si>
    <t xml:space="preserve"> Tubo de aço galvanizado leve c/ costura c/ rosca BSP Ø = 60,30mm ( 2" ), e = 2,65mm, l = 6000mm NBR 5580</t>
  </si>
  <si>
    <t>005</t>
  </si>
  <si>
    <t>Chapisco de cimento e areia no traço 1:3</t>
  </si>
  <si>
    <t>Piso de alta resistência e=8mm c/ resina incl.
 camada regularizadora</t>
  </si>
  <si>
    <t>Revestimento Cerâmico Padrão Médio</t>
  </si>
  <si>
    <t xml:space="preserve">Lajota ceramica - (Padrão Médio) </t>
  </si>
  <si>
    <t>12.2</t>
  </si>
  <si>
    <t>12.3</t>
  </si>
  <si>
    <t>12.4</t>
  </si>
  <si>
    <t>12.5</t>
  </si>
  <si>
    <t>12.6</t>
  </si>
  <si>
    <t>12.7</t>
  </si>
  <si>
    <t>Telhamento com telha de aço/alumínio e = 0,5 mm, com até 2 águas, incluso içamento. af_07/2019</t>
  </si>
  <si>
    <t xml:space="preserve">Esquadria c/ venezianas de aluminio natural c/
 ferragens </t>
  </si>
  <si>
    <t>SOLDA DE TOPO EM CHAPA/PERFIL/TUBO DE AÇO CHANFRADO, ESPESSURA=1/4''. AF_06/2018</t>
  </si>
  <si>
    <t>PERFIL "U" SIMPLES DE ACO GALVANIZADO DOBRADO 75 X *40* MM, E = 2,65 MM</t>
  </si>
  <si>
    <t>SINAPI-I</t>
  </si>
  <si>
    <t>SERRALHEIRO COM ENCARGOS COMPLEMENTARES</t>
  </si>
  <si>
    <t>PINTURA COM TINTA ALQUÍDICA DE FUNDO (TIPO ZARCÃO) APLICADA A ROLO OU PINCEL SOBRE SUPERFÍCIES METÁLICAS (EXCETO PERFIL) EXECUTADO EM OBRA (POR DEMÃO). AF_01/2020</t>
  </si>
  <si>
    <t>006</t>
  </si>
  <si>
    <t>13.4</t>
  </si>
  <si>
    <t>13.5</t>
  </si>
  <si>
    <t>13.6</t>
  </si>
  <si>
    <t>Ponto de esgoto (incl. tubos, conexoes,cx. e ralos)</t>
  </si>
  <si>
    <t>Caixa de gordura em pvc 300mm</t>
  </si>
  <si>
    <t>Limpeza geral e entrega da obra</t>
  </si>
  <si>
    <t>Luminária c/ lâmp de emergência</t>
  </si>
  <si>
    <t>Placa de sinalização fotoluminoscente</t>
  </si>
  <si>
    <t>Desobstrução de Ramal Predial de esgoto com auxílio de equipamento hidrojato</t>
  </si>
  <si>
    <t>Limpeza de canaletas (0.30x0.30m)</t>
  </si>
  <si>
    <t xml:space="preserve"> Grelha pré-moldada em concreto para boca de lobo 0,40 x 1,00 x 0,05m</t>
  </si>
  <si>
    <t>Concreto simples c/ seixo e=5cm traço 1:2:3</t>
  </si>
  <si>
    <t>007</t>
  </si>
  <si>
    <t>CPU 007 -RECUPERAÇÃO E RESTAURO DA CANALETA DO PEIXE COM INSTALAÇÃO DE FILTRO COLETOR DE RESÍDUOS</t>
  </si>
  <si>
    <t>14.1</t>
  </si>
  <si>
    <t>14.2</t>
  </si>
  <si>
    <t>14.3</t>
  </si>
  <si>
    <t>14.4</t>
  </si>
  <si>
    <t>14.5</t>
  </si>
  <si>
    <t>Quadro de mediçao trifasico (c/ disjuntor)</t>
  </si>
  <si>
    <t>15.1</t>
  </si>
  <si>
    <t>15.2</t>
  </si>
  <si>
    <t>15.3</t>
  </si>
  <si>
    <t>15.4</t>
  </si>
  <si>
    <t>15.5</t>
  </si>
  <si>
    <t>Porta de aço-esteira de enrolar
 c/ferr.(incl.pint.anti-corrosiva)</t>
  </si>
  <si>
    <t>16.1</t>
  </si>
  <si>
    <t>16.2</t>
  </si>
  <si>
    <t xml:space="preserve">Esquadria de alumínio basculante c/vidro e
 ferragens </t>
  </si>
  <si>
    <t>Fechadura Pado, linha Magnum, ref.725-880, acabamento IX (alumínio) ou Similar</t>
  </si>
  <si>
    <t>009</t>
  </si>
  <si>
    <t>Bacia sifonada c/cx. descarga acoplada c/ assento</t>
  </si>
  <si>
    <t>Bacia sifonada - PCD</t>
  </si>
  <si>
    <t xml:space="preserve">Lavatorio de louça c/col.,torneira,sifao e valv. </t>
  </si>
  <si>
    <t>Lavatório de louça s/ coluna (incl. torn.sifão e
 válvula )-PCD</t>
  </si>
  <si>
    <t>Mictorio individual em louça c/ acessorios</t>
  </si>
  <si>
    <t>Barra em aço inox (PCD)</t>
  </si>
  <si>
    <t>Puxador em alumínio - 50cm</t>
  </si>
  <si>
    <t>Tanque inox c/ torneira, sifao e valvula</t>
  </si>
  <si>
    <t>BANCADA/TAMPO ACO INOX (AISI 304), LARGURA 70 CM, COM RODABANCA (NAO INCLUI PES DE APOIO)</t>
  </si>
  <si>
    <t xml:space="preserve"> H00016</t>
  </si>
  <si>
    <t>Sifao metalico de 2''</t>
  </si>
  <si>
    <t xml:space="preserve"> H00020</t>
  </si>
  <si>
    <t>Valvula p/ pia d = 2" - inox</t>
  </si>
  <si>
    <t>H00055</t>
  </si>
  <si>
    <t xml:space="preserve"> Fita de vedacao</t>
  </si>
  <si>
    <t>AUXILIAR DE ENCANADOR OU BOMBEIRO HIDRÁULICO COM ENCARGOS COMPLEMENTARES</t>
  </si>
  <si>
    <t>ENCANADOR OU BOMBEIRO HIDRÁULICO COM ENCARGOS COMPLEMENTARES</t>
  </si>
  <si>
    <t>010</t>
  </si>
  <si>
    <t>011</t>
  </si>
  <si>
    <t>012</t>
  </si>
  <si>
    <t>Bicicletário em tubo de aço galvanizado diam=50mm, exceto pintura de acabamento</t>
  </si>
  <si>
    <t xml:space="preserve"> Tela moeda em aço inox, furo d=10mm, esp=2mm</t>
  </si>
  <si>
    <t>H00014</t>
  </si>
  <si>
    <t xml:space="preserve"> H00258</t>
  </si>
  <si>
    <t xml:space="preserve"> H00055</t>
  </si>
  <si>
    <t xml:space="preserve"> Torneira de tanque/pia cromada de 1/2"</t>
  </si>
  <si>
    <t xml:space="preserve"> Lavabo escolar em aco inox c/ 4 ptos c=2,00m </t>
  </si>
  <si>
    <t>Fita de vedacao</t>
  </si>
  <si>
    <t>PEDREIRO COM ENCARGOS COMPLEMENTARES</t>
  </si>
  <si>
    <t>013</t>
  </si>
  <si>
    <t>Tela em aço inoxidável, padrão moeda, fixada em moldura constituída de cantoneira de 3/4 x 3/4 x 1/8"</t>
  </si>
  <si>
    <t>SUPORTE MAO-FRANCESA EM ACO, ABAS IGUAIS 30 CM, CAPACIDADE MINIMA 60 KG, BRANCO</t>
  </si>
  <si>
    <t>014</t>
  </si>
  <si>
    <t>SESAN</t>
  </si>
  <si>
    <t>PLACA DE INAUGURAÇÃO</t>
  </si>
  <si>
    <t>MÉDIA</t>
  </si>
  <si>
    <t>Acrílica semi-brilho c/ massa e selador - interna e
 externa</t>
  </si>
  <si>
    <t>Anti-ferruginosa</t>
  </si>
  <si>
    <t>4º mês</t>
  </si>
  <si>
    <t>5º mês</t>
  </si>
  <si>
    <t>6º mês</t>
  </si>
  <si>
    <t>7º mês</t>
  </si>
  <si>
    <t>8º mês</t>
  </si>
  <si>
    <t>SECRETARIA DE SANEAMENTO E INFRAESTRUTURA</t>
  </si>
  <si>
    <t>Placa de obra</t>
  </si>
  <si>
    <t>m²   total</t>
  </si>
  <si>
    <t>m²    total</t>
  </si>
  <si>
    <t>altura (m)</t>
  </si>
  <si>
    <t>comprimento (m)</t>
  </si>
  <si>
    <t>perímetro (m)</t>
  </si>
  <si>
    <t>Mureta do estacionamento</t>
  </si>
  <si>
    <t>Tampa 1 de bueiro do estacionamento</t>
  </si>
  <si>
    <t>Tampa 2 de bueiro do estacionamento</t>
  </si>
  <si>
    <t>Tampa 3 de bueiro do estacionamento</t>
  </si>
  <si>
    <t>m³    total</t>
  </si>
  <si>
    <t>Espessura(m)</t>
  </si>
  <si>
    <t>largura (m)</t>
  </si>
  <si>
    <t xml:space="preserve">m³   </t>
  </si>
  <si>
    <t>m    total</t>
  </si>
  <si>
    <t>Distância do bueiro 1 ao alinhamento da rua</t>
  </si>
  <si>
    <t>Perímentro (m)</t>
  </si>
  <si>
    <t>Tampa de Concreto Armado para Caixa De Esgoto com base no Orse/06416</t>
  </si>
  <si>
    <t>quantidade (und)</t>
  </si>
  <si>
    <t>2 lados</t>
  </si>
  <si>
    <t xml:space="preserve"> Demolição manual de concreto simples</t>
  </si>
  <si>
    <t>canteiro de arvore entrada</t>
  </si>
  <si>
    <t>abertura para sapatas estrutura de ampliação da cobertura</t>
  </si>
  <si>
    <t xml:space="preserve"> Demolição manual de alvenaria de tijolo</t>
  </si>
  <si>
    <t>banheiro feminino existente</t>
  </si>
  <si>
    <t>área (m²)</t>
  </si>
  <si>
    <t xml:space="preserve">perímetro (m) </t>
  </si>
  <si>
    <t xml:space="preserve">banheiro masculino </t>
  </si>
  <si>
    <t>esp (m)</t>
  </si>
  <si>
    <t>reservatório a baixo da veneziana de entrada</t>
  </si>
  <si>
    <t>portico de saída</t>
  </si>
  <si>
    <t>desc (m³)</t>
  </si>
  <si>
    <t>box nº 9</t>
  </si>
  <si>
    <t>box nº 10</t>
  </si>
  <si>
    <t>box nº 11</t>
  </si>
  <si>
    <t>box nº 12</t>
  </si>
  <si>
    <t>box nº 13</t>
  </si>
  <si>
    <t>box nº 14</t>
  </si>
  <si>
    <t>box nº 15</t>
  </si>
  <si>
    <t>box nº 16</t>
  </si>
  <si>
    <t>box nº 17</t>
  </si>
  <si>
    <t>box nº 18</t>
  </si>
  <si>
    <t>box nº 19</t>
  </si>
  <si>
    <t>box nº 50</t>
  </si>
  <si>
    <t>box nº 51</t>
  </si>
  <si>
    <t>box nº 52</t>
  </si>
  <si>
    <t>box nº 53</t>
  </si>
  <si>
    <t>box nº 54</t>
  </si>
  <si>
    <t>box nº 55</t>
  </si>
  <si>
    <t>box nº 56</t>
  </si>
  <si>
    <t>box nº 57</t>
  </si>
  <si>
    <t>box nº 58</t>
  </si>
  <si>
    <t>box nº 59</t>
  </si>
  <si>
    <t>box nº 60</t>
  </si>
  <si>
    <t>box nº 61</t>
  </si>
  <si>
    <t>box nº 62</t>
  </si>
  <si>
    <t>box nº 63</t>
  </si>
  <si>
    <t>portão de entrada</t>
  </si>
  <si>
    <t>portão de saída</t>
  </si>
  <si>
    <t>und   total</t>
  </si>
  <si>
    <t>retirada de ponto elétrico</t>
  </si>
  <si>
    <t>pt</t>
  </si>
  <si>
    <t>m²  total</t>
  </si>
  <si>
    <t>quat (und)</t>
  </si>
  <si>
    <t>box de peixe e camarão - externo</t>
  </si>
  <si>
    <t>box de peixe e camarão - interna</t>
  </si>
  <si>
    <t>m   total</t>
  </si>
  <si>
    <t>telhado box externos laterais direito</t>
  </si>
  <si>
    <t>telhado box externos laterais esquerdo</t>
  </si>
  <si>
    <t>retirada de entulho diversos</t>
  </si>
  <si>
    <t xml:space="preserve">fator de correção i = 30% </t>
  </si>
  <si>
    <t>fator de correção i</t>
  </si>
  <si>
    <t>m³   total</t>
  </si>
  <si>
    <t>perímetro(m)</t>
  </si>
  <si>
    <t>quant.(und)</t>
  </si>
  <si>
    <t>baldrame para box novos (lanchonete e açaí)</t>
  </si>
  <si>
    <t>Baldrame em concreto</t>
  </si>
  <si>
    <t>Bloco em concreto armado p/ fundaçao (incl. forma)</t>
  </si>
  <si>
    <t>bloco de fundação para ampliação da estrutura/cobertura metálica</t>
  </si>
  <si>
    <t>Lastro de concreto magro, aplicado em blocos de coroamento ou sapatas, espessura de 5 cm. Af_08/2017</t>
  </si>
  <si>
    <t>7.3</t>
  </si>
  <si>
    <t>Pilar metálico perfil laminado ou soldado em aço estrutural, com conexões soldadas, inclusos mão de obra, transporte e içamento utilizando guindaste - fornecimento e instalação. Af_01/2020_p</t>
  </si>
  <si>
    <t>Lançamento com uso de baldes, adensamento e acabamento de concreto em estruturas. Af_02/2022</t>
  </si>
  <si>
    <t>kg</t>
  </si>
  <si>
    <t>kg   total</t>
  </si>
  <si>
    <t>pilar metálico para amplicação da estrutura/cobertura metálica</t>
  </si>
  <si>
    <t>Escoramento de fôrmas de laje em madeira não aparelhada, pé-direito simples, incluso travamento, 4 utilizações. Af_09/2020</t>
  </si>
  <si>
    <t>encamisamento de pilar metálico</t>
  </si>
  <si>
    <t>Alvenaria de vedação de blocos cerâmicos furados na horizontal de 9x14x19 cm (espessura 9 cm) e argamassa de assentamento com preparo em betoneira. Af_12/2021</t>
  </si>
  <si>
    <t>Alvenaria de vedação com elemento vazado de cerâmica (cobogó) de 7x20x20cm e argamassa de assentamento com preparo em betoneira. Af_05/2020</t>
  </si>
  <si>
    <t>Divisoria sanitária, tipo cabine, em granito cinza polido, esp = 3cm, assentado com argamassa colante ac iii-e, exclusive ferragens. Af_01/2021</t>
  </si>
  <si>
    <t>Fechamento em tela malha metálica estruturado com perfil metálico 5x5cm</t>
  </si>
  <si>
    <t>Chapisco aplicado no teto, com rolo para textura acrílica. Argamassa traço 1:4 e emulsão polimérica (adesivo) com preparo em betoneira 400l. Af_06/2014</t>
  </si>
  <si>
    <t>Massa única, para recebimento de pintura, em argamassa traço 1:2:8, preparo manual, aplicada manualmente em teto, espessura de 20mm, com execução de taliscas. Af_03/2015</t>
  </si>
  <si>
    <t>(Composição representativa) do serviço de contrapiso em argamassa traço 1:4 (cim e areia), em betoneira 400 l, espessura 3 cm áreas secas e 3 cm áreas molhadas, para edificação habitacional unifamiliar (casa) e edificação pública padrão. Af_11/2014</t>
  </si>
  <si>
    <t>m  total</t>
  </si>
  <si>
    <t>box novos (lanchonetes e açaí)</t>
  </si>
  <si>
    <t>box nº 20</t>
  </si>
  <si>
    <t>box nº 21</t>
  </si>
  <si>
    <t>bho fem</t>
  </si>
  <si>
    <t>bho pcd</t>
  </si>
  <si>
    <t>bho masc</t>
  </si>
  <si>
    <t>DML</t>
  </si>
  <si>
    <t>medidores</t>
  </si>
  <si>
    <t>Área de laje (m²)</t>
  </si>
  <si>
    <t>pé direito (m)</t>
  </si>
  <si>
    <t>escoramento para laje pré moldada</t>
  </si>
  <si>
    <t>pilar para ampliação (lanchonetes e açaí)</t>
  </si>
  <si>
    <t>altura(m)</t>
  </si>
  <si>
    <t>larg A</t>
  </si>
  <si>
    <t>larg B</t>
  </si>
  <si>
    <t>pilar para ampliação (lixo e banheiros)</t>
  </si>
  <si>
    <t>viga para ampliação (lixo e banheiros)</t>
  </si>
  <si>
    <t>viga para ampliação (lanchonetes e açaí)</t>
  </si>
  <si>
    <t>Placa de inauguração metálica</t>
  </si>
  <si>
    <t>Placa de inauguração da obra</t>
  </si>
  <si>
    <t>und total</t>
  </si>
  <si>
    <t xml:space="preserve">limpeza geral e entrega da obra </t>
  </si>
  <si>
    <t>Porta de alumínio de abrir com lambri, com guarnição, fixação com parafusos - fornecimento e instalação. Af_12/2019</t>
  </si>
  <si>
    <t>Portão articulado - box das farinhas</t>
  </si>
  <si>
    <t>Box 71 (box novo)</t>
  </si>
  <si>
    <t>Box 73 (box novo)</t>
  </si>
  <si>
    <t>Box 74 (box novo)</t>
  </si>
  <si>
    <t>Box 75 (box novo)</t>
  </si>
  <si>
    <t>Box do lixo (box novo)</t>
  </si>
  <si>
    <t>Box 72 (box novo)</t>
  </si>
  <si>
    <t>Box medidores</t>
  </si>
  <si>
    <t>Box DML</t>
  </si>
  <si>
    <t>BHO Masculino</t>
  </si>
  <si>
    <t>BHO Feminino</t>
  </si>
  <si>
    <t>BHO Masculino (porta de entrada)</t>
  </si>
  <si>
    <t>BHO Masculino (porta interna cabine)</t>
  </si>
  <si>
    <t>BHO PCD</t>
  </si>
  <si>
    <t>BHO Feminino (porta de entrada)</t>
  </si>
  <si>
    <t>BHO Feminino (porta interna cabine)</t>
  </si>
  <si>
    <t>quant.</t>
  </si>
  <si>
    <t>m total</t>
  </si>
  <si>
    <t>Porta do Box BHO PCD (P2a)</t>
  </si>
  <si>
    <t>Box 29 (farinha)</t>
  </si>
  <si>
    <t>Box 30 (farinha)</t>
  </si>
  <si>
    <t>Box 31 (farinha)</t>
  </si>
  <si>
    <t>Box 32 (farinha)</t>
  </si>
  <si>
    <t>Box 33 (farinha)</t>
  </si>
  <si>
    <t>Box 34 (farinha)</t>
  </si>
  <si>
    <t>Box 35 (farinha)</t>
  </si>
  <si>
    <t>Box 36 (farinha)</t>
  </si>
  <si>
    <t>Box 37 (farinha)</t>
  </si>
  <si>
    <t>Box 38 (farinha)</t>
  </si>
  <si>
    <t>Box 39 (farinha)</t>
  </si>
  <si>
    <t>Box 40 (farinha)</t>
  </si>
  <si>
    <t>Box 41 (farinha)</t>
  </si>
  <si>
    <t>Box 42 (farinha)</t>
  </si>
  <si>
    <t>Portão de entrada da feira</t>
  </si>
  <si>
    <t>Portão de saída da feira</t>
  </si>
  <si>
    <t>BHO Masculino (B2)</t>
  </si>
  <si>
    <t>BHO Feminino (B2)</t>
  </si>
  <si>
    <t>BHO PCD (B1)</t>
  </si>
  <si>
    <t>Portão de correr (entrada do estacionamento da feira)</t>
  </si>
  <si>
    <t>Prateleira em malha metálica com base no orse/11000</t>
  </si>
  <si>
    <t>Bancada em aço inox - camarão - largura 70 cm</t>
  </si>
  <si>
    <t>Bancada em aço inox - peixe - largura 50 cm</t>
  </si>
  <si>
    <t>Bancada em aço inox - peixe - largura 80 cm</t>
  </si>
  <si>
    <t>Lavabo coletivo em aço inox com 3 torneiras com base no sedop/190531</t>
  </si>
  <si>
    <t>Porta cadeado zincado oxidado preto com cadeado de aço inox, largura de *50* mm. Af_12/2019</t>
  </si>
  <si>
    <t>Letreiro em acrílico leitoso branco com iluminação interna</t>
  </si>
  <si>
    <t>und  total</t>
  </si>
  <si>
    <t>Box 71 - Açaí</t>
  </si>
  <si>
    <t>Pia 01 cuba em aço inox c/torn.,sifao e valv.</t>
  </si>
  <si>
    <t>Box 22 (peixe)</t>
  </si>
  <si>
    <t>Box 23 (peixe)</t>
  </si>
  <si>
    <t>Box 24 (peixe)</t>
  </si>
  <si>
    <t>Box 25 (peixe)</t>
  </si>
  <si>
    <t>Box 26 (peixe)</t>
  </si>
  <si>
    <t>Box 27 (peixe)</t>
  </si>
  <si>
    <t>Box 28 (peixe)</t>
  </si>
  <si>
    <t>Box 44 (camarão)</t>
  </si>
  <si>
    <t>Box 45 (peixe)</t>
  </si>
  <si>
    <t>Box 46 (peixe)</t>
  </si>
  <si>
    <t>Box 47 (peixe)</t>
  </si>
  <si>
    <t>Box 48 (peixe)</t>
  </si>
  <si>
    <t>Box 49 (peixe)</t>
  </si>
  <si>
    <t>Box 72 (novo)</t>
  </si>
  <si>
    <t>Box 73 (novo)</t>
  </si>
  <si>
    <t>Box 74 (novo)</t>
  </si>
  <si>
    <t>Box 75 (novo)</t>
  </si>
  <si>
    <t>Box 43 (camarão)</t>
  </si>
  <si>
    <t>bicicletário do estacionamento</t>
  </si>
  <si>
    <t>bicicletário entrada da feira</t>
  </si>
  <si>
    <t xml:space="preserve">Box 62 - lavatório coletivo </t>
  </si>
  <si>
    <t>Papeleira em aço inox, deca 2020 c40 ou similar</t>
  </si>
  <si>
    <t xml:space="preserve">Letras para o nome "MERCADO DO AURÁ" </t>
  </si>
  <si>
    <t>Lavatório com bancada em granito cinza andorinha, e = 2cm, dim 1.40x0.60, com 02 cubas de embutir de louça, sifão ajustável metalizado, válvula cromada, torneira cromada, inclusive rodopia 10 cm, assentada</t>
  </si>
  <si>
    <t>Bancada em granito cinza andorinha, e=2cm</t>
  </si>
  <si>
    <t xml:space="preserve">m²  </t>
  </si>
  <si>
    <t>Tapa vista de mictório em granito cinza polido, esp = 3cm, assentado com argamassa colante ac iii-e . Af_01/2021</t>
  </si>
  <si>
    <t>102255</t>
  </si>
  <si>
    <t>Box 21</t>
  </si>
  <si>
    <t>Recuperação e restauro da canaleta do peixe com instalação de filtro coletor de resíduos</t>
  </si>
  <si>
    <t>pt  total</t>
  </si>
  <si>
    <t>Box 62 (lavatório coletivo)</t>
  </si>
  <si>
    <t xml:space="preserve">Revisão de ponto de água </t>
  </si>
  <si>
    <t>14.6</t>
  </si>
  <si>
    <t>Box 43 (camarão)  - Ralo</t>
  </si>
  <si>
    <t>Box 44 (camarão)  - Ralo</t>
  </si>
  <si>
    <t>Revisão de ponto de esgoto</t>
  </si>
  <si>
    <t>14.7</t>
  </si>
  <si>
    <t>Box 22 (peixe)  - Ralo e bancada de inox nova</t>
  </si>
  <si>
    <t>Box 23 (peixe)  - Ralo e bancada de inox nova</t>
  </si>
  <si>
    <t>Box 24 (peixe)  - Ralo e bancada de inox nova</t>
  </si>
  <si>
    <t>Box 25 (peixe)  - Ralo e bancada de inox nova</t>
  </si>
  <si>
    <t>Box 26 (peixe)  - Ralo e bancada de inox nova</t>
  </si>
  <si>
    <t>Box 27 (peixe)  - Ralo e bancada de inox nova</t>
  </si>
  <si>
    <t>Box 28 (peixe)  - Ralo e bancada de inox nova</t>
  </si>
  <si>
    <t>Box 45 (peixe)  - Ralo e bancada de inox nova</t>
  </si>
  <si>
    <t>Box 46 (peixe)  - Ralo e bancada de inox nova</t>
  </si>
  <si>
    <t>Box 47 (peixe)  - Ralo e bancada de inox nova</t>
  </si>
  <si>
    <t>Box 48 (peixe)  - Ralo e bancada de inox nova</t>
  </si>
  <si>
    <t>Box 49 (peixe)  - Ralo e bancada de inox nova</t>
  </si>
  <si>
    <t>Tubo, pvc, soldável, dn 25mm, instalado em ramal ou sub-ramal de água - fornecimento e instalação. Af_06/2022</t>
  </si>
  <si>
    <t>Tubo, pvc, soldável, dn 32mm, instalado em ramal ou sub-ramal de água - fornecimento e instalação. Af_06/2022</t>
  </si>
  <si>
    <t>recalque bomba á reservatório novo</t>
  </si>
  <si>
    <t>rede de distribuição de agua reservatório aos pontos de utilização</t>
  </si>
  <si>
    <t>Caixa de inspeção 0.60 x 0.60 x 0.60m</t>
  </si>
  <si>
    <t xml:space="preserve">caixa de inspeção de esgoto banheiro novos </t>
  </si>
  <si>
    <t>14.8</t>
  </si>
  <si>
    <t>Tubo pvc, serie normal, esgoto predial, dn 100 mm, fornecido e instalado em ramal de descarga ou ramal de esgoto sanitário. Af_08/2022</t>
  </si>
  <si>
    <t>14.9</t>
  </si>
  <si>
    <t xml:space="preserve">Ligação da caixa de inspeção de esgoto dos banheiros á fossa </t>
  </si>
  <si>
    <t>Tubo pvc, série r, água pluvial, dn 100 mm, fornecido e instalado em ramal de encaminhamento. Af_06/2022</t>
  </si>
  <si>
    <t xml:space="preserve">Descidas novas de agua pluvial </t>
  </si>
  <si>
    <t>14.10</t>
  </si>
  <si>
    <t>comp. (m)</t>
  </si>
  <si>
    <t>14.11</t>
  </si>
  <si>
    <t>14.12</t>
  </si>
  <si>
    <t>14.13</t>
  </si>
  <si>
    <t>14.14</t>
  </si>
  <si>
    <t>largura (lado a + lado b)</t>
  </si>
  <si>
    <t>pilar falso fechamento descidas de agua pluvial</t>
  </si>
  <si>
    <t>altura. (m)</t>
  </si>
  <si>
    <t>rede coletora de agua pluvial interna do mercado</t>
  </si>
  <si>
    <t>Ralo linear em frente aos box de peixe e camarão</t>
  </si>
  <si>
    <t>caixa de inspeção descidas novas de agua pluvial</t>
  </si>
  <si>
    <t>Ligação da caixa de inspeção rede de agua pluvial</t>
  </si>
  <si>
    <t>Torneira de bóia 3/4"</t>
  </si>
  <si>
    <t>191274</t>
  </si>
  <si>
    <t>reservatório de agua</t>
  </si>
  <si>
    <t>Soleira em granito, largura 15 cm, espessura 2,0 cm. Af_09/2020</t>
  </si>
  <si>
    <t>Revestimento cerâmico para piso com placas tipo porcelanato de dimensões 60x60 cm aplicada em ambientes de área maior que 10 m². Af_06/2014</t>
  </si>
  <si>
    <t>Piso cimentado, traço 1:3 (cimento e areia), acabamento rústico, espessura 4,0 cm, preparo mecânico da argamassa. Af_09/2020</t>
  </si>
  <si>
    <t>Praça de alimentação</t>
  </si>
  <si>
    <t>Lixo</t>
  </si>
  <si>
    <t>Medidores</t>
  </si>
  <si>
    <t>desc. (m²)</t>
  </si>
  <si>
    <t>Rodape ceramico h=8cm</t>
  </si>
  <si>
    <t>box 21</t>
  </si>
  <si>
    <t>Estacionamento</t>
  </si>
  <si>
    <t>Passeio saída</t>
  </si>
  <si>
    <t>Fabricação e instalação de tesoura inteira em aço, vão de 12 m, para telha ondulada de fibrocimento, metálica, plástica ou termoacústica, incluso içamento. Af_12/2015</t>
  </si>
  <si>
    <t>Trama de aço composta por terças para telhados de até 2 águas para telha ondulada de fibrocimento, metálica, plástica ou termoacústica, incluso transporte vertical. Af_07/2019</t>
  </si>
  <si>
    <t>Rufo em chapa de aço galvanizado número 24, corte de 25 cm, incluso transporte vertical. Af_07/2019</t>
  </si>
  <si>
    <t>Calha em chapa de aço galvanizado número 24, desenvolvimento de 100 cm, incluso transporte vertical. Af_07/2019</t>
  </si>
  <si>
    <t>Recuperação e pintura estrutura metalica até duas aguas fornecimento e instalação</t>
  </si>
  <si>
    <t>ampliação da cobertura entrada do mercado</t>
  </si>
  <si>
    <t>ampliação da cobertura saída do mercado</t>
  </si>
  <si>
    <t>cobertura do mercado</t>
  </si>
  <si>
    <t>fechamento do lanternin lateral direito</t>
  </si>
  <si>
    <t>fechamento do lanternin lateral esquerdo</t>
  </si>
  <si>
    <t>cobertura de telha metálica</t>
  </si>
  <si>
    <t>comprimento</t>
  </si>
  <si>
    <t xml:space="preserve">calha metálica </t>
  </si>
  <si>
    <t>cobertura existente</t>
  </si>
  <si>
    <t>Largura (m)</t>
  </si>
  <si>
    <t>Comprimento (m)</t>
  </si>
  <si>
    <t>Altura (m)</t>
  </si>
  <si>
    <t>Perímetro (m)</t>
  </si>
  <si>
    <t>Box's de Farinha laterais</t>
  </si>
  <si>
    <t>Box's de Farinha cobertura</t>
  </si>
  <si>
    <t>fachada de entrada</t>
  </si>
  <si>
    <t>fachada de saída</t>
  </si>
  <si>
    <t>desconto (m²)</t>
  </si>
  <si>
    <t>Bho Feminino + Bho PCD</t>
  </si>
  <si>
    <t>Ampliação mureta dos box de peixe/camarão</t>
  </si>
  <si>
    <t>Box novos (lanchonete e açaí)</t>
  </si>
  <si>
    <t xml:space="preserve">Platibanda </t>
  </si>
  <si>
    <t>Pórtico de Saída</t>
  </si>
  <si>
    <t>Concreto c/ seixo Fck= 15 MPA (incl. lançamento e
 adensamento)</t>
  </si>
  <si>
    <t>050258</t>
  </si>
  <si>
    <t>Volumetria da fachada de entrada</t>
  </si>
  <si>
    <t>Volumetria da fachada de saída</t>
  </si>
  <si>
    <t>larg. (m)</t>
  </si>
  <si>
    <t>esp. (m)</t>
  </si>
  <si>
    <t>viga para pórtico de saída</t>
  </si>
  <si>
    <t>comprimento(m)</t>
  </si>
  <si>
    <t>área de laje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</si>
  <si>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</si>
  <si>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 xml:space="preserve"> D00170</t>
  </si>
  <si>
    <t>Ponto de solda</t>
  </si>
  <si>
    <t>Tela de aço galvanizado fio 12bwg, sem revestimento, malha 2"</t>
  </si>
  <si>
    <t>SOLDADOR COM ENCARGOS COMPLEMENTARES</t>
  </si>
  <si>
    <t xml:space="preserve">AUXILIAR DE ENCANADOR OU BOMBEIRO HIDRÁULICO COM ENCARGOS COMPLEMENTARES </t>
  </si>
  <si>
    <t>Descontos (m²)</t>
  </si>
  <si>
    <t>Box's de peixe externo</t>
  </si>
  <si>
    <t>Box's de peixe interno</t>
  </si>
  <si>
    <t>Box 71</t>
  </si>
  <si>
    <t>Box 72</t>
  </si>
  <si>
    <t>Box 73</t>
  </si>
  <si>
    <t>Box 74</t>
  </si>
  <si>
    <t>Box 75</t>
  </si>
  <si>
    <t>Bho Feminino</t>
  </si>
  <si>
    <t>Bho Masculino</t>
  </si>
  <si>
    <t>Bho PCD</t>
  </si>
  <si>
    <t>Box 62 (Lavatório Coletivo)</t>
  </si>
  <si>
    <t>Acrílica para piso</t>
  </si>
  <si>
    <t>P00007</t>
  </si>
  <si>
    <t xml:space="preserve"> SEDOP</t>
  </si>
  <si>
    <t>Lixa para parede</t>
  </si>
  <si>
    <t>GL</t>
  </si>
  <si>
    <t xml:space="preserve"> P00049</t>
  </si>
  <si>
    <t>Latex acrílica semi brilho</t>
  </si>
  <si>
    <t>PINTOR COM ENCARGOS COMPLEMENTARES</t>
  </si>
  <si>
    <t>SERVENTE COM ENCARGOS COMPLEMENTARES</t>
  </si>
  <si>
    <t xml:space="preserve">CPU </t>
  </si>
  <si>
    <t>Pintura acrílica super lavável c/ massa e selador- (laje)</t>
  </si>
  <si>
    <t>box nº 01</t>
  </si>
  <si>
    <t>box nº 02</t>
  </si>
  <si>
    <t>box nº 03</t>
  </si>
  <si>
    <t>box nº 04</t>
  </si>
  <si>
    <t>box nº 05</t>
  </si>
  <si>
    <t>box nº 06</t>
  </si>
  <si>
    <t>box nº 07</t>
  </si>
  <si>
    <t>box nº 08</t>
  </si>
  <si>
    <t>box nº 70</t>
  </si>
  <si>
    <t>box nº 75</t>
  </si>
  <si>
    <t>box nº 74</t>
  </si>
  <si>
    <t>box nº 69</t>
  </si>
  <si>
    <t>box nº 68</t>
  </si>
  <si>
    <t>box nº 67</t>
  </si>
  <si>
    <t>box nº 66</t>
  </si>
  <si>
    <t>box nº 65</t>
  </si>
  <si>
    <t>box nº 64</t>
  </si>
  <si>
    <t>box nº 0</t>
  </si>
  <si>
    <t>largura(m)</t>
  </si>
  <si>
    <t>Descontos(m²)</t>
  </si>
  <si>
    <t>box nº 71</t>
  </si>
  <si>
    <t>box nº 72</t>
  </si>
  <si>
    <t>box nª 73</t>
  </si>
  <si>
    <t>lixo</t>
  </si>
  <si>
    <t>passeio de entrada</t>
  </si>
  <si>
    <t>estacionamento e passeio de saída</t>
  </si>
  <si>
    <t>Box laterais lado direito</t>
  </si>
  <si>
    <t xml:space="preserve">Box laterais lado esquerdo </t>
  </si>
  <si>
    <t>Fachada de entrada lado interno</t>
  </si>
  <si>
    <t>Fachada de saída lado interno</t>
  </si>
  <si>
    <t>Fachada de entrada lado externo (volume)</t>
  </si>
  <si>
    <t>Fachada de saída lado externo (volume)</t>
  </si>
  <si>
    <t xml:space="preserve">Box novos </t>
  </si>
  <si>
    <t>pintura externa dos ambientes:</t>
  </si>
  <si>
    <t>pintura interna dos ambientes:</t>
  </si>
  <si>
    <t>Muro do estacionamento lado direito</t>
  </si>
  <si>
    <t>Muro do estacionamento lado esquerdo</t>
  </si>
  <si>
    <t xml:space="preserve">
12309</t>
  </si>
  <si>
    <t>Painel acm da fachada</t>
  </si>
  <si>
    <t>Fechamento em tela malha metálica (box das farinhas)</t>
  </si>
  <si>
    <t>Porta articulada dos box de farinha</t>
  </si>
  <si>
    <t>Portão pivotante (entrada e saída do mercado)</t>
  </si>
  <si>
    <t>Portão do estacionamento</t>
  </si>
  <si>
    <t>Prateleiras de malha metálica</t>
  </si>
  <si>
    <t>Bicicletário</t>
  </si>
  <si>
    <t>Cobertura Nova</t>
  </si>
  <si>
    <t>dimensão a</t>
  </si>
  <si>
    <t>dimensão b</t>
  </si>
  <si>
    <t>altura</t>
  </si>
  <si>
    <t>Extintor de incêndio ABC - 6Kg</t>
  </si>
  <si>
    <t>Extintor de incêndio</t>
  </si>
  <si>
    <t>Bóia automática p/caixa d'agua - 15 amperes</t>
  </si>
  <si>
    <t>Torre em conc.armado p/ cx.d'agua h=6,0m-base 3.0x3.0m</t>
  </si>
  <si>
    <t>15.6</t>
  </si>
  <si>
    <t>15.7</t>
  </si>
  <si>
    <t>15.8</t>
  </si>
  <si>
    <t>Fornecimento e instalação de eletrocalha perfurada 150 x 100 x 3000 mm (ref. mopa ou similar)</t>
  </si>
  <si>
    <t xml:space="preserve">und  </t>
  </si>
  <si>
    <t xml:space="preserve">eletrocalha lado direto </t>
  </si>
  <si>
    <t>eletrocalha lado esquerdo</t>
  </si>
  <si>
    <t>Peça (m)</t>
  </si>
  <si>
    <t>Quadros de medição para os box novos e troca dos que serão reformados</t>
  </si>
  <si>
    <t>Quebra em alvenaria para instalação de quadro distribuição grande (76x40 cm). Af_05/2015</t>
  </si>
  <si>
    <t>Total de quadros a serem embutidos</t>
  </si>
  <si>
    <t>Ponto de força (tubul., fiaçao e disjuntor) acima de
 200W</t>
  </si>
  <si>
    <t>Quadro de distribuição de energia em pvc, de embutir, sem barramento, para 6 disjuntores - fornecimento e instalação. Af_10/2020</t>
  </si>
  <si>
    <t>Dispositivo dr, 2 polos, sensibilidade de 30 ma, corrente de 40 a, tipo ac</t>
  </si>
  <si>
    <t>15.9</t>
  </si>
  <si>
    <t>Total de quadros a serem instalados</t>
  </si>
  <si>
    <t xml:space="preserve">Total de dispositivos dr a serem instalados </t>
  </si>
  <si>
    <t xml:space="preserve">Total de pontos a serem instalados </t>
  </si>
  <si>
    <t>15.10</t>
  </si>
  <si>
    <t>Interruptor paralelo (1 módulo) com 2 tomadas de embutir 2p+t 10 a, incluindo suporte e placa - fornecimento e instalação. Af_12/2015</t>
  </si>
  <si>
    <t xml:space="preserve">Total de interruptores a serem instalados </t>
  </si>
  <si>
    <t>Luminária tipo plafon circular, de sobrepor, com led de 12/13 w - fornecimento e instalação. Af_03/2022</t>
  </si>
  <si>
    <t xml:space="preserve">Total de ponto de luz  a serem instalados </t>
  </si>
  <si>
    <t>Luminária pendente simples, ref: 1110/1, Bianca ou similar</t>
  </si>
  <si>
    <t>Total de luminárias para área livre do mercado</t>
  </si>
  <si>
    <t>15.11</t>
  </si>
  <si>
    <t>Eletroduto rígido soldável, pvc, dn 20 mm (½"), aparente, instalado em teto - fornecimento e instalação. Af_11/2016</t>
  </si>
  <si>
    <t>eletroduto aparente para iluminação mercad</t>
  </si>
  <si>
    <t>perímetro médio (m)</t>
  </si>
  <si>
    <t xml:space="preserve">                                  </t>
  </si>
  <si>
    <t>placas de sinalização</t>
  </si>
  <si>
    <t>iluminação de emergência</t>
  </si>
  <si>
    <t>Caixa de incendio c/ mangueira e acessorios</t>
  </si>
  <si>
    <t>Hidrante de passeio - completo</t>
  </si>
  <si>
    <t>Hidrante de embutir</t>
  </si>
  <si>
    <t>Hidrante de passeio (passeio entrada estacionamento)</t>
  </si>
  <si>
    <t>Acionador manual (botoeira) tipo quebra-vidro, p/instal. Incendio</t>
  </si>
  <si>
    <t>acionador tipo botoeira para incendio</t>
  </si>
  <si>
    <t>Sirene aúdiovisual endereçavel, 120db, para alarme de incêndio</t>
  </si>
  <si>
    <t xml:space="preserve">Alarme audiovisual para incêdio </t>
  </si>
  <si>
    <t xml:space="preserve">	067562</t>
  </si>
  <si>
    <t>SBC</t>
  </si>
  <si>
    <t>Sinalizacao no piso-extintor de incendio</t>
  </si>
  <si>
    <t>Reservatório de água - (reserva de incêndio)</t>
  </si>
  <si>
    <t xml:space="preserve"> </t>
  </si>
  <si>
    <t>Estrutura de suporte p/ cx. Água</t>
  </si>
  <si>
    <t>Bomba de Incêndio</t>
  </si>
  <si>
    <t>Reservatório em fibra de vidro 15.000 L</t>
  </si>
  <si>
    <t>Sinalizacao extintor de incendio e hidrante</t>
  </si>
  <si>
    <t>Tubo de aço galvanizado com costura, classe média, dn 80 (3"), conexão rosqueada, instalado em rede de alimentação para hidrante - fornecimento e instalação. Af_10/2020</t>
  </si>
  <si>
    <t>Tubo de aço galvanizado com costura, classe média, dn 65 (2 1/2"), conexão rosqueada, instalado em rede de alimentação para hidrante - fornecimento e instalação. Af_10/2020</t>
  </si>
  <si>
    <t>tubulação para o hidrante</t>
  </si>
  <si>
    <t>tubulação de recalque</t>
  </si>
  <si>
    <t>Cotovelo 90 graus, em ferro galvanizado, conexão rosqueada, dn 80 (3), instalado em reservação de água de edificação que possua reservatório de fibra/fibrocimento  fornecimento e instalação. Af_06/2016</t>
  </si>
  <si>
    <t>Cotovelo 90 graus, em ferro galvanizado, conexão rosqueada, dn 65 (2 1/2), instalado em reservação de água de edificação que possua reservatório de fibra/fibrocimento  fornecimento e instalação. Af_06/2016</t>
  </si>
  <si>
    <t>Cotovelo 90 - 3''</t>
  </si>
  <si>
    <t>Cotovelo 90 - 2 1/2''</t>
  </si>
  <si>
    <t>Tê Fº Gº 2 1/2"</t>
  </si>
  <si>
    <t>tê 90 - 2 1/2"</t>
  </si>
  <si>
    <t>Te de reducao de ferro galvanizado, com rosca bsp, de 3" x 2 1/2"</t>
  </si>
  <si>
    <t>tê redução 3'' - 2 1/2"</t>
  </si>
  <si>
    <t>Adaptador 2 1/2" x 2 1/2" (INC)</t>
  </si>
  <si>
    <t>H00277</t>
  </si>
  <si>
    <t>adaptador p/ cx de agua</t>
  </si>
  <si>
    <t>Registro de gaveta bruto, latão, roscável, 2 1/2" - fornecimento e instalação. Af_08/2021</t>
  </si>
  <si>
    <t>Registro de gaveta bruto, latão, roscável, 3" - fornecimento e instalação. Af_08/2021</t>
  </si>
  <si>
    <t>Registro de gaveta bruto  2 1/2"</t>
  </si>
  <si>
    <t>Registro de gaveta bruto  3"</t>
  </si>
  <si>
    <t>registro esfera rapido</t>
  </si>
  <si>
    <t>Válvula de esfera bruta, bronze, roscável, 2'' - fornecimento e instalação. Af_08/2021</t>
  </si>
  <si>
    <t>Manômetro 0 a 200 psi (0 a 14 kgf/cm2), d = 50mm - fornecimento e instalação. Af_10/2020</t>
  </si>
  <si>
    <t>manometro</t>
  </si>
  <si>
    <t>União, em ferro galvanizado, dn 65 (2 1/2"), conexão rosqueada, instalado em rede de alimentação para hidrante - fornecimento e instalação. Af_10/2020</t>
  </si>
  <si>
    <t>união 2 1/2''</t>
  </si>
  <si>
    <t>08 meses</t>
  </si>
  <si>
    <t>Fornecimento e instalação de pressostato 0 a 10 kgf/cm2</t>
  </si>
  <si>
    <t>pressostato</t>
  </si>
  <si>
    <t>Bomba centrífuga trifásica 5CV, modelo 620 Dancor, ou equivalente</t>
  </si>
  <si>
    <t xml:space="preserve"> IOPES</t>
  </si>
  <si>
    <t>Quadro comando para conjunto motor-bomba, trifásico - até 5hp</t>
  </si>
  <si>
    <t>SIURB</t>
  </si>
  <si>
    <t>quadro de comando para bomba de incêndio</t>
  </si>
  <si>
    <t>Cabo de cobre PP Cordplast 4 x 2,5 mm2, 450/750v - fornecimento e instalação</t>
  </si>
  <si>
    <t>instalação elétrica do sistema de combate á incêndio</t>
  </si>
  <si>
    <t>Eletroduto PVC Rígido de 1"</t>
  </si>
  <si>
    <t>box nº 2</t>
  </si>
  <si>
    <t>box nº 1</t>
  </si>
  <si>
    <t>box nº s/n</t>
  </si>
  <si>
    <t>Box 20</t>
  </si>
  <si>
    <t>Box 2</t>
  </si>
  <si>
    <t>Box 1</t>
  </si>
  <si>
    <t xml:space="preserve">Box 3 </t>
  </si>
  <si>
    <t>Box 4</t>
  </si>
  <si>
    <t>Box 5</t>
  </si>
  <si>
    <t>Box 6</t>
  </si>
  <si>
    <t>Box 10</t>
  </si>
  <si>
    <t xml:space="preserve">Box 11 </t>
  </si>
  <si>
    <t>Box 15</t>
  </si>
  <si>
    <t xml:space="preserve">Box 16 </t>
  </si>
  <si>
    <t>Box 17</t>
  </si>
  <si>
    <t>Box 18</t>
  </si>
  <si>
    <t>Box 50</t>
  </si>
  <si>
    <t>Box 52</t>
  </si>
  <si>
    <t xml:space="preserve">Box 53 </t>
  </si>
  <si>
    <t>Box 54</t>
  </si>
  <si>
    <t>Box 55</t>
  </si>
  <si>
    <t xml:space="preserve">Box 56 </t>
  </si>
  <si>
    <t xml:space="preserve">Box 57 </t>
  </si>
  <si>
    <t xml:space="preserve">Box 58 </t>
  </si>
  <si>
    <t>Box 60</t>
  </si>
  <si>
    <t>Box 61</t>
  </si>
  <si>
    <t>Box s/n</t>
  </si>
  <si>
    <t>Box 64</t>
  </si>
  <si>
    <t>Box 65</t>
  </si>
  <si>
    <t>Box 66</t>
  </si>
  <si>
    <t>Box 67</t>
  </si>
  <si>
    <t>Portão em tubo ferro galvanizado, com quadro ø= 2", cantoneira 1"x1" e tela de arame galvanizado, fio 12 bwg, malha quadrada d=1"  (Portão articulado - box das farinhas)</t>
  </si>
  <si>
    <t>10000</t>
  </si>
  <si>
    <t>Restauro - higienização e analise de portas</t>
  </si>
  <si>
    <t>Portas de aço esteira de enrolar novas</t>
  </si>
  <si>
    <t>Portas de aço esteira de enrolar existentes</t>
  </si>
  <si>
    <t>Disjuntor bipolar tipo din, corrente nominal de 32a - fornecimento e instalação. Af_10/2020</t>
  </si>
  <si>
    <t>15.12</t>
  </si>
  <si>
    <t>Restauro - higienização e analise de portas (Portas existentes)</t>
  </si>
  <si>
    <t>Letreiro acrilico iluminado</t>
  </si>
  <si>
    <t>200165</t>
  </si>
  <si>
    <t xml:space="preserve">largura </t>
  </si>
  <si>
    <t>quant:</t>
  </si>
  <si>
    <t>Acrílica para piso (estacionamento e calçada)</t>
  </si>
  <si>
    <t>Reforma e Ampliação do Mercado do Aurá</t>
  </si>
  <si>
    <t>REFERÊNCIAS:</t>
  </si>
  <si>
    <t>muro de entrada (alargamento da porta)</t>
  </si>
  <si>
    <t>Circulação do mercado</t>
  </si>
  <si>
    <t>DESENBOLSO MENSAL</t>
  </si>
  <si>
    <t>ACUMULADO</t>
  </si>
  <si>
    <t>REFORMA E AMPLIAÇÃO DO MERCADO DO AURÁ</t>
  </si>
  <si>
    <t>CPU 001 - LIMPEZA GERAL E ENTREGA DA OBRA</t>
  </si>
  <si>
    <t>001</t>
  </si>
  <si>
    <t>Pintura acrílica super lavável - (teto da laje)</t>
  </si>
  <si>
    <t>Acrilica (sobre pintura antiga)</t>
  </si>
  <si>
    <t>Acrílica semi-brilho c/ massa e selador - interna e externa</t>
  </si>
  <si>
    <t>Esmalte s/ ferro (superf. lisa)</t>
  </si>
  <si>
    <t>Portão de ferro em metalom (incl. pintura anticorrosiva) - portão pivotante entrada e saída</t>
  </si>
  <si>
    <r>
      <t xml:space="preserve">Portão de ferro em metalom (incl. pintura anticorrosiva) - </t>
    </r>
    <r>
      <rPr>
        <sz val="9"/>
        <rFont val="Arial"/>
        <family val="2"/>
      </rPr>
      <t>portão pivotante entrada e saída</t>
    </r>
  </si>
  <si>
    <t>090822</t>
  </si>
  <si>
    <t>Portão de ferro 1/2" c/ ferragens (incl. pint.
 anti-corrosiva)</t>
  </si>
  <si>
    <t xml:space="preserve">ampliação telhado central do lanternin </t>
  </si>
  <si>
    <t xml:space="preserve">ampliação laterais 1m cada lado telhado central do lanternin </t>
  </si>
  <si>
    <t>cobertura laternin</t>
  </si>
  <si>
    <t>1.1</t>
  </si>
  <si>
    <t>2.3</t>
  </si>
  <si>
    <t>2.4</t>
  </si>
  <si>
    <t>2.5</t>
  </si>
  <si>
    <t>2.6</t>
  </si>
  <si>
    <t>2.7</t>
  </si>
  <si>
    <t>2.8</t>
  </si>
  <si>
    <t>2.9</t>
  </si>
  <si>
    <t>3.2</t>
  </si>
  <si>
    <t>3.3</t>
  </si>
  <si>
    <t>Forro em réguas de pvc, frisado, para ambientes residenciais, inclusive estrutura de fixação. Af_05/2017_ps</t>
  </si>
  <si>
    <t>6.5</t>
  </si>
  <si>
    <t>7.4</t>
  </si>
  <si>
    <t>7.5</t>
  </si>
  <si>
    <t>8.4</t>
  </si>
  <si>
    <t>8.5</t>
  </si>
  <si>
    <t>8.6</t>
  </si>
  <si>
    <t>8.7</t>
  </si>
  <si>
    <t>9.7</t>
  </si>
  <si>
    <t>9.8</t>
  </si>
  <si>
    <t>9.9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</si>
  <si>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</si>
  <si>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</si>
  <si>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</si>
  <si>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</si>
  <si>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</si>
  <si>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</si>
  <si>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</si>
  <si>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</si>
  <si>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</si>
  <si>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11.6</t>
  </si>
  <si>
    <t>11.7</t>
  </si>
  <si>
    <t>11.8</t>
  </si>
  <si>
    <t>11.9</t>
  </si>
  <si>
    <t>11.10</t>
  </si>
  <si>
    <t>14.15</t>
  </si>
  <si>
    <t>14.16</t>
  </si>
  <si>
    <t>14.17</t>
  </si>
  <si>
    <t>14.18</t>
  </si>
  <si>
    <t>14.19</t>
  </si>
  <si>
    <t xml:space="preserve">REMANEJAMENTO DOS FEIRANTES - INSTALAÇÕES PROVISÓRIAS NO ESTACIONAMENTO </t>
  </si>
  <si>
    <t>003</t>
  </si>
  <si>
    <t>Barracão aberto em Madeira com Telha de Fibrocimento 4mm com Base No Orse/11703</t>
  </si>
  <si>
    <t>Barraca Individual 1 x 2 m provisória em madeira maçaranduba, 1 tablados, para feirante</t>
  </si>
  <si>
    <t>180299</t>
  </si>
  <si>
    <t xml:space="preserve"> 170081</t>
  </si>
  <si>
    <t>Lâmpada compacta de led 10 w, base e27 - fornecimento e instalação. Af_02/2020</t>
  </si>
  <si>
    <t>Lona plástica Pe Azul 197G/m² larg. 6 x 8 m</t>
  </si>
  <si>
    <t xml:space="preserve">cobertura provisória no estaciomento </t>
  </si>
  <si>
    <t xml:space="preserve">m² </t>
  </si>
  <si>
    <t>und    total</t>
  </si>
  <si>
    <t>Barraca individual para alocação provisória de feirante</t>
  </si>
  <si>
    <t>ponto de agua</t>
  </si>
  <si>
    <t>ponto de energia</t>
  </si>
  <si>
    <t xml:space="preserve">Luminária para o estacionamento </t>
  </si>
  <si>
    <t xml:space="preserve"> Lona plástica Pe Azul 197G/m² larg. 6 x 8 m</t>
  </si>
  <si>
    <t>lona plastica proteção para chuva</t>
  </si>
  <si>
    <t>CPU 003 - BARRACÃO ABERTO EM MADEIRA COM TELHA DE FIBROCIMENTO 4MM COM BASE NO ORSE/11703</t>
  </si>
  <si>
    <t>004</t>
  </si>
  <si>
    <t>CARPINTEIRO DE FORMAS COM ENCARGOS COMPLEMENTARES</t>
  </si>
  <si>
    <t xml:space="preserve"> AJUDANTE DE CARPINTEIRO COM ENCARGOS COMPLEMENTARES</t>
  </si>
  <si>
    <t>CAIBRO NAO APARELHADO *7,5 X 7,5* CM, EM MACARANDUBA, ANGELIM OU EQUIVALENTE DA REGIAO - BRUTA</t>
  </si>
  <si>
    <t>TABUA APARELHADA *2,5 X 15* CM, EM MACARANDUBA, ANGELIM OU EQUIVALENTE DA REGIAO</t>
  </si>
  <si>
    <t>PREGO DE ACO POLIDO COM CABECA 17 X 21 (2 X 11)</t>
  </si>
  <si>
    <t>CPU 004 - BARRACA INDIVIDUAL 1 X 2 M PROVISÓRIA EM MADEIRA MAÇARANDUBA, 1 TABLADOS, PARA FEIRANTE</t>
  </si>
  <si>
    <t>3.4</t>
  </si>
  <si>
    <t>3.5</t>
  </si>
  <si>
    <t>3.6</t>
  </si>
  <si>
    <t>3.7</t>
  </si>
  <si>
    <t>3.8</t>
  </si>
  <si>
    <t>5.1.1</t>
  </si>
  <si>
    <t>5.1.2</t>
  </si>
  <si>
    <t>5.2.1</t>
  </si>
  <si>
    <t>5.3.1</t>
  </si>
  <si>
    <t>5.3.2</t>
  </si>
  <si>
    <t>6.6</t>
  </si>
  <si>
    <t>10.13</t>
  </si>
  <si>
    <t>10.14</t>
  </si>
  <si>
    <t>11.11</t>
  </si>
  <si>
    <t>11.12</t>
  </si>
  <si>
    <t>12.8</t>
  </si>
  <si>
    <t>12.9</t>
  </si>
  <si>
    <t>12.10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</si>
  <si>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</si>
  <si>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</si>
  <si>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</si>
  <si>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</si>
  <si>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</si>
  <si>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</si>
  <si>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</si>
  <si>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</si>
  <si>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15.21</t>
  </si>
  <si>
    <t>15.22</t>
  </si>
  <si>
    <t>15.23</t>
  </si>
  <si>
    <t>15.24</t>
  </si>
  <si>
    <t>15.25</t>
  </si>
  <si>
    <t>15.26</t>
  </si>
  <si>
    <t>15.27</t>
  </si>
  <si>
    <t>15.28</t>
  </si>
  <si>
    <t>CPU 006 -RECUPERAÇÃO E PINTURA ESTRUTURA METALICA ATÉ DUAS AGUAS FORNECIMENTO
E INSTALAÇÃO</t>
  </si>
  <si>
    <t>CPU 008 -  PINTURA ACRÍLICA SUPER LAVÁVEL - (TETO DA LAJE)</t>
  </si>
  <si>
    <t>008</t>
  </si>
  <si>
    <t>CPU 009 -  BANCADA EM AÇO INOX - PEIXE - LARGURA 80 CM</t>
  </si>
  <si>
    <t>CPU 010 -  BANCADA EM AÇO INOX - PEIXE - LARGURA 50 CM</t>
  </si>
  <si>
    <t>CPU 011 -  BANCADA EM AÇO INOX - CAMARÃO - LARGURA 70 CM</t>
  </si>
  <si>
    <t>CPU 012 -  LAVABO COLETIVO EM AÇO INOX COM 3 TORNEIRAS COM BASE NO SEDOP/190531</t>
  </si>
  <si>
    <t>CPU 013 -  PRATELEIRA EM MALHA METÁLICA COM BASE NO ORSE/11000</t>
  </si>
  <si>
    <t>CPU 014 -  PLACA DE INAUGURAÇÃO METÁLICA</t>
  </si>
  <si>
    <t>Forro de pvc, liso, para ambientes comerciais, inclusive estrutura de fixação. Af_05/2017_ps</t>
  </si>
  <si>
    <t>SINAPI (12/2022) - NÃO DESONERADO // SEDOP (05/2022) // ORSE (09/2022) // SBC (04/2018)	 // IOPES (04/2022) // SIURB (01/2022)</t>
  </si>
  <si>
    <t>PREFEITURA MUNICIPAL DE ANANINDEUA - PMA</t>
  </si>
  <si>
    <t>SECRETARIA MUNICIPAL DE SANEAMENTO E INFRA ESTRUTURA - SESAN</t>
  </si>
  <si>
    <t>LOCAL: ANANINDEUA - PA</t>
  </si>
  <si>
    <t>ENCARGOS SOCIAIS SOBRE A MÃO DE OBRA (SEM DESONERAÇÃO)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</si>
  <si>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</si>
  <si>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</si>
  <si>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</si>
  <si>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</si>
  <si>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</si>
  <si>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</si>
  <si>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</si>
  <si>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</si>
  <si>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</si>
  <si>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</si>
  <si>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</si>
  <si>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</si>
  <si>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</si>
  <si>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</si>
  <si>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</si>
  <si>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</si>
  <si>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</si>
  <si>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</si>
  <si>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</si>
  <si>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</si>
  <si>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</si>
  <si>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</si>
  <si>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</si>
  <si>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</si>
  <si>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</si>
  <si>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</si>
  <si>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</si>
  <si>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</si>
  <si>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</si>
  <si>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</si>
  <si>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</si>
  <si>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</si>
  <si>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</si>
  <si>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</si>
  <si>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</si>
  <si>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</si>
  <si>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</si>
  <si>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</si>
  <si>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</si>
  <si>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</si>
  <si>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</si>
  <si>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</si>
  <si>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</si>
  <si>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</si>
  <si>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</si>
  <si>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</si>
  <si>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</si>
  <si>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</si>
  <si>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</si>
  <si>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</si>
  <si>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</si>
  <si>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</si>
  <si>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</si>
  <si>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</si>
  <si>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</si>
  <si>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</si>
  <si>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</si>
  <si>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</si>
  <si>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</si>
  <si>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</si>
  <si>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</si>
  <si>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</si>
  <si>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</si>
  <si>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</si>
  <si>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</si>
  <si>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</si>
  <si>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</si>
  <si>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</si>
  <si>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</si>
  <si>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DATA ORÇAMENTO: FEVEREIRO / 2023</t>
  </si>
  <si>
    <t>OBRA: REFORMA E AMPLIAÇÃO DO  MERCADO DO AURÁ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</si>
</sst>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&quot;R$ &quot;* #,##0.00_-;&quot;-R$ &quot;* #,##0.00_-;_-&quot;R$ &quot;* \-??_-;_-@_-"/>
    <numFmt numFmtId="165" formatCode="_(&quot;R$ &quot;* #,##0.00_);_(&quot;R$ &quot;* \(#,##0.00\);_(&quot;R$ &quot;* \-??_);_(@_)"/>
    <numFmt numFmtId="166" formatCode="_-* #,##0.00_-;\-* #,##0.00_-;_-* \-??_-;_-@_-"/>
    <numFmt numFmtId="167" formatCode="[$-416]d/m/yyyy"/>
    <numFmt numFmtId="168" formatCode="mm/dd/yy"/>
    <numFmt numFmtId="169" formatCode="_-* #,###.00_-;\-* #,###.00_-;_-* \-??_-;_-@_-"/>
    <numFmt numFmtId="170" formatCode="_-&quot;R$&quot;* #,##0.00_-;&quot;-R$&quot;* #,##0.00_-;_-&quot;R$&quot;* \-??_-;_-@_-"/>
    <numFmt numFmtId="171" formatCode="0.00_ "/>
    <numFmt numFmtId="172" formatCode="_-&quot;R$ &quot;* #,###.00_-;&quot;-R$ &quot;* #,###.00_-;_-&quot;R$ &quot;* \-??_-;_-@_-"/>
    <numFmt numFmtId="173" formatCode="&quot;R$ &quot;#,##0.00_);[Red]&quot;(R$ &quot;#,##0.00\)"/>
    <numFmt numFmtId="174" formatCode="&quot;R$&quot;\ #,##0.00_);[Red]\(&quot;R$&quot;\ #,##0.00\)"/>
    <numFmt numFmtId="175" formatCode="0.000"/>
    <numFmt numFmtId="176" formatCode="_(* #,##0.00_);_(* \(#,##0.00\);_(* &quot;-&quot;??_);_(@_)"/>
  </numFmts>
  <fonts count="63">
    <font>
      <sz val="11"/>
      <color rgb="FF000000"/>
      <name val="Calibri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sz val="9"/>
      <name val="Arial"/>
      <family val="2"/>
      <charset val="1"/>
    </font>
    <font>
      <sz val="11"/>
      <color rgb="FF000000"/>
      <name val="Calibri  "/>
      <charset val="134"/>
    </font>
    <font>
      <b/>
      <sz val="12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Calibri  "/>
      <charset val="134"/>
    </font>
    <font>
      <sz val="10"/>
      <color rgb="FFA6A6A6"/>
      <name val="Calibri  "/>
      <charset val="134"/>
    </font>
    <font>
      <b/>
      <sz val="11"/>
      <color rgb="FF000000"/>
      <name val="Calibri  "/>
      <charset val="134"/>
    </font>
    <font>
      <b/>
      <sz val="10"/>
      <name val="Calibri  "/>
      <charset val="134"/>
    </font>
    <font>
      <sz val="12"/>
      <name val="Arial"/>
      <family val="2"/>
      <charset val="1"/>
    </font>
    <font>
      <b/>
      <i/>
      <sz val="11"/>
      <color rgb="FF002060"/>
      <name val="Calibri  "/>
      <charset val="134"/>
    </font>
    <font>
      <sz val="10"/>
      <color rgb="FF000000"/>
      <name val="Calibri  "/>
      <charset val="134"/>
    </font>
    <font>
      <b/>
      <sz val="11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sz val="12"/>
      <color rgb="FFFF0000"/>
      <name val="Arial"/>
      <family val="2"/>
      <charset val="1"/>
    </font>
    <font>
      <sz val="11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2"/>
      <color rgb="FF000000"/>
      <name val="Bahnschrift"/>
      <family val="2"/>
      <charset val="1"/>
    </font>
    <font>
      <b/>
      <sz val="12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.5"/>
      <color rgb="FF000000"/>
      <name val="Calibri"/>
      <family val="2"/>
      <charset val="1"/>
    </font>
    <font>
      <sz val="8.5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1"/>
      <color rgb="FF000000"/>
      <name val="Calibri"/>
      <charset val="134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Calibri  "/>
      <charset val="134"/>
    </font>
    <font>
      <sz val="8"/>
      <name val="Calibri"/>
      <family val="2"/>
    </font>
    <font>
      <sz val="11"/>
      <color rgb="FFFF0000"/>
      <name val="Calibri  "/>
      <charset val="134"/>
    </font>
    <font>
      <b/>
      <sz val="11"/>
      <color rgb="FFFF0000"/>
      <name val="Calibri  "/>
      <charset val="134"/>
    </font>
    <font>
      <sz val="11"/>
      <color theme="1"/>
      <name val="Calibri  "/>
      <charset val="134"/>
    </font>
    <font>
      <b/>
      <sz val="11"/>
      <name val="Arial"/>
      <family val="2"/>
      <charset val="1"/>
    </font>
    <font>
      <sz val="11"/>
      <color theme="1"/>
      <name val="Arial"/>
      <family val="2"/>
      <charset val="1"/>
    </font>
    <font>
      <sz val="11"/>
      <color rgb="FFED7D31"/>
      <name val="Arial"/>
      <family val="2"/>
      <charset val="1"/>
    </font>
    <font>
      <sz val="12"/>
      <name val="Arial"/>
      <family val="2"/>
    </font>
    <font>
      <b/>
      <sz val="13"/>
      <color rgb="FF000000"/>
      <name val="Bahnschrift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3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2"/>
      <color rgb="FF000000"/>
      <name val="Bahnschrift"/>
      <family val="2"/>
      <charset val="1"/>
    </font>
    <font>
      <sz val="12"/>
      <color rgb="FF000000"/>
      <name val="Calibri"/>
      <family val="2"/>
      <charset val="1"/>
    </font>
    <font>
      <sz val="9"/>
      <name val="Arial"/>
      <family val="2"/>
    </font>
    <font>
      <sz val="11"/>
      <name val="Arial"/>
      <family val="1"/>
    </font>
    <font>
      <sz val="10"/>
      <name val="Arial"/>
      <family val="2"/>
    </font>
    <font>
      <b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D9D9D9"/>
        <bgColor rgb="FFD0CECE"/>
      </patternFill>
    </fill>
    <fill>
      <patternFill patternType="solid">
        <fgColor rgb="FFF4B183"/>
        <bgColor rgb="FFFF99CC"/>
      </patternFill>
    </fill>
    <fill>
      <patternFill patternType="solid">
        <fgColor rgb="FFD0CECE"/>
        <bgColor rgb="FFD9D9D9"/>
      </patternFill>
    </fill>
    <fill>
      <patternFill patternType="solid">
        <fgColor rgb="FFAFABAB"/>
        <bgColor rgb="FFA6A6A6"/>
      </patternFill>
    </fill>
    <fill>
      <patternFill patternType="solid">
        <fgColor rgb="FFBFBFBF"/>
        <bgColor rgb="FFD0CECE"/>
      </patternFill>
    </fill>
    <fill>
      <patternFill patternType="solid">
        <fgColor rgb="FFB4C7E7"/>
        <bgColor rgb="FFBFBFBF"/>
      </patternFill>
    </fill>
    <fill>
      <patternFill patternType="solid">
        <fgColor rgb="FFC5E0B4"/>
        <bgColor rgb="FFD9D9D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5">
    <xf numFmtId="0" fontId="0" fillId="0" borderId="0"/>
    <xf numFmtId="166" fontId="39" fillId="0" borderId="0" applyBorder="0" applyProtection="0"/>
    <xf numFmtId="164" fontId="39" fillId="0" borderId="0" applyBorder="0" applyProtection="0"/>
    <xf numFmtId="9" fontId="39" fillId="0" borderId="0" applyBorder="0" applyProtection="0"/>
    <xf numFmtId="164" fontId="39" fillId="0" borderId="0" applyBorder="0" applyProtection="0"/>
    <xf numFmtId="165" fontId="9" fillId="0" borderId="0" applyBorder="0" applyProtection="0"/>
    <xf numFmtId="0" fontId="10" fillId="0" borderId="0"/>
    <xf numFmtId="0" fontId="9" fillId="0" borderId="0"/>
    <xf numFmtId="0" fontId="10" fillId="0" borderId="0"/>
    <xf numFmtId="0" fontId="9" fillId="0" borderId="0"/>
    <xf numFmtId="0" fontId="11" fillId="0" borderId="0"/>
    <xf numFmtId="0" fontId="9" fillId="0" borderId="0"/>
    <xf numFmtId="0" fontId="12" fillId="0" borderId="0"/>
    <xf numFmtId="0" fontId="13" fillId="0" borderId="0"/>
    <xf numFmtId="9" fontId="39" fillId="0" borderId="0" applyBorder="0" applyProtection="0"/>
    <xf numFmtId="9" fontId="39" fillId="0" borderId="0" applyBorder="0" applyProtection="0"/>
    <xf numFmtId="9" fontId="39" fillId="0" borderId="0" applyBorder="0" applyProtection="0"/>
    <xf numFmtId="9" fontId="39" fillId="0" borderId="0" applyBorder="0" applyProtection="0"/>
    <xf numFmtId="166" fontId="39" fillId="0" borderId="0" applyBorder="0" applyProtection="0"/>
    <xf numFmtId="166" fontId="39" fillId="0" borderId="0" applyBorder="0" applyProtection="0"/>
    <xf numFmtId="166" fontId="39" fillId="0" borderId="0" applyBorder="0" applyProtection="0"/>
    <xf numFmtId="166" fontId="39" fillId="0" borderId="0" applyBorder="0" applyProtection="0"/>
    <xf numFmtId="0" fontId="60" fillId="0" borderId="0"/>
    <xf numFmtId="0" fontId="61" fillId="0" borderId="0"/>
    <xf numFmtId="43" fontId="60" fillId="0" borderId="0" applyFont="0" applyFill="0" applyBorder="0" applyAlignment="0" applyProtection="0"/>
  </cellStyleXfs>
  <cellXfs count="494">
    <xf numFmtId="0" fontId="0" fillId="0" borderId="0" xfId="0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6" fillId="0" borderId="2" xfId="0" applyFont="1" applyBorder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/>
    <xf numFmtId="0" fontId="14" fillId="0" borderId="6" xfId="0" applyFont="1" applyBorder="1" applyAlignment="1">
      <alignment horizontal="center" vertical="center"/>
    </xf>
    <xf numFmtId="0" fontId="16" fillId="0" borderId="0" xfId="0" applyFont="1"/>
    <xf numFmtId="0" fontId="16" fillId="0" borderId="10" xfId="0" applyFont="1" applyBorder="1"/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0" borderId="28" xfId="0" applyFont="1" applyBorder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70" fontId="20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horizontal="center" vertical="center"/>
    </xf>
    <xf numFmtId="0" fontId="9" fillId="0" borderId="0" xfId="7"/>
    <xf numFmtId="0" fontId="9" fillId="0" borderId="0" xfId="7" applyAlignment="1">
      <alignment horizontal="right" vertical="center"/>
    </xf>
    <xf numFmtId="0" fontId="9" fillId="0" borderId="0" xfId="7" applyAlignment="1">
      <alignment horizontal="center" vertical="center"/>
    </xf>
    <xf numFmtId="0" fontId="9" fillId="0" borderId="0" xfId="7" applyAlignment="1">
      <alignment horizontal="left" vertical="center"/>
    </xf>
    <xf numFmtId="0" fontId="25" fillId="0" borderId="2" xfId="7" applyFont="1" applyBorder="1"/>
    <xf numFmtId="0" fontId="9" fillId="0" borderId="2" xfId="6" applyFont="1" applyBorder="1" applyAlignment="1">
      <alignment horizontal="left" vertical="center"/>
    </xf>
    <xf numFmtId="0" fontId="25" fillId="0" borderId="2" xfId="7" applyFont="1" applyBorder="1" applyAlignment="1">
      <alignment vertical="center"/>
    </xf>
    <xf numFmtId="0" fontId="17" fillId="0" borderId="0" xfId="6" applyFont="1" applyAlignment="1">
      <alignment horizontal="center" vertical="center"/>
    </xf>
    <xf numFmtId="0" fontId="25" fillId="0" borderId="0" xfId="7" applyFont="1" applyAlignment="1">
      <alignment vertical="center"/>
    </xf>
    <xf numFmtId="0" fontId="9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17" fillId="0" borderId="8" xfId="6" applyFont="1" applyBorder="1" applyAlignment="1">
      <alignment horizontal="left" vertical="center"/>
    </xf>
    <xf numFmtId="0" fontId="25" fillId="0" borderId="8" xfId="7" applyFont="1" applyBorder="1" applyAlignment="1">
      <alignment vertical="center"/>
    </xf>
    <xf numFmtId="0" fontId="15" fillId="0" borderId="0" xfId="7" applyFont="1"/>
    <xf numFmtId="0" fontId="22" fillId="0" borderId="0" xfId="7" applyFont="1"/>
    <xf numFmtId="4" fontId="22" fillId="0" borderId="0" xfId="7" applyNumberFormat="1" applyFont="1" applyAlignment="1">
      <alignment horizontal="center"/>
    </xf>
    <xf numFmtId="0" fontId="22" fillId="0" borderId="0" xfId="7" applyFont="1" applyAlignment="1">
      <alignment horizontal="center"/>
    </xf>
    <xf numFmtId="0" fontId="22" fillId="0" borderId="0" xfId="7" applyFont="1" applyAlignment="1">
      <alignment horizontal="right" vertical="center"/>
    </xf>
    <xf numFmtId="0" fontId="9" fillId="0" borderId="0" xfId="7" applyAlignment="1">
      <alignment vertical="center"/>
    </xf>
    <xf numFmtId="0" fontId="15" fillId="5" borderId="26" xfId="7" applyFont="1" applyFill="1" applyBorder="1" applyAlignment="1">
      <alignment vertical="center"/>
    </xf>
    <xf numFmtId="166" fontId="9" fillId="0" borderId="0" xfId="7" applyNumberFormat="1" applyAlignment="1">
      <alignment horizontal="right" vertical="center"/>
    </xf>
    <xf numFmtId="0" fontId="9" fillId="5" borderId="0" xfId="7" applyFill="1" applyAlignment="1">
      <alignment vertical="center"/>
    </xf>
    <xf numFmtId="0" fontId="9" fillId="5" borderId="0" xfId="7" applyFill="1" applyAlignment="1">
      <alignment horizontal="center" vertical="center"/>
    </xf>
    <xf numFmtId="0" fontId="15" fillId="0" borderId="0" xfId="7" applyFont="1" applyAlignment="1">
      <alignment vertical="center"/>
    </xf>
    <xf numFmtId="0" fontId="17" fillId="0" borderId="0" xfId="7" applyFont="1" applyAlignment="1">
      <alignment vertical="center"/>
    </xf>
    <xf numFmtId="169" fontId="17" fillId="0" borderId="0" xfId="7" applyNumberFormat="1" applyFont="1" applyAlignment="1">
      <alignment horizontal="right" vertical="center"/>
    </xf>
    <xf numFmtId="166" fontId="22" fillId="0" borderId="0" xfId="7" applyNumberFormat="1" applyFont="1" applyAlignment="1">
      <alignment horizontal="right" vertical="center"/>
    </xf>
    <xf numFmtId="0" fontId="15" fillId="0" borderId="0" xfId="7" applyFont="1" applyAlignment="1">
      <alignment horizontal="right" vertical="center"/>
    </xf>
    <xf numFmtId="0" fontId="28" fillId="0" borderId="0" xfId="7" applyFont="1" applyAlignment="1">
      <alignment vertical="center"/>
    </xf>
    <xf numFmtId="166" fontId="9" fillId="0" borderId="0" xfId="7" applyNumberFormat="1" applyAlignment="1">
      <alignment horizontal="right"/>
    </xf>
    <xf numFmtId="0" fontId="29" fillId="0" borderId="0" xfId="12" applyFont="1" applyAlignment="1">
      <alignment horizontal="center" vertical="center"/>
    </xf>
    <xf numFmtId="0" fontId="29" fillId="0" borderId="0" xfId="12" applyFont="1"/>
    <xf numFmtId="9" fontId="29" fillId="0" borderId="0" xfId="17" applyFont="1" applyBorder="1" applyProtection="1"/>
    <xf numFmtId="0" fontId="12" fillId="0" borderId="0" xfId="12"/>
    <xf numFmtId="0" fontId="29" fillId="0" borderId="0" xfId="12" applyFont="1" applyAlignment="1">
      <alignment horizontal="left" vertical="center"/>
    </xf>
    <xf numFmtId="0" fontId="34" fillId="0" borderId="0" xfId="12" applyFont="1"/>
    <xf numFmtId="0" fontId="0" fillId="0" borderId="0" xfId="0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3" fillId="0" borderId="0" xfId="0" applyFont="1" applyAlignment="1">
      <alignment horizontal="left" vertical="center" indent="4"/>
    </xf>
    <xf numFmtId="0" fontId="35" fillId="0" borderId="0" xfId="0" applyFont="1" applyAlignment="1">
      <alignment horizontal="left" vertical="center"/>
    </xf>
    <xf numFmtId="0" fontId="29" fillId="5" borderId="28" xfId="0" applyFont="1" applyFill="1" applyBorder="1" applyAlignment="1">
      <alignment horizontal="right" vertical="center"/>
    </xf>
    <xf numFmtId="167" fontId="29" fillId="0" borderId="28" xfId="3" applyNumberFormat="1" applyFont="1" applyBorder="1" applyAlignment="1" applyProtection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0" xfId="0" applyFont="1"/>
    <xf numFmtId="0" fontId="29" fillId="0" borderId="26" xfId="0" applyFont="1" applyBorder="1"/>
    <xf numFmtId="0" fontId="32" fillId="5" borderId="40" xfId="13" applyFont="1" applyFill="1" applyBorder="1" applyAlignment="1">
      <alignment vertical="top"/>
    </xf>
    <xf numFmtId="0" fontId="32" fillId="5" borderId="12" xfId="13" applyFont="1" applyFill="1" applyBorder="1" applyAlignment="1">
      <alignment vertical="top"/>
    </xf>
    <xf numFmtId="0" fontId="32" fillId="5" borderId="41" xfId="13" applyFont="1" applyFill="1" applyBorder="1" applyAlignment="1">
      <alignment vertical="top"/>
    </xf>
    <xf numFmtId="0" fontId="35" fillId="0" borderId="10" xfId="0" applyFont="1" applyBorder="1" applyAlignment="1">
      <alignment horizontal="left" vertical="center"/>
    </xf>
    <xf numFmtId="0" fontId="32" fillId="0" borderId="28" xfId="6" applyFont="1" applyBorder="1" applyAlignment="1">
      <alignment horizontal="center" vertical="center"/>
    </xf>
    <xf numFmtId="4" fontId="32" fillId="0" borderId="28" xfId="6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0" fontId="0" fillId="0" borderId="28" xfId="3" applyNumberFormat="1" applyFont="1" applyBorder="1" applyAlignment="1" applyProtection="1">
      <alignment horizontal="center" vertical="center"/>
    </xf>
    <xf numFmtId="0" fontId="0" fillId="0" borderId="28" xfId="0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10" fontId="0" fillId="0" borderId="28" xfId="3" applyNumberFormat="1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0" fontId="0" fillId="0" borderId="13" xfId="3" applyNumberFormat="1" applyFont="1" applyBorder="1" applyAlignment="1" applyProtection="1">
      <alignment horizontal="center" vertical="center" wrapText="1"/>
    </xf>
    <xf numFmtId="0" fontId="34" fillId="7" borderId="28" xfId="0" applyFont="1" applyFill="1" applyBorder="1" applyAlignment="1">
      <alignment horizontal="center" vertical="center" wrapText="1"/>
    </xf>
    <xf numFmtId="10" fontId="34" fillId="7" borderId="28" xfId="3" applyNumberFormat="1" applyFont="1" applyFill="1" applyBorder="1" applyAlignment="1" applyProtection="1">
      <alignment horizontal="center" vertical="center" wrapText="1"/>
    </xf>
    <xf numFmtId="0" fontId="36" fillId="0" borderId="26" xfId="0" applyFont="1" applyBorder="1" applyAlignment="1">
      <alignment vertical="center" wrapText="1"/>
    </xf>
    <xf numFmtId="0" fontId="36" fillId="0" borderId="0" xfId="0" applyFont="1" applyAlignment="1">
      <alignment vertical="center" wrapText="1"/>
    </xf>
    <xf numFmtId="0" fontId="29" fillId="0" borderId="40" xfId="0" applyFont="1" applyBorder="1" applyAlignment="1">
      <alignment vertical="center"/>
    </xf>
    <xf numFmtId="0" fontId="36" fillId="0" borderId="12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11" xfId="0" applyFont="1" applyBorder="1" applyAlignment="1">
      <alignment vertical="center" wrapText="1"/>
    </xf>
    <xf numFmtId="0" fontId="36" fillId="0" borderId="10" xfId="0" applyFont="1" applyBorder="1" applyAlignment="1">
      <alignment vertical="center" wrapText="1"/>
    </xf>
    <xf numFmtId="0" fontId="36" fillId="0" borderId="7" xfId="0" applyFont="1" applyBorder="1" applyAlignment="1">
      <alignment vertical="center" wrapText="1"/>
    </xf>
    <xf numFmtId="0" fontId="36" fillId="0" borderId="8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0" fontId="33" fillId="0" borderId="26" xfId="6" applyFont="1" applyBorder="1"/>
    <xf numFmtId="0" fontId="33" fillId="0" borderId="0" xfId="6" applyFont="1"/>
    <xf numFmtId="0" fontId="33" fillId="0" borderId="0" xfId="6" applyFont="1" applyAlignment="1">
      <alignment vertical="center" wrapText="1"/>
    </xf>
    <xf numFmtId="0" fontId="36" fillId="0" borderId="12" xfId="0" applyFont="1" applyBorder="1" applyAlignment="1">
      <alignment vertical="center" wrapText="1"/>
    </xf>
    <xf numFmtId="0" fontId="36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8" borderId="44" xfId="0" applyFont="1" applyFill="1" applyBorder="1" applyAlignment="1">
      <alignment horizontal="center"/>
    </xf>
    <xf numFmtId="0" fontId="34" fillId="0" borderId="24" xfId="0" applyFont="1" applyBorder="1" applyAlignment="1">
      <alignment horizontal="center"/>
    </xf>
    <xf numFmtId="0" fontId="34" fillId="0" borderId="28" xfId="0" applyFont="1" applyBorder="1" applyAlignment="1">
      <alignment horizontal="center"/>
    </xf>
    <xf numFmtId="171" fontId="34" fillId="0" borderId="29" xfId="0" applyNumberFormat="1" applyFont="1" applyBorder="1" applyAlignment="1">
      <alignment horizontal="center"/>
    </xf>
    <xf numFmtId="0" fontId="12" fillId="0" borderId="28" xfId="0" applyFont="1" applyBorder="1" applyAlignment="1">
      <alignment wrapText="1"/>
    </xf>
    <xf numFmtId="0" fontId="12" fillId="0" borderId="15" xfId="0" applyFont="1" applyBorder="1"/>
    <xf numFmtId="0" fontId="12" fillId="0" borderId="16" xfId="0" applyFont="1" applyBorder="1"/>
    <xf numFmtId="0" fontId="12" fillId="9" borderId="46" xfId="0" applyFont="1" applyFill="1" applyBorder="1" applyAlignment="1">
      <alignment horizontal="right"/>
    </xf>
    <xf numFmtId="173" fontId="12" fillId="9" borderId="33" xfId="0" applyNumberFormat="1" applyFont="1" applyFill="1" applyBorder="1"/>
    <xf numFmtId="0" fontId="40" fillId="0" borderId="0" xfId="7" applyFont="1" applyAlignment="1">
      <alignment vertical="center"/>
    </xf>
    <xf numFmtId="166" fontId="40" fillId="0" borderId="0" xfId="7" applyNumberFormat="1" applyFont="1" applyAlignment="1">
      <alignment horizontal="right" vertical="center"/>
    </xf>
    <xf numFmtId="0" fontId="41" fillId="10" borderId="44" xfId="0" applyFont="1" applyFill="1" applyBorder="1" applyAlignment="1">
      <alignment horizontal="center"/>
    </xf>
    <xf numFmtId="0" fontId="41" fillId="0" borderId="47" xfId="0" applyFont="1" applyBorder="1" applyAlignment="1">
      <alignment horizontal="center"/>
    </xf>
    <xf numFmtId="0" fontId="41" fillId="0" borderId="30" xfId="0" applyFont="1" applyBorder="1" applyAlignment="1">
      <alignment horizontal="center"/>
    </xf>
    <xf numFmtId="0" fontId="41" fillId="0" borderId="48" xfId="0" applyFont="1" applyBorder="1" applyAlignment="1">
      <alignment horizontal="center"/>
    </xf>
    <xf numFmtId="0" fontId="8" fillId="0" borderId="0" xfId="0" applyFont="1"/>
    <xf numFmtId="0" fontId="8" fillId="11" borderId="28" xfId="0" applyFont="1" applyFill="1" applyBorder="1" applyAlignment="1">
      <alignment horizontal="right"/>
    </xf>
    <xf numFmtId="174" fontId="8" fillId="11" borderId="29" xfId="0" applyNumberFormat="1" applyFont="1" applyFill="1" applyBorder="1"/>
    <xf numFmtId="0" fontId="8" fillId="0" borderId="0" xfId="0" applyFont="1" applyAlignment="1">
      <alignment horizontal="right"/>
    </xf>
    <xf numFmtId="174" fontId="8" fillId="0" borderId="0" xfId="0" applyNumberFormat="1" applyFont="1"/>
    <xf numFmtId="166" fontId="42" fillId="0" borderId="0" xfId="1" applyFont="1" applyBorder="1"/>
    <xf numFmtId="0" fontId="43" fillId="0" borderId="0" xfId="0" applyFont="1" applyAlignment="1">
      <alignment vertical="center"/>
    </xf>
    <xf numFmtId="0" fontId="43" fillId="0" borderId="0" xfId="0" applyFont="1"/>
    <xf numFmtId="0" fontId="8" fillId="0" borderId="12" xfId="0" applyFont="1" applyBorder="1"/>
    <xf numFmtId="0" fontId="41" fillId="10" borderId="44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71" fontId="8" fillId="0" borderId="29" xfId="0" applyNumberFormat="1" applyFont="1" applyBorder="1" applyAlignment="1">
      <alignment horizontal="center" vertical="center"/>
    </xf>
    <xf numFmtId="0" fontId="8" fillId="13" borderId="28" xfId="0" applyFont="1" applyFill="1" applyBorder="1" applyAlignment="1">
      <alignment horizontal="center" vertical="center"/>
    </xf>
    <xf numFmtId="0" fontId="9" fillId="5" borderId="26" xfId="7" applyFill="1" applyBorder="1" applyAlignment="1">
      <alignment vertical="center"/>
    </xf>
    <xf numFmtId="0" fontId="27" fillId="5" borderId="26" xfId="7" applyFont="1" applyFill="1" applyBorder="1" applyAlignment="1">
      <alignment vertical="center"/>
    </xf>
    <xf numFmtId="166" fontId="9" fillId="5" borderId="26" xfId="7" applyNumberFormat="1" applyFill="1" applyBorder="1" applyAlignment="1">
      <alignment horizontal="right" vertical="center"/>
    </xf>
    <xf numFmtId="166" fontId="9" fillId="0" borderId="0" xfId="7" applyNumberFormat="1" applyAlignment="1">
      <alignment horizontal="left" vertical="center"/>
    </xf>
    <xf numFmtId="0" fontId="9" fillId="0" borderId="0" xfId="7" applyAlignment="1">
      <alignment horizontal="left"/>
    </xf>
    <xf numFmtId="0" fontId="15" fillId="5" borderId="26" xfId="7" applyFont="1" applyFill="1" applyBorder="1" applyAlignment="1">
      <alignment horizontal="right" vertical="center"/>
    </xf>
    <xf numFmtId="0" fontId="22" fillId="0" borderId="0" xfId="7" applyFont="1" applyAlignment="1">
      <alignment horizontal="left" vertical="center"/>
    </xf>
    <xf numFmtId="0" fontId="7" fillId="0" borderId="28" xfId="0" applyFont="1" applyBorder="1" applyAlignment="1">
      <alignment wrapText="1"/>
    </xf>
    <xf numFmtId="0" fontId="6" fillId="0" borderId="28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4" fillId="8" borderId="44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2" fontId="12" fillId="0" borderId="28" xfId="0" applyNumberFormat="1" applyFont="1" applyBorder="1" applyAlignment="1">
      <alignment horizontal="center" vertical="center"/>
    </xf>
    <xf numFmtId="4" fontId="12" fillId="0" borderId="28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71" fontId="12" fillId="0" borderId="29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/>
    </xf>
    <xf numFmtId="0" fontId="4" fillId="13" borderId="2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54" xfId="7" applyBorder="1"/>
    <xf numFmtId="0" fontId="9" fillId="0" borderId="54" xfId="7" applyBorder="1" applyAlignment="1">
      <alignment vertical="center"/>
    </xf>
    <xf numFmtId="0" fontId="22" fillId="0" borderId="54" xfId="7" applyFont="1" applyBorder="1" applyAlignment="1">
      <alignment horizontal="left" vertical="center"/>
    </xf>
    <xf numFmtId="166" fontId="9" fillId="0" borderId="54" xfId="7" applyNumberFormat="1" applyBorder="1" applyAlignment="1">
      <alignment horizontal="left" vertical="center"/>
    </xf>
    <xf numFmtId="166" fontId="9" fillId="5" borderId="55" xfId="7" applyNumberFormat="1" applyFill="1" applyBorder="1" applyAlignment="1">
      <alignment horizontal="left" vertical="center"/>
    </xf>
    <xf numFmtId="166" fontId="17" fillId="0" borderId="54" xfId="7" applyNumberFormat="1" applyFont="1" applyBorder="1" applyAlignment="1">
      <alignment horizontal="left" vertical="center"/>
    </xf>
    <xf numFmtId="166" fontId="40" fillId="0" borderId="54" xfId="7" applyNumberFormat="1" applyFont="1" applyBorder="1" applyAlignment="1">
      <alignment horizontal="left" vertical="center"/>
    </xf>
    <xf numFmtId="0" fontId="15" fillId="0" borderId="15" xfId="7" applyFont="1" applyBorder="1" applyAlignment="1">
      <alignment horizontal="right" vertical="center"/>
    </xf>
    <xf numFmtId="0" fontId="15" fillId="0" borderId="16" xfId="7" applyFont="1" applyBorder="1" applyAlignment="1">
      <alignment vertical="center"/>
    </xf>
    <xf numFmtId="166" fontId="22" fillId="0" borderId="16" xfId="7" applyNumberFormat="1" applyFont="1" applyBorder="1" applyAlignment="1">
      <alignment horizontal="right" vertical="center"/>
    </xf>
    <xf numFmtId="0" fontId="22" fillId="0" borderId="20" xfId="7" applyFont="1" applyBorder="1" applyAlignment="1">
      <alignment horizontal="left" vertical="center"/>
    </xf>
    <xf numFmtId="0" fontId="28" fillId="0" borderId="54" xfId="7" applyFont="1" applyBorder="1" applyAlignment="1">
      <alignment vertical="center"/>
    </xf>
    <xf numFmtId="0" fontId="28" fillId="0" borderId="0" xfId="7" applyFont="1" applyAlignment="1">
      <alignment horizontal="right" vertical="center"/>
    </xf>
    <xf numFmtId="166" fontId="28" fillId="0" borderId="0" xfId="7" applyNumberFormat="1" applyFont="1" applyAlignment="1">
      <alignment horizontal="right" vertical="center"/>
    </xf>
    <xf numFmtId="166" fontId="28" fillId="0" borderId="54" xfId="7" applyNumberFormat="1" applyFont="1" applyBorder="1" applyAlignment="1">
      <alignment horizontal="left" vertical="center"/>
    </xf>
    <xf numFmtId="0" fontId="28" fillId="0" borderId="0" xfId="7" applyFont="1" applyAlignment="1">
      <alignment horizontal="center" vertical="center"/>
    </xf>
    <xf numFmtId="49" fontId="28" fillId="0" borderId="0" xfId="7" applyNumberFormat="1" applyFont="1" applyAlignment="1">
      <alignment horizontal="center" vertical="center"/>
    </xf>
    <xf numFmtId="49" fontId="9" fillId="0" borderId="0" xfId="7" applyNumberFormat="1" applyAlignment="1">
      <alignment horizontal="left" vertical="center"/>
    </xf>
    <xf numFmtId="0" fontId="9" fillId="0" borderId="35" xfId="7" applyBorder="1" applyAlignment="1">
      <alignment horizontal="right" vertical="center"/>
    </xf>
    <xf numFmtId="0" fontId="9" fillId="0" borderId="8" xfId="7" applyBorder="1" applyAlignment="1">
      <alignment vertical="center"/>
    </xf>
    <xf numFmtId="2" fontId="22" fillId="0" borderId="8" xfId="7" applyNumberFormat="1" applyFont="1" applyBorder="1" applyAlignment="1">
      <alignment horizontal="center" vertical="center"/>
    </xf>
    <xf numFmtId="166" fontId="22" fillId="0" borderId="8" xfId="18" applyFont="1" applyBorder="1" applyAlignment="1" applyProtection="1">
      <alignment vertical="center"/>
    </xf>
    <xf numFmtId="2" fontId="22" fillId="0" borderId="8" xfId="7" applyNumberFormat="1" applyFont="1" applyBorder="1" applyAlignment="1">
      <alignment vertical="center"/>
    </xf>
    <xf numFmtId="166" fontId="9" fillId="0" borderId="8" xfId="7" applyNumberFormat="1" applyBorder="1" applyAlignment="1">
      <alignment horizontal="right" vertical="center"/>
    </xf>
    <xf numFmtId="166" fontId="9" fillId="0" borderId="36" xfId="7" applyNumberFormat="1" applyBorder="1" applyAlignment="1">
      <alignment horizontal="left" vertical="center"/>
    </xf>
    <xf numFmtId="49" fontId="9" fillId="0" borderId="8" xfId="7" applyNumberFormat="1" applyBorder="1" applyAlignment="1">
      <alignment horizontal="left" vertical="center"/>
    </xf>
    <xf numFmtId="0" fontId="9" fillId="0" borderId="26" xfId="7" applyBorder="1" applyAlignment="1">
      <alignment horizontal="center" vertical="center"/>
    </xf>
    <xf numFmtId="0" fontId="9" fillId="0" borderId="26" xfId="7" applyBorder="1" applyAlignment="1">
      <alignment vertical="center"/>
    </xf>
    <xf numFmtId="0" fontId="9" fillId="0" borderId="26" xfId="7" applyBorder="1" applyAlignment="1">
      <alignment horizontal="right" vertical="center"/>
    </xf>
    <xf numFmtId="166" fontId="9" fillId="0" borderId="55" xfId="7" applyNumberFormat="1" applyBorder="1" applyAlignment="1">
      <alignment horizontal="left" vertical="center"/>
    </xf>
    <xf numFmtId="0" fontId="28" fillId="14" borderId="12" xfId="7" applyFont="1" applyFill="1" applyBorder="1" applyAlignment="1">
      <alignment horizontal="right" vertical="center"/>
    </xf>
    <xf numFmtId="166" fontId="28" fillId="14" borderId="12" xfId="7" applyNumberFormat="1" applyFont="1" applyFill="1" applyBorder="1" applyAlignment="1">
      <alignment horizontal="right" vertical="center"/>
    </xf>
    <xf numFmtId="0" fontId="28" fillId="14" borderId="14" xfId="7" applyFont="1" applyFill="1" applyBorder="1" applyAlignment="1">
      <alignment vertical="center"/>
    </xf>
    <xf numFmtId="0" fontId="28" fillId="14" borderId="26" xfId="7" applyFont="1" applyFill="1" applyBorder="1" applyAlignment="1">
      <alignment horizontal="right" vertical="center"/>
    </xf>
    <xf numFmtId="2" fontId="9" fillId="0" borderId="0" xfId="7" applyNumberFormat="1" applyAlignment="1">
      <alignment horizontal="center" vertical="center"/>
    </xf>
    <xf numFmtId="2" fontId="9" fillId="0" borderId="8" xfId="7" applyNumberFormat="1" applyBorder="1" applyAlignment="1">
      <alignment vertical="center"/>
    </xf>
    <xf numFmtId="2" fontId="9" fillId="0" borderId="8" xfId="7" applyNumberFormat="1" applyBorder="1" applyAlignment="1">
      <alignment horizontal="center" vertical="center"/>
    </xf>
    <xf numFmtId="2" fontId="9" fillId="0" borderId="26" xfId="7" applyNumberFormat="1" applyBorder="1" applyAlignment="1">
      <alignment horizontal="center" vertical="center"/>
    </xf>
    <xf numFmtId="0" fontId="9" fillId="13" borderId="8" xfId="7" applyFill="1" applyBorder="1" applyAlignment="1">
      <alignment vertical="center"/>
    </xf>
    <xf numFmtId="49" fontId="9" fillId="13" borderId="26" xfId="7" applyNumberFormat="1" applyFill="1" applyBorder="1" applyAlignment="1">
      <alignment horizontal="left" vertical="center" wrapText="1"/>
    </xf>
    <xf numFmtId="2" fontId="9" fillId="13" borderId="26" xfId="7" applyNumberFormat="1" applyFill="1" applyBorder="1" applyAlignment="1">
      <alignment horizontal="center" vertical="center"/>
    </xf>
    <xf numFmtId="166" fontId="9" fillId="13" borderId="8" xfId="7" applyNumberFormat="1" applyFill="1" applyBorder="1" applyAlignment="1">
      <alignment horizontal="right" vertical="center"/>
    </xf>
    <xf numFmtId="166" fontId="9" fillId="13" borderId="36" xfId="7" applyNumberFormat="1" applyFill="1" applyBorder="1" applyAlignment="1">
      <alignment horizontal="left" vertical="center"/>
    </xf>
    <xf numFmtId="49" fontId="9" fillId="13" borderId="26" xfId="7" applyNumberFormat="1" applyFill="1" applyBorder="1" applyAlignment="1">
      <alignment horizontal="left" vertical="center"/>
    </xf>
    <xf numFmtId="49" fontId="9" fillId="0" borderId="26" xfId="7" applyNumberFormat="1" applyBorder="1" applyAlignment="1">
      <alignment horizontal="center" vertical="center"/>
    </xf>
    <xf numFmtId="0" fontId="9" fillId="13" borderId="0" xfId="7" applyFill="1" applyAlignment="1">
      <alignment vertical="center"/>
    </xf>
    <xf numFmtId="49" fontId="9" fillId="13" borderId="0" xfId="7" applyNumberFormat="1" applyFill="1" applyAlignment="1">
      <alignment horizontal="left" vertical="center" wrapText="1"/>
    </xf>
    <xf numFmtId="2" fontId="9" fillId="13" borderId="0" xfId="7" applyNumberFormat="1" applyFill="1" applyAlignment="1">
      <alignment horizontal="center" vertical="center"/>
    </xf>
    <xf numFmtId="166" fontId="9" fillId="13" borderId="0" xfId="7" applyNumberFormat="1" applyFill="1" applyAlignment="1">
      <alignment horizontal="right" vertical="center"/>
    </xf>
    <xf numFmtId="166" fontId="9" fillId="13" borderId="54" xfId="7" applyNumberFormat="1" applyFill="1" applyBorder="1" applyAlignment="1">
      <alignment horizontal="left" vertical="center"/>
    </xf>
    <xf numFmtId="0" fontId="45" fillId="0" borderId="0" xfId="0" applyFont="1"/>
    <xf numFmtId="0" fontId="45" fillId="0" borderId="0" xfId="0" applyFont="1" applyAlignment="1">
      <alignment vertical="center"/>
    </xf>
    <xf numFmtId="0" fontId="46" fillId="0" borderId="0" xfId="0" applyFont="1"/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/>
    <xf numFmtId="0" fontId="9" fillId="0" borderId="8" xfId="7" applyBorder="1" applyAlignment="1">
      <alignment horizontal="right" vertical="center"/>
    </xf>
    <xf numFmtId="0" fontId="3" fillId="0" borderId="28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14" fillId="13" borderId="0" xfId="0" applyFont="1" applyFill="1"/>
    <xf numFmtId="0" fontId="9" fillId="0" borderId="26" xfId="7" applyBorder="1" applyAlignment="1">
      <alignment horizontal="center" vertical="center"/>
    </xf>
    <xf numFmtId="49" fontId="9" fillId="13" borderId="26" xfId="7" applyNumberFormat="1" applyFill="1" applyBorder="1" applyAlignment="1">
      <alignment horizontal="left" vertical="center" wrapText="1"/>
    </xf>
    <xf numFmtId="2" fontId="9" fillId="13" borderId="26" xfId="7" applyNumberFormat="1" applyFill="1" applyBorder="1" applyAlignment="1">
      <alignment horizontal="center" vertical="center"/>
    </xf>
    <xf numFmtId="2" fontId="9" fillId="0" borderId="26" xfId="7" applyNumberFormat="1" applyBorder="1" applyAlignment="1">
      <alignment horizontal="center" vertical="center"/>
    </xf>
    <xf numFmtId="0" fontId="9" fillId="0" borderId="8" xfId="7" applyFill="1" applyBorder="1" applyAlignment="1">
      <alignment vertical="center"/>
    </xf>
    <xf numFmtId="49" fontId="9" fillId="0" borderId="8" xfId="7" applyNumberFormat="1" applyFill="1" applyBorder="1" applyAlignment="1">
      <alignment horizontal="left" vertical="center"/>
    </xf>
    <xf numFmtId="2" fontId="9" fillId="0" borderId="8" xfId="7" applyNumberFormat="1" applyFill="1" applyBorder="1" applyAlignment="1">
      <alignment horizontal="center" vertical="center"/>
    </xf>
    <xf numFmtId="166" fontId="9" fillId="0" borderId="8" xfId="7" applyNumberFormat="1" applyFill="1" applyBorder="1" applyAlignment="1">
      <alignment horizontal="right" vertical="center"/>
    </xf>
    <xf numFmtId="166" fontId="9" fillId="0" borderId="36" xfId="7" applyNumberFormat="1" applyFill="1" applyBorder="1" applyAlignment="1">
      <alignment horizontal="left" vertical="center"/>
    </xf>
    <xf numFmtId="0" fontId="9" fillId="0" borderId="0" xfId="7" applyBorder="1" applyAlignment="1">
      <alignment vertical="center"/>
    </xf>
    <xf numFmtId="166" fontId="28" fillId="14" borderId="26" xfId="7" applyNumberFormat="1" applyFont="1" applyFill="1" applyBorder="1" applyAlignment="1">
      <alignment horizontal="right" vertical="center"/>
    </xf>
    <xf numFmtId="0" fontId="28" fillId="14" borderId="56" xfId="7" applyFont="1" applyFill="1" applyBorder="1" applyAlignment="1">
      <alignment horizontal="right" vertical="center"/>
    </xf>
    <xf numFmtId="0" fontId="28" fillId="14" borderId="55" xfId="7" applyFont="1" applyFill="1" applyBorder="1" applyAlignment="1">
      <alignment vertical="center"/>
    </xf>
    <xf numFmtId="0" fontId="9" fillId="13" borderId="0" xfId="7" applyFill="1" applyBorder="1" applyAlignment="1">
      <alignment vertical="center"/>
    </xf>
    <xf numFmtId="49" fontId="9" fillId="13" borderId="0" xfId="7" applyNumberFormat="1" applyFill="1" applyBorder="1" applyAlignment="1">
      <alignment horizontal="left" vertical="center" wrapText="1"/>
    </xf>
    <xf numFmtId="2" fontId="9" fillId="13" borderId="0" xfId="7" applyNumberFormat="1" applyFill="1" applyBorder="1" applyAlignment="1">
      <alignment horizontal="center" vertical="center"/>
    </xf>
    <xf numFmtId="166" fontId="9" fillId="13" borderId="0" xfId="7" applyNumberFormat="1" applyFill="1" applyBorder="1" applyAlignment="1">
      <alignment horizontal="right" vertical="center"/>
    </xf>
    <xf numFmtId="49" fontId="9" fillId="0" borderId="0" xfId="7" applyNumberFormat="1" applyBorder="1" applyAlignment="1">
      <alignment horizontal="left" vertical="center"/>
    </xf>
    <xf numFmtId="0" fontId="9" fillId="0" borderId="0" xfId="7" applyBorder="1" applyAlignment="1">
      <alignment horizontal="center" vertical="center"/>
    </xf>
    <xf numFmtId="2" fontId="9" fillId="0" borderId="0" xfId="7" applyNumberFormat="1" applyBorder="1" applyAlignment="1">
      <alignment horizontal="center" vertical="center"/>
    </xf>
    <xf numFmtId="166" fontId="9" fillId="0" borderId="0" xfId="7" applyNumberFormat="1" applyBorder="1" applyAlignment="1">
      <alignment horizontal="right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48" fillId="3" borderId="24" xfId="0" applyFont="1" applyFill="1" applyBorder="1" applyAlignment="1">
      <alignment horizontal="center" vertical="center"/>
    </xf>
    <xf numFmtId="0" fontId="48" fillId="3" borderId="26" xfId="0" applyFont="1" applyFill="1" applyBorder="1" applyAlignment="1">
      <alignment horizontal="center" vertical="center"/>
    </xf>
    <xf numFmtId="166" fontId="48" fillId="3" borderId="26" xfId="1" applyFont="1" applyFill="1" applyBorder="1" applyAlignment="1" applyProtection="1">
      <alignment horizontal="center" vertical="center"/>
    </xf>
    <xf numFmtId="166" fontId="48" fillId="3" borderId="27" xfId="1" applyFont="1" applyFill="1" applyBorder="1" applyAlignment="1" applyProtection="1">
      <alignment horizontal="center" vertical="center"/>
    </xf>
    <xf numFmtId="164" fontId="48" fillId="3" borderId="28" xfId="2" applyFont="1" applyFill="1" applyBorder="1" applyAlignment="1" applyProtection="1">
      <alignment horizontal="center" vertical="center"/>
    </xf>
    <xf numFmtId="10" fontId="48" fillId="3" borderId="29" xfId="3" applyNumberFormat="1" applyFont="1" applyFill="1" applyBorder="1" applyAlignment="1" applyProtection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166" fontId="28" fillId="0" borderId="28" xfId="1" applyFont="1" applyBorder="1" applyAlignment="1" applyProtection="1">
      <alignment horizontal="center" vertical="center"/>
    </xf>
    <xf numFmtId="164" fontId="28" fillId="0" borderId="28" xfId="2" applyFont="1" applyBorder="1" applyAlignment="1" applyProtection="1">
      <alignment horizontal="center" vertical="center"/>
    </xf>
    <xf numFmtId="10" fontId="28" fillId="0" borderId="29" xfId="3" applyNumberFormat="1" applyFont="1" applyBorder="1" applyAlignment="1" applyProtection="1">
      <alignment horizontal="center" vertical="center"/>
    </xf>
    <xf numFmtId="0" fontId="48" fillId="3" borderId="25" xfId="0" applyFont="1" applyFill="1" applyBorder="1" applyAlignment="1">
      <alignment horizontal="center" vertical="center"/>
    </xf>
    <xf numFmtId="0" fontId="48" fillId="3" borderId="27" xfId="0" applyFont="1" applyFill="1" applyBorder="1" applyAlignment="1">
      <alignment horizontal="center" vertical="center"/>
    </xf>
    <xf numFmtId="49" fontId="28" fillId="0" borderId="28" xfId="0" applyNumberFormat="1" applyFont="1" applyBorder="1" applyAlignment="1">
      <alignment horizontal="center" vertical="center"/>
    </xf>
    <xf numFmtId="0" fontId="28" fillId="13" borderId="24" xfId="0" applyFont="1" applyFill="1" applyBorder="1" applyAlignment="1">
      <alignment horizontal="center" vertical="center"/>
    </xf>
    <xf numFmtId="0" fontId="28" fillId="13" borderId="28" xfId="0" applyFont="1" applyFill="1" applyBorder="1" applyAlignment="1">
      <alignment horizontal="center" vertical="center"/>
    </xf>
    <xf numFmtId="166" fontId="28" fillId="13" borderId="28" xfId="1" applyFont="1" applyFill="1" applyBorder="1" applyAlignment="1" applyProtection="1">
      <alignment horizontal="center" vertical="center"/>
    </xf>
    <xf numFmtId="164" fontId="28" fillId="13" borderId="28" xfId="2" applyFont="1" applyFill="1" applyBorder="1" applyAlignment="1" applyProtection="1">
      <alignment horizontal="center" vertical="center"/>
    </xf>
    <xf numFmtId="10" fontId="28" fillId="13" borderId="29" xfId="3" applyNumberFormat="1" applyFont="1" applyFill="1" applyBorder="1" applyAlignment="1" applyProtection="1">
      <alignment horizontal="center" vertical="center"/>
    </xf>
    <xf numFmtId="49" fontId="28" fillId="13" borderId="28" xfId="0" applyNumberFormat="1" applyFont="1" applyFill="1" applyBorder="1" applyAlignment="1">
      <alignment horizontal="center" vertical="center"/>
    </xf>
    <xf numFmtId="0" fontId="49" fillId="0" borderId="28" xfId="0" applyFont="1" applyBorder="1" applyAlignment="1">
      <alignment horizontal="center" vertical="center"/>
    </xf>
    <xf numFmtId="49" fontId="49" fillId="0" borderId="28" xfId="0" applyNumberFormat="1" applyFont="1" applyBorder="1" applyAlignment="1">
      <alignment horizontal="center" vertical="center"/>
    </xf>
    <xf numFmtId="166" fontId="49" fillId="0" borderId="28" xfId="1" applyFont="1" applyBorder="1" applyAlignment="1" applyProtection="1">
      <alignment horizontal="center" vertical="center"/>
    </xf>
    <xf numFmtId="164" fontId="49" fillId="0" borderId="28" xfId="2" applyFont="1" applyBorder="1" applyAlignment="1" applyProtection="1">
      <alignment horizontal="center" vertical="center"/>
    </xf>
    <xf numFmtId="10" fontId="49" fillId="0" borderId="29" xfId="3" applyNumberFormat="1" applyFont="1" applyBorder="1" applyAlignment="1" applyProtection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166" fontId="28" fillId="0" borderId="28" xfId="1" applyFont="1" applyFill="1" applyBorder="1" applyAlignment="1" applyProtection="1">
      <alignment horizontal="center" vertical="center"/>
    </xf>
    <xf numFmtId="164" fontId="28" fillId="0" borderId="28" xfId="2" applyFont="1" applyFill="1" applyBorder="1" applyAlignment="1" applyProtection="1">
      <alignment horizontal="center" vertical="center"/>
    </xf>
    <xf numFmtId="10" fontId="28" fillId="0" borderId="29" xfId="3" applyNumberFormat="1" applyFont="1" applyFill="1" applyBorder="1" applyAlignment="1" applyProtection="1">
      <alignment horizontal="center" vertical="center"/>
    </xf>
    <xf numFmtId="166" fontId="28" fillId="0" borderId="28" xfId="1" applyFont="1" applyBorder="1" applyAlignment="1" applyProtection="1">
      <alignment horizontal="right" vertical="center"/>
    </xf>
    <xf numFmtId="0" fontId="28" fillId="0" borderId="0" xfId="0" applyFont="1" applyAlignment="1">
      <alignment vertical="center"/>
    </xf>
    <xf numFmtId="166" fontId="28" fillId="0" borderId="28" xfId="1" applyFont="1" applyBorder="1" applyAlignment="1" applyProtection="1">
      <alignment vertical="center"/>
    </xf>
    <xf numFmtId="164" fontId="25" fillId="4" borderId="32" xfId="2" applyFont="1" applyFill="1" applyBorder="1" applyAlignment="1" applyProtection="1">
      <alignment horizontal="center" vertical="center"/>
    </xf>
    <xf numFmtId="10" fontId="48" fillId="4" borderId="33" xfId="3" applyNumberFormat="1" applyFont="1" applyFill="1" applyBorder="1" applyAlignment="1" applyProtection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11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48" fillId="0" borderId="13" xfId="0" applyFont="1" applyBorder="1" applyAlignment="1">
      <alignment vertical="center"/>
    </xf>
    <xf numFmtId="0" fontId="48" fillId="0" borderId="14" xfId="0" applyFont="1" applyBorder="1" applyAlignment="1">
      <alignment vertical="center"/>
    </xf>
    <xf numFmtId="167" fontId="28" fillId="0" borderId="19" xfId="0" applyNumberFormat="1" applyFont="1" applyBorder="1" applyAlignment="1">
      <alignment horizontal="center" vertical="center"/>
    </xf>
    <xf numFmtId="168" fontId="28" fillId="0" borderId="20" xfId="0" applyNumberFormat="1" applyFont="1" applyBorder="1" applyAlignment="1">
      <alignment horizontal="center" vertical="center"/>
    </xf>
    <xf numFmtId="0" fontId="12" fillId="5" borderId="28" xfId="12" applyFont="1" applyFill="1" applyBorder="1" applyAlignment="1">
      <alignment horizontal="right" vertical="center"/>
    </xf>
    <xf numFmtId="10" fontId="12" fillId="0" borderId="28" xfId="17" applyNumberFormat="1" applyFont="1" applyBorder="1" applyAlignment="1" applyProtection="1">
      <alignment horizontal="center" vertical="center"/>
    </xf>
    <xf numFmtId="167" fontId="12" fillId="0" borderId="28" xfId="17" applyNumberFormat="1" applyFont="1" applyBorder="1" applyAlignment="1" applyProtection="1">
      <alignment horizontal="center" vertical="center"/>
    </xf>
    <xf numFmtId="0" fontId="34" fillId="0" borderId="28" xfId="12" applyFont="1" applyBorder="1" applyAlignment="1">
      <alignment horizontal="center" vertical="center"/>
    </xf>
    <xf numFmtId="0" fontId="54" fillId="0" borderId="28" xfId="11" applyFont="1" applyBorder="1" applyAlignment="1" applyProtection="1">
      <alignment horizontal="center" vertical="center" wrapText="1"/>
      <protection locked="0"/>
    </xf>
    <xf numFmtId="9" fontId="53" fillId="15" borderId="53" xfId="17" applyFont="1" applyFill="1" applyBorder="1" applyAlignment="1" applyProtection="1">
      <alignment vertical="center" shrinkToFit="1"/>
    </xf>
    <xf numFmtId="164" fontId="12" fillId="15" borderId="0" xfId="2" applyFont="1" applyFill="1" applyBorder="1" applyAlignment="1" applyProtection="1">
      <alignment horizontal="center" vertical="center"/>
    </xf>
    <xf numFmtId="9" fontId="53" fillId="0" borderId="0" xfId="17" applyFont="1" applyBorder="1" applyAlignment="1" applyProtection="1">
      <alignment vertical="center" shrinkToFit="1"/>
    </xf>
    <xf numFmtId="9" fontId="53" fillId="0" borderId="10" xfId="17" applyFont="1" applyBorder="1" applyAlignment="1" applyProtection="1">
      <alignment vertical="center" shrinkToFit="1"/>
    </xf>
    <xf numFmtId="164" fontId="12" fillId="15" borderId="0" xfId="2" applyFont="1" applyFill="1" applyBorder="1" applyAlignment="1" applyProtection="1">
      <alignment vertical="center"/>
    </xf>
    <xf numFmtId="164" fontId="12" fillId="15" borderId="10" xfId="2" applyFont="1" applyFill="1" applyBorder="1" applyAlignment="1" applyProtection="1">
      <alignment vertical="center"/>
    </xf>
    <xf numFmtId="9" fontId="53" fillId="0" borderId="53" xfId="17" applyFont="1" applyBorder="1" applyAlignment="1" applyProtection="1">
      <alignment vertical="center" shrinkToFit="1"/>
    </xf>
    <xf numFmtId="9" fontId="53" fillId="15" borderId="0" xfId="17" applyFont="1" applyFill="1" applyBorder="1" applyAlignment="1" applyProtection="1">
      <alignment vertical="center" shrinkToFit="1"/>
    </xf>
    <xf numFmtId="164" fontId="12" fillId="0" borderId="0" xfId="2" applyFont="1" applyBorder="1" applyAlignment="1" applyProtection="1">
      <alignment vertical="center"/>
    </xf>
    <xf numFmtId="172" fontId="53" fillId="15" borderId="0" xfId="17" applyNumberFormat="1" applyFont="1" applyFill="1" applyBorder="1" applyAlignment="1" applyProtection="1">
      <alignment vertical="center" shrinkToFit="1"/>
    </xf>
    <xf numFmtId="9" fontId="53" fillId="0" borderId="52" xfId="17" applyFont="1" applyBorder="1" applyAlignment="1" applyProtection="1">
      <alignment vertical="center" shrinkToFit="1"/>
    </xf>
    <xf numFmtId="9" fontId="53" fillId="0" borderId="8" xfId="17" applyFont="1" applyBorder="1" applyAlignment="1" applyProtection="1">
      <alignment vertical="center" shrinkToFit="1"/>
    </xf>
    <xf numFmtId="9" fontId="53" fillId="15" borderId="8" xfId="17" applyFont="1" applyFill="1" applyBorder="1" applyAlignment="1" applyProtection="1">
      <alignment vertical="center" shrinkToFit="1"/>
    </xf>
    <xf numFmtId="164" fontId="12" fillId="15" borderId="9" xfId="2" applyFont="1" applyFill="1" applyBorder="1" applyAlignment="1" applyProtection="1">
      <alignment vertical="center"/>
    </xf>
    <xf numFmtId="0" fontId="12" fillId="5" borderId="0" xfId="12" applyFont="1" applyFill="1" applyAlignment="1">
      <alignment horizontal="center" vertical="center"/>
    </xf>
    <xf numFmtId="164" fontId="12" fillId="12" borderId="0" xfId="2" applyFont="1" applyFill="1" applyBorder="1" applyProtection="1"/>
    <xf numFmtId="0" fontId="12" fillId="6" borderId="0" xfId="12" applyFont="1" applyFill="1" applyAlignment="1">
      <alignment horizontal="center" vertical="center"/>
    </xf>
    <xf numFmtId="0" fontId="12" fillId="0" borderId="0" xfId="12" applyFont="1" applyAlignment="1">
      <alignment horizontal="center" vertical="center"/>
    </xf>
    <xf numFmtId="0" fontId="12" fillId="0" borderId="0" xfId="12" applyFont="1"/>
    <xf numFmtId="9" fontId="12" fillId="0" borderId="0" xfId="17" applyFont="1" applyBorder="1" applyProtection="1"/>
    <xf numFmtId="164" fontId="39" fillId="16" borderId="0" xfId="2" applyFill="1" applyBorder="1" applyProtection="1"/>
    <xf numFmtId="9" fontId="39" fillId="12" borderId="0" xfId="3" applyFill="1" applyAlignment="1" applyProtection="1">
      <alignment horizontal="center"/>
      <protection locked="0"/>
    </xf>
    <xf numFmtId="9" fontId="39" fillId="16" borderId="0" xfId="3" applyFill="1" applyBorder="1" applyAlignment="1" applyProtection="1">
      <alignment horizontal="center"/>
    </xf>
    <xf numFmtId="9" fontId="53" fillId="15" borderId="0" xfId="17" applyNumberFormat="1" applyFont="1" applyFill="1" applyBorder="1" applyAlignment="1" applyProtection="1">
      <alignment vertical="center" shrinkToFit="1"/>
    </xf>
    <xf numFmtId="0" fontId="12" fillId="0" borderId="28" xfId="0" applyFont="1" applyBorder="1" applyAlignment="1">
      <alignment horizontal="center"/>
    </xf>
    <xf numFmtId="0" fontId="12" fillId="0" borderId="28" xfId="0" applyFont="1" applyBorder="1" applyAlignment="1">
      <alignment horizontal="center" wrapText="1"/>
    </xf>
    <xf numFmtId="0" fontId="1" fillId="0" borderId="28" xfId="0" applyFont="1" applyBorder="1" applyAlignment="1">
      <alignment wrapText="1"/>
    </xf>
    <xf numFmtId="0" fontId="1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 wrapText="1"/>
    </xf>
    <xf numFmtId="0" fontId="12" fillId="0" borderId="24" xfId="0" applyFont="1" applyBorder="1" applyAlignment="1">
      <alignment horizontal="center"/>
    </xf>
    <xf numFmtId="2" fontId="12" fillId="0" borderId="28" xfId="0" applyNumberFormat="1" applyFont="1" applyBorder="1" applyAlignment="1">
      <alignment horizontal="center"/>
    </xf>
    <xf numFmtId="171" fontId="12" fillId="0" borderId="29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171" fontId="8" fillId="0" borderId="29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 wrapText="1"/>
    </xf>
    <xf numFmtId="0" fontId="9" fillId="0" borderId="26" xfId="7" applyBorder="1" applyAlignment="1">
      <alignment horizontal="center" vertical="center"/>
    </xf>
    <xf numFmtId="2" fontId="9" fillId="0" borderId="8" xfId="7" applyNumberFormat="1" applyBorder="1" applyAlignment="1">
      <alignment horizontal="center" vertical="center"/>
    </xf>
    <xf numFmtId="0" fontId="9" fillId="0" borderId="26" xfId="7" applyBorder="1" applyAlignment="1">
      <alignment horizontal="center" vertical="center"/>
    </xf>
    <xf numFmtId="2" fontId="9" fillId="0" borderId="8" xfId="7" applyNumberFormat="1" applyBorder="1" applyAlignment="1">
      <alignment horizontal="center" vertical="center"/>
    </xf>
    <xf numFmtId="175" fontId="9" fillId="0" borderId="0" xfId="7" applyNumberFormat="1" applyBorder="1" applyAlignment="1">
      <alignment horizontal="center" vertical="center"/>
    </xf>
    <xf numFmtId="49" fontId="9" fillId="0" borderId="0" xfId="7" applyNumberFormat="1" applyBorder="1" applyAlignment="1">
      <alignment horizontal="left" vertical="center" wrapText="1"/>
    </xf>
    <xf numFmtId="49" fontId="28" fillId="0" borderId="28" xfId="0" applyNumberFormat="1" applyFont="1" applyFill="1" applyBorder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60" fillId="0" borderId="0" xfId="22"/>
    <xf numFmtId="0" fontId="41" fillId="0" borderId="24" xfId="23" applyFont="1" applyBorder="1" applyAlignment="1">
      <alignment horizontal="center" vertical="center"/>
    </xf>
    <xf numFmtId="0" fontId="41" fillId="0" borderId="28" xfId="23" applyFont="1" applyBorder="1" applyAlignment="1">
      <alignment horizontal="center" vertical="center"/>
    </xf>
    <xf numFmtId="0" fontId="41" fillId="0" borderId="29" xfId="23" applyFont="1" applyBorder="1" applyAlignment="1">
      <alignment horizontal="center" vertical="center"/>
    </xf>
    <xf numFmtId="0" fontId="61" fillId="0" borderId="24" xfId="23" applyBorder="1" applyAlignment="1">
      <alignment horizontal="center" vertical="center"/>
    </xf>
    <xf numFmtId="0" fontId="61" fillId="0" borderId="28" xfId="23" applyBorder="1" applyAlignment="1">
      <alignment vertical="center"/>
    </xf>
    <xf numFmtId="43" fontId="0" fillId="0" borderId="28" xfId="24" applyFont="1" applyBorder="1" applyAlignment="1">
      <alignment horizontal="center" vertical="center"/>
    </xf>
    <xf numFmtId="43" fontId="0" fillId="0" borderId="29" xfId="24" applyFont="1" applyBorder="1" applyAlignment="1">
      <alignment horizontal="center" vertical="center"/>
    </xf>
    <xf numFmtId="0" fontId="41" fillId="0" borderId="28" xfId="23" applyFont="1" applyBorder="1" applyAlignment="1">
      <alignment vertical="center"/>
    </xf>
    <xf numFmtId="176" fontId="41" fillId="0" borderId="28" xfId="23" applyNumberFormat="1" applyFont="1" applyBorder="1" applyAlignment="1">
      <alignment horizontal="center" vertical="center"/>
    </xf>
    <xf numFmtId="176" fontId="41" fillId="0" borderId="29" xfId="23" applyNumberFormat="1" applyFont="1" applyBorder="1" applyAlignment="1">
      <alignment horizontal="center" vertical="center"/>
    </xf>
    <xf numFmtId="0" fontId="61" fillId="0" borderId="28" xfId="23" applyBorder="1" applyAlignment="1">
      <alignment vertical="center" wrapText="1"/>
    </xf>
    <xf numFmtId="176" fontId="61" fillId="0" borderId="28" xfId="23" applyNumberFormat="1" applyBorder="1" applyAlignment="1">
      <alignment horizontal="center" vertical="center"/>
    </xf>
    <xf numFmtId="176" fontId="61" fillId="0" borderId="29" xfId="23" applyNumberFormat="1" applyBorder="1" applyAlignment="1">
      <alignment horizontal="center" vertical="center"/>
    </xf>
    <xf numFmtId="176" fontId="41" fillId="18" borderId="28" xfId="23" applyNumberFormat="1" applyFont="1" applyFill="1" applyBorder="1" applyAlignment="1">
      <alignment horizontal="center" vertical="center"/>
    </xf>
    <xf numFmtId="176" fontId="41" fillId="18" borderId="29" xfId="23" applyNumberFormat="1" applyFont="1" applyFill="1" applyBorder="1" applyAlignment="1">
      <alignment horizontal="center" vertical="center"/>
    </xf>
    <xf numFmtId="0" fontId="61" fillId="0" borderId="6" xfId="23" applyBorder="1" applyAlignment="1">
      <alignment vertical="center"/>
    </xf>
    <xf numFmtId="0" fontId="61" fillId="0" borderId="54" xfId="23" applyBorder="1" applyAlignment="1">
      <alignment horizontal="center" vertical="center"/>
    </xf>
    <xf numFmtId="0" fontId="60" fillId="0" borderId="15" xfId="22" applyBorder="1"/>
    <xf numFmtId="0" fontId="60" fillId="0" borderId="16" xfId="22" applyBorder="1"/>
    <xf numFmtId="0" fontId="60" fillId="0" borderId="20" xfId="22" applyBorder="1"/>
    <xf numFmtId="0" fontId="60" fillId="0" borderId="1" xfId="22" applyBorder="1"/>
    <xf numFmtId="0" fontId="60" fillId="0" borderId="2" xfId="22" applyBorder="1"/>
    <xf numFmtId="0" fontId="60" fillId="0" borderId="34" xfId="22" applyBorder="1"/>
    <xf numFmtId="0" fontId="60" fillId="0" borderId="6" xfId="22" applyBorder="1"/>
    <xf numFmtId="0" fontId="60" fillId="0" borderId="0" xfId="22" applyBorder="1"/>
    <xf numFmtId="0" fontId="60" fillId="0" borderId="54" xfId="22" applyBorder="1"/>
    <xf numFmtId="0" fontId="61" fillId="0" borderId="0" xfId="23" applyBorder="1" applyAlignment="1">
      <alignment vertical="center"/>
    </xf>
    <xf numFmtId="0" fontId="61" fillId="0" borderId="0" xfId="23" applyBorder="1" applyAlignment="1">
      <alignment horizontal="center" vertical="center"/>
    </xf>
    <xf numFmtId="0" fontId="28" fillId="0" borderId="25" xfId="0" applyFont="1" applyBorder="1" applyAlignment="1">
      <alignment horizontal="left" vertical="center"/>
    </xf>
    <xf numFmtId="0" fontId="28" fillId="0" borderId="27" xfId="0" applyFont="1" applyBorder="1" applyAlignment="1">
      <alignment horizontal="left" vertical="center"/>
    </xf>
    <xf numFmtId="0" fontId="48" fillId="3" borderId="25" xfId="0" applyFont="1" applyFill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25" xfId="0" applyFont="1" applyFill="1" applyBorder="1" applyAlignment="1">
      <alignment horizontal="left" vertical="center" wrapText="1"/>
    </xf>
    <xf numFmtId="0" fontId="28" fillId="0" borderId="27" xfId="0" applyFont="1" applyFill="1" applyBorder="1" applyAlignment="1">
      <alignment horizontal="left" vertical="center"/>
    </xf>
    <xf numFmtId="167" fontId="28" fillId="0" borderId="18" xfId="0" applyNumberFormat="1" applyFont="1" applyBorder="1" applyAlignment="1">
      <alignment horizontal="left" vertical="top" wrapText="1"/>
    </xf>
    <xf numFmtId="167" fontId="28" fillId="0" borderId="16" xfId="0" applyNumberFormat="1" applyFont="1" applyBorder="1" applyAlignment="1">
      <alignment horizontal="left" vertical="top" wrapText="1"/>
    </xf>
    <xf numFmtId="167" fontId="28" fillId="0" borderId="17" xfId="0" applyNumberFormat="1" applyFont="1" applyBorder="1" applyAlignment="1">
      <alignment horizontal="left" vertical="top" wrapText="1"/>
    </xf>
    <xf numFmtId="0" fontId="40" fillId="0" borderId="3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top"/>
    </xf>
    <xf numFmtId="0" fontId="51" fillId="0" borderId="8" xfId="0" applyFont="1" applyBorder="1" applyAlignment="1">
      <alignment horizontal="center" vertical="top"/>
    </xf>
    <xf numFmtId="0" fontId="51" fillId="0" borderId="9" xfId="0" applyFont="1" applyBorder="1" applyAlignment="1">
      <alignment horizontal="center" vertical="top"/>
    </xf>
    <xf numFmtId="0" fontId="28" fillId="0" borderId="28" xfId="0" applyFont="1" applyFill="1" applyBorder="1" applyAlignment="1">
      <alignment horizontal="left" vertical="center" wrapText="1"/>
    </xf>
    <xf numFmtId="0" fontId="28" fillId="0" borderId="25" xfId="0" applyFont="1" applyFill="1" applyBorder="1" applyAlignment="1">
      <alignment horizontal="left" vertical="center"/>
    </xf>
    <xf numFmtId="0" fontId="28" fillId="0" borderId="27" xfId="0" applyFont="1" applyFill="1" applyBorder="1" applyAlignment="1">
      <alignment horizontal="left" vertical="center" wrapText="1"/>
    </xf>
    <xf numFmtId="0" fontId="28" fillId="0" borderId="28" xfId="0" applyFont="1" applyFill="1" applyBorder="1" applyAlignment="1">
      <alignment horizontal="left" vertical="center"/>
    </xf>
    <xf numFmtId="0" fontId="25" fillId="4" borderId="31" xfId="0" applyFont="1" applyFill="1" applyBorder="1" applyAlignment="1">
      <alignment horizontal="right" vertical="center"/>
    </xf>
    <xf numFmtId="0" fontId="48" fillId="3" borderId="26" xfId="0" applyFont="1" applyFill="1" applyBorder="1" applyAlignment="1">
      <alignment horizontal="left" vertical="center" wrapText="1"/>
    </xf>
    <xf numFmtId="0" fontId="49" fillId="0" borderId="28" xfId="0" applyFont="1" applyFill="1" applyBorder="1" applyAlignment="1">
      <alignment horizontal="left" vertical="center" wrapText="1"/>
    </xf>
    <xf numFmtId="0" fontId="28" fillId="0" borderId="28" xfId="0" applyFont="1" applyFill="1" applyBorder="1" applyAlignment="1">
      <alignment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center" vertical="center" wrapText="1"/>
    </xf>
    <xf numFmtId="0" fontId="49" fillId="0" borderId="28" xfId="0" applyFont="1" applyFill="1" applyBorder="1" applyAlignment="1">
      <alignment horizontal="left" vertical="center"/>
    </xf>
    <xf numFmtId="0" fontId="48" fillId="0" borderId="57" xfId="0" applyFont="1" applyBorder="1" applyAlignment="1">
      <alignment horizontal="center" vertical="center"/>
    </xf>
    <xf numFmtId="0" fontId="48" fillId="0" borderId="30" xfId="0" applyFont="1" applyBorder="1" applyAlignment="1">
      <alignment horizontal="center" vertical="center"/>
    </xf>
    <xf numFmtId="10" fontId="28" fillId="0" borderId="5" xfId="3" applyNumberFormat="1" applyFont="1" applyBorder="1" applyAlignment="1" applyProtection="1">
      <alignment horizontal="center" vertical="center"/>
    </xf>
    <xf numFmtId="10" fontId="28" fillId="0" borderId="48" xfId="3" applyNumberFormat="1" applyFont="1" applyBorder="1" applyAlignment="1" applyProtection="1">
      <alignment horizontal="center" vertical="center"/>
    </xf>
    <xf numFmtId="0" fontId="50" fillId="0" borderId="28" xfId="0" applyFont="1" applyFill="1" applyBorder="1" applyAlignment="1">
      <alignment horizontal="left" vertical="center"/>
    </xf>
    <xf numFmtId="2" fontId="9" fillId="0" borderId="8" xfId="7" applyNumberFormat="1" applyBorder="1" applyAlignment="1">
      <alignment horizontal="center" vertical="center"/>
    </xf>
    <xf numFmtId="49" fontId="28" fillId="14" borderId="12" xfId="7" applyNumberFormat="1" applyFont="1" applyFill="1" applyBorder="1" applyAlignment="1">
      <alignment horizontal="left" vertical="center"/>
    </xf>
    <xf numFmtId="0" fontId="9" fillId="0" borderId="26" xfId="7" applyBorder="1" applyAlignment="1">
      <alignment horizontal="center" vertical="center"/>
    </xf>
    <xf numFmtId="49" fontId="9" fillId="0" borderId="26" xfId="7" applyNumberFormat="1" applyBorder="1" applyAlignment="1">
      <alignment horizontal="center" vertical="center"/>
    </xf>
    <xf numFmtId="2" fontId="9" fillId="0" borderId="26" xfId="7" applyNumberFormat="1" applyBorder="1" applyAlignment="1">
      <alignment horizontal="center" vertical="center"/>
    </xf>
    <xf numFmtId="49" fontId="28" fillId="14" borderId="12" xfId="7" applyNumberFormat="1" applyFont="1" applyFill="1" applyBorder="1" applyAlignment="1">
      <alignment horizontal="left" vertical="center" wrapText="1"/>
    </xf>
    <xf numFmtId="49" fontId="9" fillId="13" borderId="26" xfId="7" applyNumberFormat="1" applyFill="1" applyBorder="1" applyAlignment="1">
      <alignment horizontal="left" vertical="center" wrapText="1"/>
    </xf>
    <xf numFmtId="2" fontId="9" fillId="13" borderId="26" xfId="7" applyNumberFormat="1" applyFill="1" applyBorder="1" applyAlignment="1">
      <alignment horizontal="center" vertical="center"/>
    </xf>
    <xf numFmtId="166" fontId="39" fillId="0" borderId="26" xfId="1" applyBorder="1"/>
    <xf numFmtId="175" fontId="9" fillId="0" borderId="26" xfId="7" applyNumberFormat="1" applyBorder="1" applyAlignment="1">
      <alignment horizontal="center" vertical="center"/>
    </xf>
    <xf numFmtId="49" fontId="28" fillId="14" borderId="26" xfId="7" applyNumberFormat="1" applyFont="1" applyFill="1" applyBorder="1" applyAlignment="1">
      <alignment horizontal="left" vertical="center"/>
    </xf>
    <xf numFmtId="0" fontId="26" fillId="0" borderId="34" xfId="7" applyFont="1" applyBorder="1" applyAlignment="1">
      <alignment horizontal="center" vertical="center"/>
    </xf>
    <xf numFmtId="0" fontId="25" fillId="0" borderId="8" xfId="7" applyFont="1" applyBorder="1" applyAlignment="1">
      <alignment horizontal="center" vertical="center"/>
    </xf>
    <xf numFmtId="0" fontId="25" fillId="0" borderId="35" xfId="7" applyFont="1" applyBorder="1" applyAlignment="1">
      <alignment horizontal="center" vertical="center"/>
    </xf>
    <xf numFmtId="0" fontId="15" fillId="0" borderId="36" xfId="7" applyFont="1" applyBorder="1" applyAlignment="1">
      <alignment horizontal="center" vertical="center" wrapText="1"/>
    </xf>
    <xf numFmtId="0" fontId="9" fillId="0" borderId="26" xfId="7" applyFill="1" applyBorder="1" applyAlignment="1">
      <alignment horizontal="center" vertical="center"/>
    </xf>
    <xf numFmtId="2" fontId="9" fillId="0" borderId="26" xfId="7" applyNumberFormat="1" applyFill="1" applyBorder="1" applyAlignment="1">
      <alignment horizontal="center" vertical="center"/>
    </xf>
    <xf numFmtId="49" fontId="9" fillId="0" borderId="26" xfId="7" applyNumberFormat="1" applyBorder="1" applyAlignment="1">
      <alignment horizontal="left" vertical="center" wrapText="1"/>
    </xf>
    <xf numFmtId="0" fontId="9" fillId="0" borderId="56" xfId="7" applyBorder="1" applyAlignment="1">
      <alignment horizontal="left" vertical="center"/>
    </xf>
    <xf numFmtId="0" fontId="9" fillId="0" borderId="26" xfId="7" applyBorder="1" applyAlignment="1">
      <alignment horizontal="left" vertical="center"/>
    </xf>
    <xf numFmtId="0" fontId="9" fillId="0" borderId="55" xfId="7" applyBorder="1" applyAlignment="1">
      <alignment horizontal="left" vertical="center"/>
    </xf>
    <xf numFmtId="49" fontId="9" fillId="0" borderId="26" xfId="7" applyNumberFormat="1" applyBorder="1" applyAlignment="1">
      <alignment horizontal="left" vertical="center"/>
    </xf>
    <xf numFmtId="0" fontId="12" fillId="5" borderId="12" xfId="12" applyFont="1" applyFill="1" applyBorder="1" applyAlignment="1">
      <alignment horizontal="center"/>
    </xf>
    <xf numFmtId="0" fontId="12" fillId="6" borderId="0" xfId="12" applyFont="1" applyFill="1" applyAlignment="1">
      <alignment horizontal="center"/>
    </xf>
    <xf numFmtId="0" fontId="54" fillId="0" borderId="25" xfId="11" applyFont="1" applyBorder="1" applyAlignment="1" applyProtection="1">
      <alignment horizontal="left" vertical="center" wrapText="1"/>
      <protection locked="0"/>
    </xf>
    <xf numFmtId="0" fontId="54" fillId="0" borderId="26" xfId="11" applyFont="1" applyBorder="1" applyAlignment="1" applyProtection="1">
      <alignment horizontal="left" vertical="center" wrapText="1"/>
      <protection locked="0"/>
    </xf>
    <xf numFmtId="0" fontId="54" fillId="0" borderId="27" xfId="11" applyFont="1" applyBorder="1" applyAlignment="1" applyProtection="1">
      <alignment horizontal="left" vertical="center" wrapText="1"/>
      <protection locked="0"/>
    </xf>
    <xf numFmtId="172" fontId="54" fillId="0" borderId="25" xfId="21" applyNumberFormat="1" applyFont="1" applyBorder="1" applyAlignment="1" applyProtection="1">
      <alignment horizontal="center" vertical="center" wrapText="1"/>
      <protection locked="0"/>
    </xf>
    <xf numFmtId="172" fontId="54" fillId="0" borderId="26" xfId="21" applyNumberFormat="1" applyFont="1" applyBorder="1" applyAlignment="1" applyProtection="1">
      <alignment horizontal="center" vertical="center" wrapText="1"/>
      <protection locked="0"/>
    </xf>
    <xf numFmtId="0" fontId="54" fillId="0" borderId="28" xfId="11" applyFont="1" applyBorder="1" applyAlignment="1" applyProtection="1">
      <alignment horizontal="left" vertical="center" wrapText="1"/>
      <protection locked="0"/>
    </xf>
    <xf numFmtId="172" fontId="54" fillId="0" borderId="50" xfId="21" applyNumberFormat="1" applyFont="1" applyBorder="1" applyAlignment="1" applyProtection="1">
      <alignment horizontal="center" vertical="center" wrapText="1"/>
      <protection locked="0"/>
    </xf>
    <xf numFmtId="0" fontId="12" fillId="5" borderId="28" xfId="12" applyFont="1" applyFill="1" applyBorder="1" applyAlignment="1">
      <alignment horizontal="right" vertical="center"/>
    </xf>
    <xf numFmtId="0" fontId="34" fillId="0" borderId="28" xfId="12" applyFont="1" applyBorder="1" applyAlignment="1">
      <alignment horizontal="center" vertical="center"/>
    </xf>
    <xf numFmtId="0" fontId="34" fillId="0" borderId="25" xfId="12" applyFont="1" applyBorder="1" applyAlignment="1">
      <alignment horizontal="center" vertical="center"/>
    </xf>
    <xf numFmtId="0" fontId="34" fillId="0" borderId="37" xfId="12" applyFont="1" applyBorder="1" applyAlignment="1">
      <alignment horizontal="center" vertical="center"/>
    </xf>
    <xf numFmtId="0" fontId="34" fillId="0" borderId="51" xfId="12" applyFont="1" applyBorder="1" applyAlignment="1">
      <alignment horizontal="center" vertical="center"/>
    </xf>
    <xf numFmtId="0" fontId="34" fillId="0" borderId="50" xfId="12" applyFont="1" applyBorder="1" applyAlignment="1">
      <alignment horizontal="center" vertical="center"/>
    </xf>
    <xf numFmtId="0" fontId="12" fillId="0" borderId="25" xfId="12" applyFont="1" applyBorder="1" applyAlignment="1">
      <alignment horizontal="left" vertical="center"/>
    </xf>
    <xf numFmtId="0" fontId="12" fillId="0" borderId="26" xfId="12" applyFont="1" applyBorder="1" applyAlignment="1">
      <alignment horizontal="left" vertical="center"/>
    </xf>
    <xf numFmtId="0" fontId="12" fillId="0" borderId="27" xfId="12" applyFont="1" applyBorder="1" applyAlignment="1">
      <alignment horizontal="left" vertical="center"/>
    </xf>
    <xf numFmtId="0" fontId="34" fillId="0" borderId="26" xfId="12" applyFont="1" applyBorder="1" applyAlignment="1">
      <alignment horizontal="center" vertical="center"/>
    </xf>
    <xf numFmtId="0" fontId="52" fillId="0" borderId="0" xfId="12" applyFont="1" applyAlignment="1">
      <alignment horizontal="center"/>
    </xf>
    <xf numFmtId="0" fontId="56" fillId="0" borderId="0" xfId="12" applyFont="1" applyAlignment="1">
      <alignment horizontal="center" vertical="center"/>
    </xf>
    <xf numFmtId="0" fontId="55" fillId="0" borderId="25" xfId="12" applyFont="1" applyBorder="1" applyAlignment="1">
      <alignment horizontal="center" vertical="center" wrapText="1"/>
    </xf>
    <xf numFmtId="0" fontId="55" fillId="0" borderId="26" xfId="12" applyFont="1" applyBorder="1" applyAlignment="1">
      <alignment horizontal="center" vertical="center" wrapText="1"/>
    </xf>
    <xf numFmtId="0" fontId="55" fillId="0" borderId="27" xfId="12" applyFont="1" applyBorder="1" applyAlignment="1">
      <alignment horizontal="center" vertical="center" wrapText="1"/>
    </xf>
    <xf numFmtId="167" fontId="53" fillId="0" borderId="25" xfId="12" applyNumberFormat="1" applyFont="1" applyBorder="1" applyAlignment="1">
      <alignment horizontal="center" vertical="center"/>
    </xf>
    <xf numFmtId="167" fontId="53" fillId="0" borderId="26" xfId="12" applyNumberFormat="1" applyFont="1" applyBorder="1" applyAlignment="1">
      <alignment horizontal="center" vertical="center"/>
    </xf>
    <xf numFmtId="167" fontId="53" fillId="0" borderId="27" xfId="12" applyNumberFormat="1" applyFont="1" applyBorder="1" applyAlignment="1">
      <alignment horizontal="center" vertical="center"/>
    </xf>
    <xf numFmtId="0" fontId="33" fillId="0" borderId="28" xfId="6" applyFont="1" applyBorder="1" applyAlignment="1">
      <alignment horizontal="center" vertical="center" wrapText="1"/>
    </xf>
    <xf numFmtId="0" fontId="37" fillId="0" borderId="11" xfId="0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38" fillId="0" borderId="10" xfId="0" applyFont="1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4" fillId="7" borderId="28" xfId="0" applyFont="1" applyFill="1" applyBorder="1" applyAlignment="1">
      <alignment horizontal="center" vertical="center"/>
    </xf>
    <xf numFmtId="0" fontId="32" fillId="0" borderId="28" xfId="6" applyFont="1" applyBorder="1" applyAlignment="1">
      <alignment horizontal="center" vertical="center"/>
    </xf>
    <xf numFmtId="0" fontId="31" fillId="0" borderId="38" xfId="0" applyFont="1" applyBorder="1" applyAlignment="1">
      <alignment horizontal="center"/>
    </xf>
    <xf numFmtId="0" fontId="31" fillId="0" borderId="8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 wrapText="1"/>
    </xf>
    <xf numFmtId="165" fontId="33" fillId="5" borderId="30" xfId="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left" vertical="center"/>
    </xf>
    <xf numFmtId="0" fontId="41" fillId="10" borderId="45" xfId="0" applyFont="1" applyFill="1" applyBorder="1" applyAlignment="1">
      <alignment horizontal="left" wrapText="1"/>
    </xf>
    <xf numFmtId="0" fontId="41" fillId="10" borderId="49" xfId="0" applyFont="1" applyFill="1" applyBorder="1" applyAlignment="1">
      <alignment horizontal="left" wrapText="1"/>
    </xf>
    <xf numFmtId="0" fontId="34" fillId="8" borderId="45" xfId="0" applyFont="1" applyFill="1" applyBorder="1" applyAlignment="1">
      <alignment horizontal="left" wrapText="1"/>
    </xf>
    <xf numFmtId="0" fontId="30" fillId="0" borderId="43" xfId="12" applyFont="1" applyBorder="1" applyAlignment="1">
      <alignment horizontal="center"/>
    </xf>
    <xf numFmtId="0" fontId="58" fillId="0" borderId="44" xfId="12" applyFont="1" applyBorder="1" applyAlignment="1">
      <alignment horizontal="center" vertical="center"/>
    </xf>
    <xf numFmtId="0" fontId="34" fillId="8" borderId="45" xfId="0" applyFont="1" applyFill="1" applyBorder="1" applyAlignment="1">
      <alignment horizontal="left"/>
    </xf>
    <xf numFmtId="0" fontId="41" fillId="10" borderId="45" xfId="0" applyFont="1" applyFill="1" applyBorder="1" applyAlignment="1">
      <alignment horizontal="left"/>
    </xf>
    <xf numFmtId="0" fontId="41" fillId="10" borderId="49" xfId="0" applyFont="1" applyFill="1" applyBorder="1" applyAlignment="1">
      <alignment horizontal="left"/>
    </xf>
    <xf numFmtId="49" fontId="57" fillId="0" borderId="45" xfId="12" applyNumberFormat="1" applyFont="1" applyBorder="1" applyAlignment="1">
      <alignment horizontal="center"/>
    </xf>
    <xf numFmtId="49" fontId="57" fillId="0" borderId="49" xfId="12" applyNumberFormat="1" applyFont="1" applyBorder="1" applyAlignment="1">
      <alignment horizontal="center"/>
    </xf>
    <xf numFmtId="49" fontId="57" fillId="0" borderId="58" xfId="12" applyNumberFormat="1" applyFont="1" applyBorder="1" applyAlignment="1">
      <alignment horizontal="center"/>
    </xf>
    <xf numFmtId="0" fontId="41" fillId="17" borderId="35" xfId="23" applyFont="1" applyFill="1" applyBorder="1" applyAlignment="1">
      <alignment horizontal="center" vertical="center"/>
    </xf>
    <xf numFmtId="0" fontId="41" fillId="17" borderId="8" xfId="23" applyFont="1" applyFill="1" applyBorder="1" applyAlignment="1">
      <alignment horizontal="center" vertical="center"/>
    </xf>
    <xf numFmtId="0" fontId="41" fillId="17" borderId="36" xfId="23" applyFont="1" applyFill="1" applyBorder="1" applyAlignment="1">
      <alignment horizontal="center" vertical="center"/>
    </xf>
    <xf numFmtId="0" fontId="40" fillId="0" borderId="6" xfId="23" applyFont="1" applyBorder="1" applyAlignment="1">
      <alignment horizontal="right" vertical="center"/>
    </xf>
    <xf numFmtId="0" fontId="40" fillId="0" borderId="0" xfId="23" applyFont="1" applyBorder="1" applyAlignment="1">
      <alignment horizontal="right" vertical="center"/>
    </xf>
    <xf numFmtId="0" fontId="40" fillId="0" borderId="54" xfId="23" applyFont="1" applyBorder="1" applyAlignment="1">
      <alignment horizontal="right" vertical="center"/>
    </xf>
    <xf numFmtId="0" fontId="62" fillId="0" borderId="6" xfId="23" applyFont="1" applyBorder="1" applyAlignment="1">
      <alignment horizontal="right" vertical="center"/>
    </xf>
    <xf numFmtId="0" fontId="62" fillId="0" borderId="0" xfId="23" applyFont="1" applyBorder="1" applyAlignment="1">
      <alignment horizontal="right" vertical="center"/>
    </xf>
    <xf numFmtId="0" fontId="62" fillId="0" borderId="54" xfId="23" applyFont="1" applyBorder="1" applyAlignment="1">
      <alignment horizontal="right" vertical="center"/>
    </xf>
    <xf numFmtId="0" fontId="62" fillId="0" borderId="6" xfId="23" applyFont="1" applyBorder="1" applyAlignment="1">
      <alignment horizontal="right" vertical="center" wrapText="1"/>
    </xf>
    <xf numFmtId="0" fontId="62" fillId="0" borderId="0" xfId="23" applyFont="1" applyBorder="1" applyAlignment="1">
      <alignment horizontal="right" vertical="center" wrapText="1"/>
    </xf>
    <xf numFmtId="0" fontId="62" fillId="0" borderId="54" xfId="23" applyFont="1" applyBorder="1" applyAlignment="1">
      <alignment horizontal="right" vertical="center" wrapText="1"/>
    </xf>
    <xf numFmtId="0" fontId="62" fillId="0" borderId="15" xfId="23" applyFont="1" applyBorder="1" applyAlignment="1">
      <alignment horizontal="right" vertical="center"/>
    </xf>
    <xf numFmtId="0" fontId="62" fillId="0" borderId="16" xfId="23" applyFont="1" applyBorder="1" applyAlignment="1">
      <alignment horizontal="right" vertical="center"/>
    </xf>
    <xf numFmtId="0" fontId="62" fillId="0" borderId="20" xfId="23" applyFont="1" applyBorder="1" applyAlignment="1">
      <alignment horizontal="right" vertical="center"/>
    </xf>
    <xf numFmtId="0" fontId="41" fillId="0" borderId="56" xfId="23" applyFont="1" applyBorder="1" applyAlignment="1">
      <alignment horizontal="center" vertical="center"/>
    </xf>
    <xf numFmtId="0" fontId="41" fillId="0" borderId="26" xfId="23" applyFont="1" applyBorder="1" applyAlignment="1">
      <alignment horizontal="center" vertical="center"/>
    </xf>
    <xf numFmtId="0" fontId="41" fillId="0" borderId="55" xfId="23" applyFont="1" applyBorder="1" applyAlignment="1">
      <alignment horizontal="center" vertical="center"/>
    </xf>
    <xf numFmtId="0" fontId="41" fillId="18" borderId="24" xfId="23" applyFont="1" applyFill="1" applyBorder="1" applyAlignment="1">
      <alignment horizontal="center" vertical="center"/>
    </xf>
    <xf numFmtId="0" fontId="41" fillId="18" borderId="28" xfId="23" applyFont="1" applyFill="1" applyBorder="1" applyAlignment="1">
      <alignment horizontal="center" vertical="center"/>
    </xf>
  </cellXfs>
  <cellStyles count="25">
    <cellStyle name="Moeda" xfId="2" builtinId="4"/>
    <cellStyle name="Moeda 2" xfId="4"/>
    <cellStyle name="Moeda_Composicao BDI v2.1" xfId="5"/>
    <cellStyle name="Normal" xfId="0" builtinId="0"/>
    <cellStyle name="Normal 2" xfId="6"/>
    <cellStyle name="Normal 2 2" xfId="7"/>
    <cellStyle name="Normal 2 3" xfId="23"/>
    <cellStyle name="Normal 3" xfId="8"/>
    <cellStyle name="Normal 4" xfId="9"/>
    <cellStyle name="Normal 5" xfId="10"/>
    <cellStyle name="Normal 5 2" xfId="11"/>
    <cellStyle name="Normal 6" xfId="22"/>
    <cellStyle name="Normal 7" xfId="12"/>
    <cellStyle name="Normal_FICHA DE VERIFICAÇÃO PRELIMINAR - Plano R" xfId="13"/>
    <cellStyle name="Porcentagem" xfId="3" builtinId="5"/>
    <cellStyle name="Porcentagem 2" xfId="14"/>
    <cellStyle name="Porcentagem 2 2" xfId="15"/>
    <cellStyle name="Porcentagem 3" xfId="16"/>
    <cellStyle name="Porcentagem 4" xfId="17"/>
    <cellStyle name="Vírgula" xfId="1" builtinId="3"/>
    <cellStyle name="Vírgula 2" xfId="18"/>
    <cellStyle name="Vírgula 2 2" xfId="19"/>
    <cellStyle name="Vírgula 3" xfId="20"/>
    <cellStyle name="Vírgula 4" xfId="24"/>
    <cellStyle name="Vírgula 5" xfId="2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67171"/>
      <rgbColor rgb="FFAFABAB"/>
      <rgbColor rgb="FF993366"/>
      <rgbColor rgb="FFFFF2CC"/>
      <rgbColor rgb="FFD9D9D9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D0CECE"/>
      <rgbColor rgb="FFFF99CC"/>
      <rgbColor rgb="FFCC99FF"/>
      <rgbColor rgb="FFF4B183"/>
      <rgbColor rgb="FF2E75B6"/>
      <rgbColor rgb="FF33CCCC"/>
      <rgbColor rgb="FFA9D18E"/>
      <rgbColor rgb="FFFFCC00"/>
      <rgbColor rgb="FFFF9900"/>
      <rgbColor rgb="FFED7D31"/>
      <rgbColor rgb="FF666699"/>
      <rgbColor rgb="FFA6A6A6"/>
      <rgbColor rgb="FF002060"/>
      <rgbColor rgb="FF5B9BD5"/>
      <rgbColor rgb="FF003300"/>
      <rgbColor rgb="FF333300"/>
      <rgbColor rgb="FFFF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3419689</xdr:colOff>
      <xdr:row>173</xdr:row>
      <xdr:rowOff>88636</xdr:rowOff>
    </xdr:from>
    <xdr:to>
      <xdr:col>12</xdr:col>
      <xdr:colOff>9261</xdr:colOff>
      <xdr:row>177</xdr:row>
      <xdr:rowOff>100541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928189" y="34950136"/>
          <a:ext cx="6389739" cy="773905"/>
        </a:xfrm>
        <a:prstGeom prst="roundRect">
          <a:avLst>
            <a:gd name="adj" fmla="val 5856"/>
          </a:avLst>
        </a:prstGeom>
        <a:noFill/>
        <a:ln w="2844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pt-BR" sz="1050" b="1" strike="noStrike" spc="-1">
              <a:solidFill>
                <a:srgbClr val="000000"/>
              </a:solidFill>
              <a:latin typeface="Arial"/>
            </a:rPr>
            <a:t>Responsável Técnico </a:t>
          </a:r>
          <a:endParaRPr lang="pt-BR" sz="105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42178</xdr:colOff>
      <xdr:row>1</xdr:row>
      <xdr:rowOff>95250</xdr:rowOff>
    </xdr:from>
    <xdr:to>
      <xdr:col>2</xdr:col>
      <xdr:colOff>678656</xdr:colOff>
      <xdr:row>4</xdr:row>
      <xdr:rowOff>307894</xdr:rowOff>
    </xdr:to>
    <xdr:pic>
      <xdr:nvPicPr>
        <xdr:cNvPr id="5" name="Imagem 4" descr="Prefeitura entrega 144 coletes balísticos para agentes de segurança de  Ananindeua | Ananew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866" y="285750"/>
          <a:ext cx="1136540" cy="796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375205</xdr:colOff>
      <xdr:row>1078</xdr:row>
      <xdr:rowOff>481</xdr:rowOff>
    </xdr:from>
    <xdr:to>
      <xdr:col>29</xdr:col>
      <xdr:colOff>1995</xdr:colOff>
      <xdr:row>1082</xdr:row>
      <xdr:rowOff>26041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809410" y="231310776"/>
          <a:ext cx="3887062" cy="856833"/>
        </a:xfrm>
        <a:prstGeom prst="roundRect">
          <a:avLst>
            <a:gd name="adj" fmla="val 5856"/>
          </a:avLst>
        </a:prstGeom>
        <a:noFill/>
        <a:ln w="1908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pt-BR" sz="1050" b="1" strike="noStrike" spc="-1">
              <a:solidFill>
                <a:srgbClr val="000000"/>
              </a:solidFill>
              <a:latin typeface="Arial"/>
            </a:rPr>
            <a:t>Responsável Técnico </a:t>
          </a:r>
          <a:endParaRPr lang="pt-BR" sz="105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121420</xdr:colOff>
      <xdr:row>1</xdr:row>
      <xdr:rowOff>95250</xdr:rowOff>
    </xdr:from>
    <xdr:to>
      <xdr:col>10</xdr:col>
      <xdr:colOff>548094</xdr:colOff>
      <xdr:row>3</xdr:row>
      <xdr:rowOff>381000</xdr:rowOff>
    </xdr:to>
    <xdr:pic>
      <xdr:nvPicPr>
        <xdr:cNvPr id="7" name="Imagem 6" descr="Prefeitura entrega 144 coletes balísticos para agentes de segurança de  Ananindeua | Ananews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2020" y="209550"/>
          <a:ext cx="931499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296635</xdr:colOff>
      <xdr:row>28</xdr:row>
      <xdr:rowOff>63512</xdr:rowOff>
    </xdr:from>
    <xdr:to>
      <xdr:col>21</xdr:col>
      <xdr:colOff>1088571</xdr:colOff>
      <xdr:row>32</xdr:row>
      <xdr:rowOff>146957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1046278" y="10459369"/>
          <a:ext cx="6207579" cy="845445"/>
        </a:xfrm>
        <a:prstGeom prst="roundRect">
          <a:avLst>
            <a:gd name="adj" fmla="val 5856"/>
          </a:avLst>
        </a:prstGeom>
        <a:noFill/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pt-BR" sz="1050" b="1" strike="noStrike" spc="-1">
              <a:solidFill>
                <a:sysClr val="windowText" lastClr="000000"/>
              </a:solidFill>
              <a:latin typeface="Arial"/>
            </a:rPr>
            <a:t>Responsável Técnico </a:t>
          </a:r>
          <a:endParaRPr lang="pt-BR" sz="1050" b="1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oneCell">
    <xdr:from>
      <xdr:col>10</xdr:col>
      <xdr:colOff>333764</xdr:colOff>
      <xdr:row>0</xdr:row>
      <xdr:rowOff>110218</xdr:rowOff>
    </xdr:from>
    <xdr:to>
      <xdr:col>12</xdr:col>
      <xdr:colOff>25353</xdr:colOff>
      <xdr:row>0</xdr:row>
      <xdr:rowOff>1034143</xdr:rowOff>
    </xdr:to>
    <xdr:pic>
      <xdr:nvPicPr>
        <xdr:cNvPr id="5" name="Imagem 4" descr="Prefeitura entrega 144 coletes balísticos para agentes de segurança de  Ananindeua | Ananew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6550" y="110218"/>
          <a:ext cx="1283624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530679</xdr:colOff>
      <xdr:row>32</xdr:row>
      <xdr:rowOff>68036</xdr:rowOff>
    </xdr:from>
    <xdr:ext cx="184731" cy="264560"/>
    <xdr:sp macro="" textlink="">
      <xdr:nvSpPr>
        <xdr:cNvPr id="2" name="CaixaDeTexto 1"/>
        <xdr:cNvSpPr txBox="1"/>
      </xdr:nvSpPr>
      <xdr:spPr>
        <a:xfrm>
          <a:off x="8667750" y="127498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837000</xdr:colOff>
      <xdr:row>22</xdr:row>
      <xdr:rowOff>19440</xdr:rowOff>
    </xdr:from>
    <xdr:to>
      <xdr:col>4</xdr:col>
      <xdr:colOff>611280</xdr:colOff>
      <xdr:row>22</xdr:row>
      <xdr:rowOff>19440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320840" y="5896080"/>
          <a:ext cx="3765600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/>
      </xdr:style>
    </xdr:sp>
    <xdr:clientData/>
  </xdr:twoCellAnchor>
  <xdr:twoCellAnchor>
    <xdr:from>
      <xdr:col>1</xdr:col>
      <xdr:colOff>627480</xdr:colOff>
      <xdr:row>20</xdr:row>
      <xdr:rowOff>180360</xdr:rowOff>
    </xdr:from>
    <xdr:to>
      <xdr:col>1</xdr:col>
      <xdr:colOff>786240</xdr:colOff>
      <xdr:row>22</xdr:row>
      <xdr:rowOff>266400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111320" y="5599800"/>
          <a:ext cx="158760" cy="543240"/>
        </a:xfrm>
        <a:prstGeom prst="leftBrace">
          <a:avLst>
            <a:gd name="adj1" fmla="val 8333"/>
            <a:gd name="adj2" fmla="val 50000"/>
          </a:avLst>
        </a:prstGeom>
        <a:noFill/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/>
      </xdr:style>
    </xdr:sp>
    <xdr:clientData/>
  </xdr:twoCellAnchor>
  <xdr:twoCellAnchor>
    <xdr:from>
      <xdr:col>4</xdr:col>
      <xdr:colOff>672120</xdr:colOff>
      <xdr:row>20</xdr:row>
      <xdr:rowOff>185400</xdr:rowOff>
    </xdr:from>
    <xdr:to>
      <xdr:col>4</xdr:col>
      <xdr:colOff>806400</xdr:colOff>
      <xdr:row>22</xdr:row>
      <xdr:rowOff>260280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5147280" y="5604840"/>
          <a:ext cx="134280" cy="532080"/>
        </a:xfrm>
        <a:prstGeom prst="rightBrace">
          <a:avLst>
            <a:gd name="adj1" fmla="val 8333"/>
            <a:gd name="adj2" fmla="val 50000"/>
          </a:avLst>
        </a:prstGeom>
        <a:noFill/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/>
      </xdr:style>
    </xdr:sp>
    <xdr:clientData/>
  </xdr:twoCellAnchor>
  <xdr:twoCellAnchor>
    <xdr:from>
      <xdr:col>2</xdr:col>
      <xdr:colOff>598503</xdr:colOff>
      <xdr:row>30</xdr:row>
      <xdr:rowOff>14348</xdr:rowOff>
    </xdr:from>
    <xdr:to>
      <xdr:col>4</xdr:col>
      <xdr:colOff>948815</xdr:colOff>
      <xdr:row>34</xdr:row>
      <xdr:rowOff>147188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2884503" y="8150286"/>
          <a:ext cx="2295000" cy="894840"/>
        </a:xfrm>
        <a:prstGeom prst="roundRect">
          <a:avLst>
            <a:gd name="adj" fmla="val 5856"/>
          </a:avLst>
        </a:prstGeom>
        <a:noFill/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pt-BR" sz="1050" b="1" strike="noStrike" spc="-1">
              <a:solidFill>
                <a:sysClr val="windowText" lastClr="000000"/>
              </a:solidFill>
              <a:latin typeface="Arial"/>
            </a:rPr>
            <a:t>Responsável Técnico </a:t>
          </a:r>
          <a:endParaRPr lang="pt-BR" sz="1050" b="1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oneCell">
    <xdr:from>
      <xdr:col>2</xdr:col>
      <xdr:colOff>158731</xdr:colOff>
      <xdr:row>0</xdr:row>
      <xdr:rowOff>51955</xdr:rowOff>
    </xdr:from>
    <xdr:to>
      <xdr:col>3</xdr:col>
      <xdr:colOff>348563</xdr:colOff>
      <xdr:row>0</xdr:row>
      <xdr:rowOff>839933</xdr:rowOff>
    </xdr:to>
    <xdr:pic>
      <xdr:nvPicPr>
        <xdr:cNvPr id="8" name="Imagem 7" descr="Prefeitura entrega 144 coletes balísticos para agentes de segurança de  Ananindeua | Ananews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31" y="51955"/>
          <a:ext cx="1125014" cy="787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560523</xdr:colOff>
      <xdr:row>107</xdr:row>
      <xdr:rowOff>84137</xdr:rowOff>
    </xdr:from>
    <xdr:to>
      <xdr:col>7</xdr:col>
      <xdr:colOff>1102735</xdr:colOff>
      <xdr:row>113</xdr:row>
      <xdr:rowOff>176912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5291273" y="29818012"/>
          <a:ext cx="2899650" cy="1235775"/>
        </a:xfrm>
        <a:prstGeom prst="roundRect">
          <a:avLst>
            <a:gd name="adj" fmla="val 5856"/>
          </a:avLst>
        </a:prstGeom>
        <a:noFill/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pt-BR" sz="1050" b="1" strike="noStrike" spc="-1">
              <a:solidFill>
                <a:sysClr val="windowText" lastClr="000000"/>
              </a:solidFill>
              <a:latin typeface="Arial"/>
            </a:rPr>
            <a:t>Responsável Técnico </a:t>
          </a:r>
          <a:endParaRPr lang="pt-BR" sz="1050" b="1" strike="noStrike" spc="-1">
            <a:solidFill>
              <a:sysClr val="windowText" lastClr="000000"/>
            </a:solidFill>
            <a:latin typeface="Times New Roman"/>
          </a:endParaRPr>
        </a:p>
      </xdr:txBody>
    </xdr:sp>
    <xdr:clientData/>
  </xdr:twoCellAnchor>
  <xdr:twoCellAnchor editAs="oneCell">
    <xdr:from>
      <xdr:col>3</xdr:col>
      <xdr:colOff>1984375</xdr:colOff>
      <xdr:row>0</xdr:row>
      <xdr:rowOff>119063</xdr:rowOff>
    </xdr:from>
    <xdr:to>
      <xdr:col>4</xdr:col>
      <xdr:colOff>289665</xdr:colOff>
      <xdr:row>5</xdr:row>
      <xdr:rowOff>21351</xdr:rowOff>
    </xdr:to>
    <xdr:pic>
      <xdr:nvPicPr>
        <xdr:cNvPr id="5" name="Imagem 4" descr="Prefeitura entrega 144 coletes balísticos para agentes de segurança de  Ananindeua | Ananews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2063" y="119063"/>
          <a:ext cx="1218352" cy="85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28575</xdr:rowOff>
    </xdr:from>
    <xdr:to>
      <xdr:col>2</xdr:col>
      <xdr:colOff>795387</xdr:colOff>
      <xdr:row>7</xdr:row>
      <xdr:rowOff>0</xdr:rowOff>
    </xdr:to>
    <xdr:pic>
      <xdr:nvPicPr>
        <xdr:cNvPr id="2" name="Imagem 1" descr="Prefeitura entrega 144 coletes balísticos para agentes de segurança de  Ananindeua | Ananews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42875"/>
          <a:ext cx="1062087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  <pageSetUpPr fitToPage="1"/>
  </sheetPr>
  <dimension ref="A1:AMJ190"/>
  <sheetViews>
    <sheetView view="pageBreakPreview" topLeftCell="A157" zoomScale="90" zoomScaleNormal="80" zoomScaleSheetLayoutView="90" zoomScalePageLayoutView="90" workbookViewId="0">
      <selection activeCell="F192" sqref="F192"/>
    </sheetView>
  </sheetViews>
  <sheetFormatPr defaultColWidth="9" defaultRowHeight="15"/>
  <cols>
    <col min="1" max="1" width="2.5703125" style="1" customWidth="1"/>
    <col min="2" max="2" width="7.42578125" style="2" customWidth="1"/>
    <col min="3" max="3" width="10.85546875" style="2" customWidth="1"/>
    <col min="4" max="4" width="13" style="2" customWidth="1"/>
    <col min="5" max="5" width="33.85546875" style="2" customWidth="1"/>
    <col min="6" max="6" width="67.5703125" style="2" customWidth="1"/>
    <col min="7" max="7" width="7" style="2" customWidth="1"/>
    <col min="8" max="8" width="12" style="2" customWidth="1"/>
    <col min="9" max="10" width="13.85546875" style="2" customWidth="1"/>
    <col min="11" max="11" width="21.42578125" style="2" customWidth="1"/>
    <col min="12" max="12" width="11.28515625" style="2" customWidth="1"/>
    <col min="13" max="13" width="2.42578125" style="2" customWidth="1"/>
    <col min="14" max="14" width="19" style="1" customWidth="1"/>
    <col min="15" max="15" width="15" style="1" customWidth="1"/>
    <col min="16" max="17" width="15" style="2" customWidth="1"/>
    <col min="18" max="21" width="9.85546875" style="1" customWidth="1"/>
    <col min="22" max="1024" width="9" style="1"/>
  </cols>
  <sheetData>
    <row r="1" spans="2:24" ht="15.75" thickBot="1"/>
    <row r="2" spans="2:24" s="1" customFormat="1" ht="15.75">
      <c r="B2" s="3"/>
      <c r="C2" s="4"/>
      <c r="D2" s="5" t="s">
        <v>0</v>
      </c>
      <c r="E2" s="6"/>
      <c r="F2" s="378" t="s">
        <v>1</v>
      </c>
      <c r="G2" s="379"/>
      <c r="H2" s="379"/>
      <c r="I2" s="379"/>
      <c r="J2" s="380"/>
      <c r="K2" s="396" t="s">
        <v>2</v>
      </c>
      <c r="L2" s="398">
        <f>BDI!F18</f>
        <v>0.22470000000000001</v>
      </c>
      <c r="M2" s="7"/>
      <c r="N2" s="8" t="s">
        <v>3</v>
      </c>
      <c r="O2" s="9"/>
      <c r="P2" s="9"/>
      <c r="Q2" s="9"/>
      <c r="R2" s="9"/>
      <c r="S2" s="9"/>
      <c r="T2" s="9"/>
      <c r="U2" s="9"/>
      <c r="V2" s="9"/>
      <c r="W2" s="9"/>
    </row>
    <row r="3" spans="2:24" s="1" customFormat="1" ht="15" customHeight="1">
      <c r="B3" s="10"/>
      <c r="C3" s="2"/>
      <c r="D3" s="283" t="s">
        <v>123</v>
      </c>
      <c r="E3" s="11"/>
      <c r="F3" s="381" t="s">
        <v>766</v>
      </c>
      <c r="G3" s="382"/>
      <c r="H3" s="382"/>
      <c r="I3" s="382"/>
      <c r="J3" s="383"/>
      <c r="K3" s="397"/>
      <c r="L3" s="399"/>
      <c r="M3" s="7"/>
      <c r="N3" s="8"/>
      <c r="O3" s="9"/>
      <c r="P3" s="9"/>
      <c r="Q3" s="9"/>
      <c r="R3" s="9"/>
      <c r="S3" s="9"/>
      <c r="T3" s="9"/>
      <c r="U3" s="9"/>
      <c r="V3" s="9"/>
      <c r="W3" s="9"/>
    </row>
    <row r="4" spans="2:24" s="1" customFormat="1">
      <c r="B4" s="10"/>
      <c r="C4"/>
      <c r="D4" s="283" t="s">
        <v>124</v>
      </c>
      <c r="E4" s="12"/>
      <c r="F4" s="284" t="s">
        <v>767</v>
      </c>
      <c r="G4" s="11"/>
      <c r="H4" s="11"/>
      <c r="I4" s="285"/>
      <c r="J4" s="279"/>
      <c r="K4" s="286" t="s">
        <v>4</v>
      </c>
      <c r="L4" s="287" t="s">
        <v>5</v>
      </c>
      <c r="M4" s="7"/>
      <c r="N4" s="7"/>
      <c r="O4" s="9"/>
      <c r="P4" s="9"/>
      <c r="Q4" s="9"/>
      <c r="R4" s="9"/>
      <c r="S4" s="9"/>
      <c r="T4" s="9"/>
      <c r="U4" s="9"/>
      <c r="V4" s="9"/>
      <c r="W4" s="9"/>
    </row>
    <row r="5" spans="2:24" s="1" customFormat="1" ht="30" customHeight="1" thickBot="1">
      <c r="B5" s="13"/>
      <c r="C5" s="14"/>
      <c r="D5" s="392" t="s">
        <v>125</v>
      </c>
      <c r="E5" s="393"/>
      <c r="F5" s="375" t="s">
        <v>895</v>
      </c>
      <c r="G5" s="376"/>
      <c r="H5" s="376"/>
      <c r="I5" s="376"/>
      <c r="J5" s="377"/>
      <c r="K5" s="288">
        <v>44963</v>
      </c>
      <c r="L5" s="289" t="s">
        <v>6</v>
      </c>
      <c r="M5" s="7"/>
      <c r="N5" s="7"/>
      <c r="O5" s="9"/>
      <c r="P5" s="9"/>
      <c r="Q5" s="9"/>
      <c r="R5" s="9"/>
      <c r="S5" s="9"/>
      <c r="T5" s="9"/>
      <c r="U5" s="9"/>
      <c r="V5" s="9"/>
      <c r="W5" s="9"/>
    </row>
    <row r="6" spans="2:24" ht="15.75" thickBot="1">
      <c r="B6" s="15"/>
      <c r="C6" s="15"/>
      <c r="D6" s="15"/>
      <c r="E6" s="15"/>
      <c r="F6" s="15"/>
      <c r="L6" s="16"/>
      <c r="M6" s="7"/>
      <c r="N6" s="7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2:24" s="17" customFormat="1" ht="42.75" customHeight="1" thickBot="1">
      <c r="B7" s="243" t="s">
        <v>7</v>
      </c>
      <c r="C7" s="244" t="s">
        <v>8</v>
      </c>
      <c r="D7" s="244" t="s">
        <v>9</v>
      </c>
      <c r="E7" s="394" t="s">
        <v>10</v>
      </c>
      <c r="F7" s="394"/>
      <c r="G7" s="244" t="s">
        <v>11</v>
      </c>
      <c r="H7" s="244" t="s">
        <v>12</v>
      </c>
      <c r="I7" s="244" t="s">
        <v>13</v>
      </c>
      <c r="J7" s="244" t="s">
        <v>14</v>
      </c>
      <c r="K7" s="244" t="s">
        <v>15</v>
      </c>
      <c r="L7" s="245" t="s">
        <v>16</v>
      </c>
      <c r="M7" s="18"/>
      <c r="N7" s="18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2:24" s="1" customFormat="1" ht="13.5" customHeight="1">
      <c r="B8" s="246">
        <v>1</v>
      </c>
      <c r="C8" s="257"/>
      <c r="D8" s="258"/>
      <c r="E8" s="370" t="s">
        <v>17</v>
      </c>
      <c r="F8" s="370"/>
      <c r="G8" s="247"/>
      <c r="H8" s="248"/>
      <c r="I8" s="248"/>
      <c r="J8" s="249"/>
      <c r="K8" s="250">
        <f>SUBTOTAL(9,K9:K9)</f>
        <v>3885.8</v>
      </c>
      <c r="L8" s="251">
        <f t="shared" ref="L8:L46" si="0">K8/K$171</f>
        <v>2.3692240803940678E-3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2:24" s="1" customFormat="1" ht="13.5" customHeight="1">
      <c r="B9" s="252" t="s">
        <v>786</v>
      </c>
      <c r="C9" s="253" t="s">
        <v>18</v>
      </c>
      <c r="D9" s="253">
        <v>11340</v>
      </c>
      <c r="E9" s="384" t="s">
        <v>141</v>
      </c>
      <c r="F9" s="384"/>
      <c r="G9" s="253" t="s">
        <v>19</v>
      </c>
      <c r="H9" s="254">
        <f>'Memória de Cálculo'!AB8</f>
        <v>18</v>
      </c>
      <c r="I9" s="254">
        <v>176.27</v>
      </c>
      <c r="J9" s="254">
        <f>SUM(I9)*(1+$L$2)</f>
        <v>215.877869</v>
      </c>
      <c r="K9" s="255">
        <f t="shared" ref="K9" si="1">ROUND((H9*J9),2)</f>
        <v>3885.8</v>
      </c>
      <c r="L9" s="256">
        <f t="shared" si="0"/>
        <v>2.3692240803940678E-3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2:24" s="1" customFormat="1" ht="13.5" customHeight="1">
      <c r="B10" s="246">
        <v>2</v>
      </c>
      <c r="C10" s="257"/>
      <c r="D10" s="258"/>
      <c r="E10" s="370" t="s">
        <v>826</v>
      </c>
      <c r="F10" s="370"/>
      <c r="G10" s="247"/>
      <c r="H10" s="248"/>
      <c r="I10" s="248"/>
      <c r="J10" s="249"/>
      <c r="K10" s="250">
        <f>SUBTOTAL(9,K11:K19)</f>
        <v>100183.08000000002</v>
      </c>
      <c r="L10" s="251">
        <f t="shared" si="0"/>
        <v>6.1082959901190316E-2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2:24" s="1" customFormat="1" ht="13.5" customHeight="1">
      <c r="B11" s="252" t="s">
        <v>20</v>
      </c>
      <c r="C11" s="253" t="s">
        <v>18</v>
      </c>
      <c r="D11" s="253">
        <v>20756</v>
      </c>
      <c r="E11" s="371" t="s">
        <v>130</v>
      </c>
      <c r="F11" s="372"/>
      <c r="G11" s="253" t="s">
        <v>23</v>
      </c>
      <c r="H11" s="254">
        <f>'Memória de Cálculo'!AB13</f>
        <v>1.0926400000000001</v>
      </c>
      <c r="I11" s="254">
        <v>511.72</v>
      </c>
      <c r="J11" s="254">
        <f t="shared" ref="J11:J19" si="2">SUM(I11)*(1+$L$2)</f>
        <v>626.703484</v>
      </c>
      <c r="K11" s="255">
        <f t="shared" ref="K11:K19" si="3">ROUND((H11*J11),2)</f>
        <v>684.76</v>
      </c>
      <c r="L11" s="256">
        <f t="shared" si="0"/>
        <v>4.1750730384750674E-4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2:24" s="1" customFormat="1" ht="13.5" customHeight="1">
      <c r="B12" s="252" t="s">
        <v>22</v>
      </c>
      <c r="C12" s="253" t="s">
        <v>112</v>
      </c>
      <c r="D12" s="253">
        <v>6391</v>
      </c>
      <c r="E12" s="371" t="s">
        <v>131</v>
      </c>
      <c r="F12" s="372"/>
      <c r="G12" s="253" t="s">
        <v>24</v>
      </c>
      <c r="H12" s="254">
        <f>'Memória de Cálculo'!AB20</f>
        <v>28.45</v>
      </c>
      <c r="I12" s="254">
        <v>16.27</v>
      </c>
      <c r="J12" s="254">
        <f t="shared" si="2"/>
        <v>19.925868999999999</v>
      </c>
      <c r="K12" s="255">
        <f t="shared" si="3"/>
        <v>566.89</v>
      </c>
      <c r="L12" s="256">
        <f t="shared" si="0"/>
        <v>3.4564039295244042E-4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2:24" s="1" customFormat="1" ht="13.5" customHeight="1">
      <c r="B13" s="252" t="s">
        <v>787</v>
      </c>
      <c r="C13" s="274" t="s">
        <v>134</v>
      </c>
      <c r="D13" s="337" t="s">
        <v>135</v>
      </c>
      <c r="E13" s="371" t="s">
        <v>278</v>
      </c>
      <c r="F13" s="372"/>
      <c r="G13" s="253" t="s">
        <v>19</v>
      </c>
      <c r="H13" s="254">
        <f>'Memória de Cálculo'!AB24</f>
        <v>5.8624000000000001</v>
      </c>
      <c r="I13" s="254">
        <f>Composições!H17</f>
        <v>166.21</v>
      </c>
      <c r="J13" s="254">
        <f t="shared" si="2"/>
        <v>203.55738700000001</v>
      </c>
      <c r="K13" s="255">
        <f t="shared" si="3"/>
        <v>1193.33</v>
      </c>
      <c r="L13" s="256">
        <f t="shared" si="0"/>
        <v>7.2758921505395354E-4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2:24" s="1" customFormat="1" ht="13.5" customHeight="1">
      <c r="B14" s="252" t="s">
        <v>788</v>
      </c>
      <c r="C14" s="274" t="s">
        <v>134</v>
      </c>
      <c r="D14" s="337" t="s">
        <v>827</v>
      </c>
      <c r="E14" s="371" t="s">
        <v>828</v>
      </c>
      <c r="F14" s="372"/>
      <c r="G14" s="253" t="s">
        <v>19</v>
      </c>
      <c r="H14" s="254">
        <f>'Memória de Cálculo'!AB30</f>
        <v>331.20000000000005</v>
      </c>
      <c r="I14" s="254">
        <f>Composições!H23</f>
        <v>136.96575000000001</v>
      </c>
      <c r="J14" s="254">
        <f t="shared" si="2"/>
        <v>167.74195402500001</v>
      </c>
      <c r="K14" s="255">
        <f t="shared" si="3"/>
        <v>55556.14</v>
      </c>
      <c r="L14" s="256">
        <f t="shared" si="0"/>
        <v>3.3873319445608133E-2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2:24" s="1" customFormat="1" ht="13.5" customHeight="1">
      <c r="B15" s="252" t="s">
        <v>789</v>
      </c>
      <c r="C15" s="274" t="s">
        <v>134</v>
      </c>
      <c r="D15" s="337" t="s">
        <v>844</v>
      </c>
      <c r="E15" s="371" t="s">
        <v>829</v>
      </c>
      <c r="F15" s="372"/>
      <c r="G15" s="253" t="s">
        <v>61</v>
      </c>
      <c r="H15" s="254">
        <f>'Memória de Cálculo'!AB34</f>
        <v>36</v>
      </c>
      <c r="I15" s="254">
        <f>Composições!H31</f>
        <v>719.36300000000006</v>
      </c>
      <c r="J15" s="254">
        <f t="shared" si="2"/>
        <v>881.00386609999998</v>
      </c>
      <c r="K15" s="255">
        <f t="shared" si="3"/>
        <v>31716.14</v>
      </c>
      <c r="L15" s="256">
        <f t="shared" si="0"/>
        <v>1.9337753519262313E-2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2:24" s="1" customFormat="1" ht="13.5" customHeight="1">
      <c r="B16" s="252" t="s">
        <v>790</v>
      </c>
      <c r="C16" s="253" t="s">
        <v>18</v>
      </c>
      <c r="D16" s="259" t="s">
        <v>830</v>
      </c>
      <c r="E16" s="371" t="s">
        <v>139</v>
      </c>
      <c r="F16" s="372"/>
      <c r="G16" s="253" t="s">
        <v>61</v>
      </c>
      <c r="H16" s="254">
        <f>'Memória de Cálculo'!AB38</f>
        <v>6</v>
      </c>
      <c r="I16" s="254">
        <v>466.08</v>
      </c>
      <c r="J16" s="254">
        <f t="shared" si="2"/>
        <v>570.80817599999989</v>
      </c>
      <c r="K16" s="255">
        <f t="shared" si="3"/>
        <v>3424.85</v>
      </c>
      <c r="L16" s="256">
        <f t="shared" si="0"/>
        <v>2.088176718240162E-3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2:24" s="1" customFormat="1" ht="13.5" customHeight="1">
      <c r="B17" s="252" t="s">
        <v>791</v>
      </c>
      <c r="C17" s="253" t="s">
        <v>18</v>
      </c>
      <c r="D17" s="259" t="s">
        <v>831</v>
      </c>
      <c r="E17" s="371" t="s">
        <v>140</v>
      </c>
      <c r="F17" s="372"/>
      <c r="G17" s="253" t="s">
        <v>61</v>
      </c>
      <c r="H17" s="254">
        <f>'Memória de Cálculo'!AB42</f>
        <v>12</v>
      </c>
      <c r="I17" s="254">
        <v>232.25</v>
      </c>
      <c r="J17" s="254">
        <f t="shared" si="2"/>
        <v>284.436575</v>
      </c>
      <c r="K17" s="255">
        <f t="shared" si="3"/>
        <v>3413.24</v>
      </c>
      <c r="L17" s="256">
        <f t="shared" si="0"/>
        <v>2.0810979464110984E-3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2:24" s="1" customFormat="1" ht="13.5" customHeight="1">
      <c r="B18" s="252" t="s">
        <v>792</v>
      </c>
      <c r="C18" s="253" t="s">
        <v>21</v>
      </c>
      <c r="D18" s="253">
        <v>97610</v>
      </c>
      <c r="E18" s="373" t="s">
        <v>832</v>
      </c>
      <c r="F18" s="374"/>
      <c r="G18" s="253" t="s">
        <v>61</v>
      </c>
      <c r="H18" s="254">
        <f>'Memória de Cálculo'!AB46</f>
        <v>10</v>
      </c>
      <c r="I18" s="254">
        <v>18.149999999999999</v>
      </c>
      <c r="J18" s="254">
        <f t="shared" si="2"/>
        <v>22.228304999999995</v>
      </c>
      <c r="K18" s="255">
        <f t="shared" si="3"/>
        <v>222.28</v>
      </c>
      <c r="L18" s="256">
        <f t="shared" si="0"/>
        <v>1.3552708028977131E-4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2:24" s="1" customFormat="1" ht="13.5" customHeight="1">
      <c r="B19" s="252" t="s">
        <v>793</v>
      </c>
      <c r="C19" s="253" t="s">
        <v>112</v>
      </c>
      <c r="D19" s="253">
        <v>13097</v>
      </c>
      <c r="E19" s="368" t="s">
        <v>833</v>
      </c>
      <c r="F19" s="369"/>
      <c r="G19" s="253" t="s">
        <v>19</v>
      </c>
      <c r="H19" s="254">
        <f>'Memória de Cálculo'!AB50</f>
        <v>144</v>
      </c>
      <c r="I19" s="254">
        <v>19.309999999999999</v>
      </c>
      <c r="J19" s="254">
        <f t="shared" si="2"/>
        <v>23.648956999999996</v>
      </c>
      <c r="K19" s="255">
        <f t="shared" si="3"/>
        <v>3405.45</v>
      </c>
      <c r="L19" s="256">
        <f t="shared" si="0"/>
        <v>2.076348279524931E-3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2:24" s="1" customFormat="1" ht="13.5" customHeight="1">
      <c r="B20" s="246">
        <v>3</v>
      </c>
      <c r="C20" s="257"/>
      <c r="D20" s="258"/>
      <c r="E20" s="370" t="s">
        <v>121</v>
      </c>
      <c r="F20" s="370"/>
      <c r="G20" s="247"/>
      <c r="H20" s="248"/>
      <c r="I20" s="248"/>
      <c r="J20" s="249"/>
      <c r="K20" s="250">
        <f>SUBTOTAL(9,K21:K28)</f>
        <v>14481.130000000001</v>
      </c>
      <c r="L20" s="251">
        <f t="shared" si="0"/>
        <v>8.8293380789842366E-3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2:24" s="1" customFormat="1" ht="13.5" customHeight="1">
      <c r="B21" s="252" t="s">
        <v>26</v>
      </c>
      <c r="C21" s="253" t="s">
        <v>18</v>
      </c>
      <c r="D21" s="253">
        <v>20018</v>
      </c>
      <c r="E21" s="385" t="s">
        <v>143</v>
      </c>
      <c r="F21" s="374"/>
      <c r="G21" s="253" t="s">
        <v>23</v>
      </c>
      <c r="H21" s="254">
        <f>'Memória de Cálculo'!AB56</f>
        <v>4.43</v>
      </c>
      <c r="I21" s="254">
        <v>249.59</v>
      </c>
      <c r="J21" s="254">
        <f t="shared" ref="J21:J28" si="4">SUM(I21)*(1+$L$2)</f>
        <v>305.67287299999998</v>
      </c>
      <c r="K21" s="255">
        <f t="shared" ref="K21" si="5">ROUND((H21*J21),2)</f>
        <v>1354.13</v>
      </c>
      <c r="L21" s="256">
        <f t="shared" si="0"/>
        <v>8.2563111945648741E-4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2:24" s="1" customFormat="1" ht="13.5" customHeight="1">
      <c r="B22" s="252" t="s">
        <v>794</v>
      </c>
      <c r="C22" s="253" t="s">
        <v>18</v>
      </c>
      <c r="D22" s="253">
        <v>20016</v>
      </c>
      <c r="E22" s="385" t="s">
        <v>144</v>
      </c>
      <c r="F22" s="374"/>
      <c r="G22" s="253" t="s">
        <v>23</v>
      </c>
      <c r="H22" s="254">
        <f>'Memória de Cálculo'!AB61</f>
        <v>8.721779999999999</v>
      </c>
      <c r="I22" s="254">
        <v>57.6</v>
      </c>
      <c r="J22" s="254">
        <f t="shared" si="4"/>
        <v>70.542720000000003</v>
      </c>
      <c r="K22" s="255">
        <f t="shared" ref="K22:K25" si="6">ROUND((H22*J22),2)</f>
        <v>615.26</v>
      </c>
      <c r="L22" s="256">
        <f t="shared" si="0"/>
        <v>3.7513222700685935E-4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2:24" s="1" customFormat="1" ht="13.5" customHeight="1">
      <c r="B23" s="252" t="s">
        <v>795</v>
      </c>
      <c r="C23" s="253" t="s">
        <v>18</v>
      </c>
      <c r="D23" s="253">
        <v>20174</v>
      </c>
      <c r="E23" s="385" t="s">
        <v>145</v>
      </c>
      <c r="F23" s="374"/>
      <c r="G23" s="253" t="s">
        <v>23</v>
      </c>
      <c r="H23" s="254">
        <f>'Memória de Cálculo'!AB69</f>
        <v>40</v>
      </c>
      <c r="I23" s="254">
        <v>92.07</v>
      </c>
      <c r="J23" s="254">
        <f t="shared" si="4"/>
        <v>112.75812899999998</v>
      </c>
      <c r="K23" s="255">
        <f t="shared" si="6"/>
        <v>4510.33</v>
      </c>
      <c r="L23" s="256">
        <f t="shared" si="0"/>
        <v>2.7500083500241325E-3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2:24" s="1" customFormat="1" ht="13.5" customHeight="1">
      <c r="B24" s="252" t="s">
        <v>851</v>
      </c>
      <c r="C24" s="253" t="s">
        <v>18</v>
      </c>
      <c r="D24" s="253">
        <v>21527</v>
      </c>
      <c r="E24" s="385" t="s">
        <v>147</v>
      </c>
      <c r="F24" s="374"/>
      <c r="G24" s="253" t="s">
        <v>19</v>
      </c>
      <c r="H24" s="254">
        <f>'Memória de Cálculo'!AB73</f>
        <v>40.950000000000003</v>
      </c>
      <c r="I24" s="254">
        <v>22.18</v>
      </c>
      <c r="J24" s="254">
        <f t="shared" si="4"/>
        <v>27.163845999999996</v>
      </c>
      <c r="K24" s="255">
        <f t="shared" si="6"/>
        <v>1112.3599999999999</v>
      </c>
      <c r="L24" s="256">
        <f t="shared" si="0"/>
        <v>6.7822072625125965E-4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2:24" s="1" customFormat="1" ht="13.5" customHeight="1">
      <c r="B25" s="252" t="s">
        <v>852</v>
      </c>
      <c r="C25" s="253" t="s">
        <v>18</v>
      </c>
      <c r="D25" s="253">
        <v>20857</v>
      </c>
      <c r="E25" s="385" t="s">
        <v>148</v>
      </c>
      <c r="F25" s="374"/>
      <c r="G25" s="253" t="s">
        <v>322</v>
      </c>
      <c r="H25" s="254">
        <f>'Memória de Cálculo'!AB78</f>
        <v>82</v>
      </c>
      <c r="I25" s="254">
        <v>15.43</v>
      </c>
      <c r="J25" s="254">
        <f t="shared" si="4"/>
        <v>18.897120999999999</v>
      </c>
      <c r="K25" s="255">
        <f t="shared" si="6"/>
        <v>1549.56</v>
      </c>
      <c r="L25" s="256">
        <f t="shared" si="0"/>
        <v>9.4478739667904453E-4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2:24" s="1" customFormat="1" ht="13.5" customHeight="1">
      <c r="B26" s="252" t="s">
        <v>853</v>
      </c>
      <c r="C26" s="253" t="s">
        <v>18</v>
      </c>
      <c r="D26" s="253">
        <v>20021</v>
      </c>
      <c r="E26" s="385" t="s">
        <v>149</v>
      </c>
      <c r="F26" s="374"/>
      <c r="G26" s="253" t="s">
        <v>19</v>
      </c>
      <c r="H26" s="254">
        <f>'Memória de Cálculo'!AB82</f>
        <v>319.62</v>
      </c>
      <c r="I26" s="254">
        <v>5.76</v>
      </c>
      <c r="J26" s="254">
        <f t="shared" si="4"/>
        <v>7.0542719999999992</v>
      </c>
      <c r="K26" s="255">
        <f t="shared" ref="K26:K32" si="7">ROUND((H26*J26),2)</f>
        <v>2254.69</v>
      </c>
      <c r="L26" s="256">
        <f t="shared" si="0"/>
        <v>1.3747145611775441E-3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2:24" s="1" customFormat="1" ht="13.5" customHeight="1">
      <c r="B27" s="252" t="s">
        <v>854</v>
      </c>
      <c r="C27" s="253" t="s">
        <v>18</v>
      </c>
      <c r="D27" s="253">
        <v>20307</v>
      </c>
      <c r="E27" s="385" t="s">
        <v>150</v>
      </c>
      <c r="F27" s="374"/>
      <c r="G27" s="253" t="s">
        <v>19</v>
      </c>
      <c r="H27" s="254">
        <f>'Memória de Cálculo'!AB89</f>
        <v>169.81965000000002</v>
      </c>
      <c r="I27" s="254">
        <v>9.59</v>
      </c>
      <c r="J27" s="254">
        <f t="shared" si="4"/>
        <v>11.744872999999998</v>
      </c>
      <c r="K27" s="255">
        <f t="shared" si="7"/>
        <v>1994.51</v>
      </c>
      <c r="L27" s="256">
        <f t="shared" si="0"/>
        <v>1.2160793454595634E-3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2:24" s="1" customFormat="1" ht="13.5" customHeight="1">
      <c r="B28" s="252" t="s">
        <v>855</v>
      </c>
      <c r="C28" s="253" t="s">
        <v>112</v>
      </c>
      <c r="D28" s="253">
        <v>7224</v>
      </c>
      <c r="E28" s="385" t="s">
        <v>151</v>
      </c>
      <c r="F28" s="374"/>
      <c r="G28" s="253" t="s">
        <v>61</v>
      </c>
      <c r="H28" s="254">
        <f>'Memória de Cálculo'!AB94</f>
        <v>25</v>
      </c>
      <c r="I28" s="254">
        <v>35.61</v>
      </c>
      <c r="J28" s="254">
        <f t="shared" si="4"/>
        <v>43.611566999999994</v>
      </c>
      <c r="K28" s="255">
        <f t="shared" si="7"/>
        <v>1090.29</v>
      </c>
      <c r="L28" s="256">
        <f t="shared" si="0"/>
        <v>6.647643529293448E-4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2:24" s="1" customFormat="1" ht="13.5" customHeight="1">
      <c r="B29" s="246">
        <v>4</v>
      </c>
      <c r="C29" s="257"/>
      <c r="D29" s="258"/>
      <c r="E29" s="370" t="s">
        <v>152</v>
      </c>
      <c r="F29" s="370"/>
      <c r="G29" s="247"/>
      <c r="H29" s="248"/>
      <c r="I29" s="248"/>
      <c r="J29" s="249"/>
      <c r="K29" s="250">
        <f>SUBTOTAL(9,K30:K32)</f>
        <v>39922.200000000004</v>
      </c>
      <c r="L29" s="251">
        <f t="shared" si="0"/>
        <v>2.4341097735938046E-2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2:24" s="1" customFormat="1" ht="14.25">
      <c r="B30" s="260" t="s">
        <v>28</v>
      </c>
      <c r="C30" s="261" t="s">
        <v>18</v>
      </c>
      <c r="D30" s="261">
        <v>40026</v>
      </c>
      <c r="E30" s="385" t="s">
        <v>337</v>
      </c>
      <c r="F30" s="374"/>
      <c r="G30" s="261" t="s">
        <v>23</v>
      </c>
      <c r="H30" s="262">
        <f>'Memória de Cálculo'!AB97</f>
        <v>5.3117999999999999</v>
      </c>
      <c r="I30" s="262">
        <v>1454.58</v>
      </c>
      <c r="J30" s="262">
        <f>SUM(I30)*(1+$L$2)</f>
        <v>1781.4241259999997</v>
      </c>
      <c r="K30" s="263">
        <f t="shared" si="7"/>
        <v>9462.57</v>
      </c>
      <c r="L30" s="264">
        <f t="shared" si="0"/>
        <v>5.769455120287841E-3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2:24" s="1" customFormat="1" ht="14.25">
      <c r="B31" s="260" t="s">
        <v>29</v>
      </c>
      <c r="C31" s="261" t="s">
        <v>18</v>
      </c>
      <c r="D31" s="261">
        <v>40283</v>
      </c>
      <c r="E31" s="385" t="s">
        <v>338</v>
      </c>
      <c r="F31" s="374"/>
      <c r="G31" s="261" t="s">
        <v>23</v>
      </c>
      <c r="H31" s="262">
        <f>'Memória de Cálculo'!AB103</f>
        <v>8</v>
      </c>
      <c r="I31" s="262">
        <v>2976.66</v>
      </c>
      <c r="J31" s="262">
        <f>SUM(I31)*(1+$L$2)</f>
        <v>3645.5155019999997</v>
      </c>
      <c r="K31" s="263">
        <f t="shared" ref="K31" si="8">ROUND((H31*J31),2)</f>
        <v>29164.12</v>
      </c>
      <c r="L31" s="264">
        <f t="shared" si="0"/>
        <v>1.7781752891940457E-2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2:24" s="1" customFormat="1" ht="13.5" customHeight="1">
      <c r="B32" s="260" t="s">
        <v>30</v>
      </c>
      <c r="C32" s="261" t="s">
        <v>127</v>
      </c>
      <c r="D32" s="261">
        <v>96619</v>
      </c>
      <c r="E32" s="385" t="s">
        <v>340</v>
      </c>
      <c r="F32" s="374"/>
      <c r="G32" s="261" t="s">
        <v>19</v>
      </c>
      <c r="H32" s="262">
        <f>'Memória de Cálculo'!AB107</f>
        <v>27.706</v>
      </c>
      <c r="I32" s="262">
        <v>38.18</v>
      </c>
      <c r="J32" s="262">
        <f>SUM(I32)*(1+$L$2)</f>
        <v>46.759045999999998</v>
      </c>
      <c r="K32" s="263">
        <f t="shared" si="7"/>
        <v>1295.51</v>
      </c>
      <c r="L32" s="264">
        <f t="shared" si="0"/>
        <v>7.8988972370974274E-4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2:24" s="1" customFormat="1" ht="13.5" customHeight="1">
      <c r="B33" s="246">
        <v>5</v>
      </c>
      <c r="C33" s="257"/>
      <c r="D33" s="258"/>
      <c r="E33" s="370" t="s">
        <v>154</v>
      </c>
      <c r="F33" s="370"/>
      <c r="G33" s="247"/>
      <c r="H33" s="248"/>
      <c r="I33" s="248"/>
      <c r="J33" s="249"/>
      <c r="K33" s="250">
        <f>SUBTOTAL(9,K34:K41)</f>
        <v>49628.38</v>
      </c>
      <c r="L33" s="251">
        <f t="shared" si="0"/>
        <v>3.0259085121969048E-2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2:24" s="1" customFormat="1" ht="13.5" customHeight="1">
      <c r="B34" s="246" t="s">
        <v>62</v>
      </c>
      <c r="C34" s="257"/>
      <c r="D34" s="258"/>
      <c r="E34" s="370" t="s">
        <v>155</v>
      </c>
      <c r="F34" s="370"/>
      <c r="G34" s="247"/>
      <c r="H34" s="248"/>
      <c r="I34" s="248"/>
      <c r="J34" s="249"/>
      <c r="K34" s="250">
        <f>SUBTOTAL(9,K35:K36)</f>
        <v>17282.91</v>
      </c>
      <c r="L34" s="251">
        <f t="shared" si="0"/>
        <v>1.0537620709064655E-2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2:24" s="1" customFormat="1" ht="30.75" customHeight="1">
      <c r="B35" s="252" t="s">
        <v>856</v>
      </c>
      <c r="C35" s="253" t="s">
        <v>127</v>
      </c>
      <c r="D35" s="253">
        <v>100766</v>
      </c>
      <c r="E35" s="373" t="s">
        <v>342</v>
      </c>
      <c r="F35" s="386"/>
      <c r="G35" s="253" t="s">
        <v>344</v>
      </c>
      <c r="H35" s="254">
        <f>'Memória de Cálculo'!AB116</f>
        <v>715.5</v>
      </c>
      <c r="I35" s="254">
        <v>17.55</v>
      </c>
      <c r="J35" s="254">
        <f>SUM(I35)*(1+$L$2)</f>
        <v>21.493485</v>
      </c>
      <c r="K35" s="255">
        <f t="shared" ref="K35:K36" si="9">ROUND((H35*J35),2)</f>
        <v>15378.59</v>
      </c>
      <c r="L35" s="256">
        <f t="shared" si="0"/>
        <v>9.3765314093641992E-3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2:24" s="1" customFormat="1" ht="13.5" customHeight="1">
      <c r="B36" s="252" t="s">
        <v>857</v>
      </c>
      <c r="C36" s="253" t="s">
        <v>127</v>
      </c>
      <c r="D36" s="253">
        <v>103670</v>
      </c>
      <c r="E36" s="373" t="s">
        <v>343</v>
      </c>
      <c r="F36" s="386"/>
      <c r="G36" s="253" t="s">
        <v>23</v>
      </c>
      <c r="H36" s="254">
        <f>'Memória de Cálculo'!AB120</f>
        <v>5.3999999999999995</v>
      </c>
      <c r="I36" s="254">
        <v>287.95</v>
      </c>
      <c r="J36" s="254">
        <f>SUM(I36)*(1+$L$2)</f>
        <v>352.65236499999997</v>
      </c>
      <c r="K36" s="255">
        <f t="shared" si="9"/>
        <v>1904.32</v>
      </c>
      <c r="L36" s="256">
        <f t="shared" si="0"/>
        <v>1.1610892997004556E-3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2:24" s="1" customFormat="1" ht="13.5" customHeight="1">
      <c r="B37" s="246" t="s">
        <v>63</v>
      </c>
      <c r="C37" s="257"/>
      <c r="D37" s="258"/>
      <c r="E37" s="370" t="s">
        <v>156</v>
      </c>
      <c r="F37" s="370"/>
      <c r="G37" s="247"/>
      <c r="H37" s="248"/>
      <c r="I37" s="248"/>
      <c r="J37" s="249"/>
      <c r="K37" s="250">
        <f>SUBTOTAL(9,K38:K38)</f>
        <v>12383.51</v>
      </c>
      <c r="L37" s="251">
        <f t="shared" si="0"/>
        <v>7.5503911914665553E-3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2:24" s="1" customFormat="1" ht="14.25">
      <c r="B38" s="260" t="s">
        <v>858</v>
      </c>
      <c r="C38" s="261" t="s">
        <v>18</v>
      </c>
      <c r="D38" s="261">
        <v>51287</v>
      </c>
      <c r="E38" s="373" t="s">
        <v>153</v>
      </c>
      <c r="F38" s="374"/>
      <c r="G38" s="261" t="s">
        <v>23</v>
      </c>
      <c r="H38" s="262">
        <f>'Memória de Cálculo'!AB125</f>
        <v>3.0186000000000002</v>
      </c>
      <c r="I38" s="262">
        <v>3349.72</v>
      </c>
      <c r="J38" s="262">
        <f>SUM(I38)*(1+$L$2)</f>
        <v>4102.4020839999994</v>
      </c>
      <c r="K38" s="263">
        <f t="shared" ref="K38" si="10">ROUND((H38*J38),2)</f>
        <v>12383.51</v>
      </c>
      <c r="L38" s="264">
        <f t="shared" si="0"/>
        <v>7.5503911914665553E-3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2:24" s="1" customFormat="1" ht="13.5" customHeight="1">
      <c r="B39" s="246" t="s">
        <v>64</v>
      </c>
      <c r="C39" s="257"/>
      <c r="D39" s="258"/>
      <c r="E39" s="370" t="s">
        <v>157</v>
      </c>
      <c r="F39" s="370"/>
      <c r="G39" s="247"/>
      <c r="H39" s="248"/>
      <c r="I39" s="248"/>
      <c r="J39" s="249"/>
      <c r="K39" s="250">
        <f>SUBTOTAL(9,K40:K41)</f>
        <v>19961.96</v>
      </c>
      <c r="L39" s="251">
        <f t="shared" si="0"/>
        <v>1.217107322143784E-2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spans="2:24" s="1" customFormat="1" ht="13.5" customHeight="1">
      <c r="B40" s="260" t="s">
        <v>859</v>
      </c>
      <c r="C40" s="261" t="s">
        <v>18</v>
      </c>
      <c r="D40" s="261">
        <v>50713</v>
      </c>
      <c r="E40" s="385" t="s">
        <v>158</v>
      </c>
      <c r="F40" s="374"/>
      <c r="G40" s="261" t="s">
        <v>19</v>
      </c>
      <c r="H40" s="262">
        <f>'Memória de Cálculo'!AB135</f>
        <v>101.08199999999999</v>
      </c>
      <c r="I40" s="262">
        <v>105.76</v>
      </c>
      <c r="J40" s="262">
        <f>SUM(I40)*(1+$L$2)</f>
        <v>129.524272</v>
      </c>
      <c r="K40" s="263">
        <f t="shared" ref="K40:K41" si="11">ROUND((H40*J40),2)</f>
        <v>13092.57</v>
      </c>
      <c r="L40" s="264">
        <f t="shared" si="0"/>
        <v>7.982714529374893E-3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1" spans="2:24" s="1" customFormat="1" ht="28.5" customHeight="1">
      <c r="B41" s="260" t="s">
        <v>860</v>
      </c>
      <c r="C41" s="261" t="s">
        <v>127</v>
      </c>
      <c r="D41" s="261">
        <v>101792</v>
      </c>
      <c r="E41" s="373" t="s">
        <v>347</v>
      </c>
      <c r="F41" s="386"/>
      <c r="G41" s="261" t="s">
        <v>23</v>
      </c>
      <c r="H41" s="262">
        <f>'Memória de Cálculo'!AB146</f>
        <v>313.35419999999999</v>
      </c>
      <c r="I41" s="262">
        <v>17.899999999999999</v>
      </c>
      <c r="J41" s="262">
        <f>SUM(I41)*(1+$L$2)</f>
        <v>21.922129999999996</v>
      </c>
      <c r="K41" s="263">
        <f t="shared" si="11"/>
        <v>6869.39</v>
      </c>
      <c r="L41" s="264">
        <f t="shared" si="0"/>
        <v>4.1883586920629483E-3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2:24" s="1" customFormat="1" ht="13.5" customHeight="1">
      <c r="B42" s="246">
        <v>6</v>
      </c>
      <c r="C42" s="257"/>
      <c r="D42" s="258"/>
      <c r="E42" s="370" t="s">
        <v>159</v>
      </c>
      <c r="F42" s="370"/>
      <c r="G42" s="247"/>
      <c r="H42" s="248"/>
      <c r="I42" s="248"/>
      <c r="J42" s="249"/>
      <c r="K42" s="250">
        <f>SUBTOTAL(9,K43:K48)</f>
        <v>187759.53999999998</v>
      </c>
      <c r="L42" s="251">
        <f t="shared" si="0"/>
        <v>0.11447949546855553</v>
      </c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2:24" s="1" customFormat="1" ht="27.75" customHeight="1">
      <c r="B43" s="260" t="s">
        <v>31</v>
      </c>
      <c r="C43" s="261" t="s">
        <v>127</v>
      </c>
      <c r="D43" s="261">
        <v>103332</v>
      </c>
      <c r="E43" s="373" t="s">
        <v>349</v>
      </c>
      <c r="F43" s="386"/>
      <c r="G43" s="261" t="s">
        <v>19</v>
      </c>
      <c r="H43" s="262">
        <f>'Memória de Cálculo'!AB151</f>
        <v>189.87199999999999</v>
      </c>
      <c r="I43" s="262">
        <v>121.91</v>
      </c>
      <c r="J43" s="262">
        <f t="shared" ref="J43:J48" si="12">SUM(I43)*(1+$L$2)</f>
        <v>149.30317699999998</v>
      </c>
      <c r="K43" s="263">
        <f t="shared" ref="K43" si="13">ROUND((H43*J43),2)</f>
        <v>28348.49</v>
      </c>
      <c r="L43" s="264">
        <f t="shared" si="0"/>
        <v>1.7284452403832012E-2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2:24" s="1" customFormat="1" ht="14.25" customHeight="1">
      <c r="B44" s="260" t="s">
        <v>32</v>
      </c>
      <c r="C44" s="261" t="s">
        <v>18</v>
      </c>
      <c r="D44" s="261">
        <v>61458</v>
      </c>
      <c r="E44" s="385" t="s">
        <v>161</v>
      </c>
      <c r="F44" s="374"/>
      <c r="G44" s="261" t="s">
        <v>19</v>
      </c>
      <c r="H44" s="262">
        <f>'Memória de Cálculo'!AB160</f>
        <v>154.97</v>
      </c>
      <c r="I44" s="262">
        <v>471</v>
      </c>
      <c r="J44" s="262">
        <f t="shared" si="12"/>
        <v>576.83369999999991</v>
      </c>
      <c r="K44" s="263">
        <f t="shared" ref="K44:K47" si="14">ROUND((H44*J44),2)</f>
        <v>89391.92</v>
      </c>
      <c r="L44" s="264">
        <f t="shared" si="0"/>
        <v>5.4503445740043246E-2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2:24" s="1" customFormat="1" ht="31.5" customHeight="1">
      <c r="B45" s="260" t="s">
        <v>33</v>
      </c>
      <c r="C45" s="261" t="s">
        <v>127</v>
      </c>
      <c r="D45" s="261">
        <v>101162</v>
      </c>
      <c r="E45" s="373" t="s">
        <v>350</v>
      </c>
      <c r="F45" s="386"/>
      <c r="G45" s="261" t="s">
        <v>19</v>
      </c>
      <c r="H45" s="262">
        <f>'Memória de Cálculo'!AB165</f>
        <v>0.48</v>
      </c>
      <c r="I45" s="262">
        <v>163.18</v>
      </c>
      <c r="J45" s="262">
        <f t="shared" si="12"/>
        <v>199.84654599999999</v>
      </c>
      <c r="K45" s="263">
        <f t="shared" si="14"/>
        <v>95.93</v>
      </c>
      <c r="L45" s="264">
        <f t="shared" si="0"/>
        <v>5.8489800306810157E-5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2:24" s="1" customFormat="1" ht="30" customHeight="1">
      <c r="B46" s="260" t="s">
        <v>34</v>
      </c>
      <c r="C46" s="261" t="s">
        <v>127</v>
      </c>
      <c r="D46" s="261">
        <v>102253</v>
      </c>
      <c r="E46" s="373" t="s">
        <v>351</v>
      </c>
      <c r="F46" s="386"/>
      <c r="G46" s="261" t="s">
        <v>19</v>
      </c>
      <c r="H46" s="262">
        <f>'Memória de Cálculo'!AB169</f>
        <v>9.5</v>
      </c>
      <c r="I46" s="262">
        <v>1157.06</v>
      </c>
      <c r="J46" s="262">
        <f t="shared" si="12"/>
        <v>1417.0513819999999</v>
      </c>
      <c r="K46" s="263">
        <f t="shared" si="14"/>
        <v>13461.99</v>
      </c>
      <c r="L46" s="264">
        <f t="shared" si="0"/>
        <v>8.207954829899668E-3</v>
      </c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2:24" s="209" customFormat="1" ht="13.5" customHeight="1">
      <c r="B47" s="260" t="s">
        <v>797</v>
      </c>
      <c r="C47" s="261" t="s">
        <v>134</v>
      </c>
      <c r="D47" s="265" t="s">
        <v>167</v>
      </c>
      <c r="E47" s="385" t="s">
        <v>352</v>
      </c>
      <c r="F47" s="374"/>
      <c r="G47" s="261" t="s">
        <v>19</v>
      </c>
      <c r="H47" s="262">
        <f>'Memória de Cálculo'!AB174</f>
        <v>132.49549999999999</v>
      </c>
      <c r="I47" s="262">
        <f>Composições!H39</f>
        <v>330.15000000000003</v>
      </c>
      <c r="J47" s="262">
        <f t="shared" si="12"/>
        <v>404.33470499999999</v>
      </c>
      <c r="K47" s="263">
        <f t="shared" si="14"/>
        <v>53572.53</v>
      </c>
      <c r="L47" s="264">
        <f t="shared" ref="L47:L78" si="15">K47/K$171</f>
        <v>3.2663885975509184E-2</v>
      </c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</row>
    <row r="48" spans="2:24" s="1" customFormat="1" ht="13.5" customHeight="1">
      <c r="B48" s="260" t="s">
        <v>861</v>
      </c>
      <c r="C48" s="261" t="s">
        <v>18</v>
      </c>
      <c r="D48" s="265" t="s">
        <v>547</v>
      </c>
      <c r="E48" s="385" t="s">
        <v>546</v>
      </c>
      <c r="F48" s="374"/>
      <c r="G48" s="261" t="s">
        <v>23</v>
      </c>
      <c r="H48" s="262">
        <f>'Memória de Cálculo'!AB179</f>
        <v>2.9954999999999998</v>
      </c>
      <c r="I48" s="262">
        <v>787.41</v>
      </c>
      <c r="J48" s="262">
        <f t="shared" si="12"/>
        <v>964.34102699999983</v>
      </c>
      <c r="K48" s="263">
        <f t="shared" ref="K48" si="16">ROUND((H48*J48),2)</f>
        <v>2888.68</v>
      </c>
      <c r="L48" s="264">
        <f t="shared" si="15"/>
        <v>1.7612667189646238E-3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2:24" s="1" customFormat="1" ht="13.5" customHeight="1">
      <c r="B49" s="246">
        <v>7</v>
      </c>
      <c r="C49" s="257"/>
      <c r="D49" s="258"/>
      <c r="E49" s="370" t="s">
        <v>162</v>
      </c>
      <c r="F49" s="370"/>
      <c r="G49" s="247"/>
      <c r="H49" s="248"/>
      <c r="I49" s="248"/>
      <c r="J49" s="249"/>
      <c r="K49" s="250">
        <f>SUBTOTAL(9,K50:K54)</f>
        <v>69882.33</v>
      </c>
      <c r="L49" s="251">
        <f t="shared" si="15"/>
        <v>4.2608188540337835E-2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2:24" s="1" customFormat="1" ht="13.5" customHeight="1">
      <c r="B50" s="252" t="s">
        <v>35</v>
      </c>
      <c r="C50" s="253" t="s">
        <v>18</v>
      </c>
      <c r="D50" s="253">
        <v>110143</v>
      </c>
      <c r="E50" s="385" t="s">
        <v>168</v>
      </c>
      <c r="F50" s="374"/>
      <c r="G50" s="253" t="s">
        <v>19</v>
      </c>
      <c r="H50" s="254">
        <f>'Memória de Cálculo'!AB185</f>
        <v>379.74399999999997</v>
      </c>
      <c r="I50" s="254">
        <v>10.89</v>
      </c>
      <c r="J50" s="254">
        <f>SUM(I50)*(1+$L$2)</f>
        <v>13.336983</v>
      </c>
      <c r="K50" s="255">
        <f t="shared" ref="K50:K62" si="17">ROUND((H50*J50),2)</f>
        <v>5064.6400000000003</v>
      </c>
      <c r="L50" s="256">
        <f t="shared" si="15"/>
        <v>3.087978549211748E-3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2:24" s="1" customFormat="1" ht="28.5" customHeight="1">
      <c r="B51" s="252" t="s">
        <v>37</v>
      </c>
      <c r="C51" s="253" t="s">
        <v>21</v>
      </c>
      <c r="D51" s="253">
        <v>89173</v>
      </c>
      <c r="E51" s="373" t="s">
        <v>555</v>
      </c>
      <c r="F51" s="386"/>
      <c r="G51" s="253" t="s">
        <v>19</v>
      </c>
      <c r="H51" s="254">
        <f>'Memória de Cálculo'!AB194</f>
        <v>379.74399999999997</v>
      </c>
      <c r="I51" s="254">
        <v>45.16</v>
      </c>
      <c r="J51" s="254">
        <f>SUM(I51)*(1+$L$2)</f>
        <v>55.307451999999991</v>
      </c>
      <c r="K51" s="255">
        <f t="shared" ref="K51" si="18">ROUND((H51*J51),2)</f>
        <v>21002.67</v>
      </c>
      <c r="L51" s="256">
        <f t="shared" si="15"/>
        <v>1.2805607987176403E-2</v>
      </c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2:24" s="1" customFormat="1" ht="27.75" customHeight="1">
      <c r="B52" s="252" t="s">
        <v>341</v>
      </c>
      <c r="C52" s="253" t="s">
        <v>127</v>
      </c>
      <c r="D52" s="253">
        <v>87882</v>
      </c>
      <c r="E52" s="373" t="s">
        <v>353</v>
      </c>
      <c r="F52" s="386"/>
      <c r="G52" s="253" t="s">
        <v>19</v>
      </c>
      <c r="H52" s="254">
        <f>'Memória de Cálculo'!AB204</f>
        <v>101.08199999999999</v>
      </c>
      <c r="I52" s="254">
        <v>6.75</v>
      </c>
      <c r="J52" s="254">
        <f>SUM(I52)*(1+$L$2)</f>
        <v>8.2667249999999992</v>
      </c>
      <c r="K52" s="255">
        <f t="shared" ref="K52" si="19">ROUND((H52*J52),2)</f>
        <v>835.62</v>
      </c>
      <c r="L52" s="256">
        <f t="shared" si="15"/>
        <v>5.0948865769182429E-4</v>
      </c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spans="2:24" s="1" customFormat="1" ht="31.5" customHeight="1">
      <c r="B53" s="252" t="s">
        <v>798</v>
      </c>
      <c r="C53" s="253" t="s">
        <v>127</v>
      </c>
      <c r="D53" s="253">
        <v>90407</v>
      </c>
      <c r="E53" s="373" t="s">
        <v>354</v>
      </c>
      <c r="F53" s="386"/>
      <c r="G53" s="253" t="s">
        <v>19</v>
      </c>
      <c r="H53" s="254">
        <f>'Memória de Cálculo'!AB208</f>
        <v>101.08199999999999</v>
      </c>
      <c r="I53" s="254">
        <v>60.62</v>
      </c>
      <c r="J53" s="254">
        <f>SUM(I53)*(1+$L$2)</f>
        <v>74.241313999999988</v>
      </c>
      <c r="K53" s="255">
        <f t="shared" ref="K53" si="20">ROUND((H53*J53),2)</f>
        <v>7504.46</v>
      </c>
      <c r="L53" s="256">
        <f t="shared" si="15"/>
        <v>4.5755693402527312E-3</v>
      </c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spans="2:24" s="1" customFormat="1" ht="13.5" customHeight="1">
      <c r="B54" s="252" t="s">
        <v>799</v>
      </c>
      <c r="C54" s="253" t="s">
        <v>18</v>
      </c>
      <c r="D54" s="253">
        <v>110644</v>
      </c>
      <c r="E54" s="385" t="s">
        <v>170</v>
      </c>
      <c r="F54" s="374"/>
      <c r="G54" s="253" t="s">
        <v>19</v>
      </c>
      <c r="H54" s="254">
        <f>'Memória de Cálculo'!AB212</f>
        <v>351.95899999999995</v>
      </c>
      <c r="I54" s="254">
        <v>82.3</v>
      </c>
      <c r="J54" s="254">
        <f>SUM(I54)*(1+$L$2)</f>
        <v>100.79280999999999</v>
      </c>
      <c r="K54" s="255">
        <f t="shared" ref="K54" si="21">ROUND((H54*J54),2)</f>
        <v>35474.94</v>
      </c>
      <c r="L54" s="256">
        <f t="shared" si="15"/>
        <v>2.1629544006005127E-2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spans="2:24" s="1" customFormat="1" ht="13.5" customHeight="1">
      <c r="B55" s="246">
        <v>8</v>
      </c>
      <c r="C55" s="257"/>
      <c r="D55" s="258"/>
      <c r="E55" s="370" t="s">
        <v>27</v>
      </c>
      <c r="F55" s="370"/>
      <c r="G55" s="247"/>
      <c r="H55" s="248"/>
      <c r="I55" s="248"/>
      <c r="J55" s="249"/>
      <c r="K55" s="250">
        <f>SUBTOTAL(9,K56:K62)</f>
        <v>130908.74</v>
      </c>
      <c r="L55" s="251">
        <f t="shared" si="15"/>
        <v>7.9816804555573134E-2</v>
      </c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pans="2:24" s="1" customFormat="1" ht="27" customHeight="1">
      <c r="B56" s="252" t="s">
        <v>39</v>
      </c>
      <c r="C56" s="253" t="s">
        <v>127</v>
      </c>
      <c r="D56" s="253">
        <v>94438</v>
      </c>
      <c r="E56" s="373" t="s">
        <v>355</v>
      </c>
      <c r="F56" s="386"/>
      <c r="G56" s="253" t="s">
        <v>19</v>
      </c>
      <c r="H56" s="254">
        <f>'Memória de Cálculo'!AB229</f>
        <v>95.178500000000014</v>
      </c>
      <c r="I56" s="254">
        <v>48.67</v>
      </c>
      <c r="J56" s="254">
        <f t="shared" ref="J56:J62" si="22">SUM(I56)*(1+$L$2)</f>
        <v>59.606148999999995</v>
      </c>
      <c r="K56" s="255">
        <f t="shared" si="17"/>
        <v>5673.22</v>
      </c>
      <c r="L56" s="256">
        <f t="shared" si="15"/>
        <v>3.4590378911352184E-3</v>
      </c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spans="2:24" s="1" customFormat="1" ht="13.5" customHeight="1">
      <c r="B57" s="252" t="s">
        <v>40</v>
      </c>
      <c r="C57" s="253" t="s">
        <v>18</v>
      </c>
      <c r="D57" s="253">
        <v>130119</v>
      </c>
      <c r="E57" s="385" t="s">
        <v>171</v>
      </c>
      <c r="F57" s="374"/>
      <c r="G57" s="253" t="s">
        <v>19</v>
      </c>
      <c r="H57" s="254">
        <f>'Memória de Cálculo'!AB241</f>
        <v>177.459</v>
      </c>
      <c r="I57" s="254">
        <v>91.02</v>
      </c>
      <c r="J57" s="254">
        <f t="shared" si="22"/>
        <v>111.47219399999999</v>
      </c>
      <c r="K57" s="255">
        <f t="shared" ref="K57:K60" si="23">ROUND((H57*J57),2)</f>
        <v>19781.740000000002</v>
      </c>
      <c r="L57" s="256">
        <f t="shared" si="15"/>
        <v>1.206119068405336E-2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spans="2:24" s="1" customFormat="1" ht="13.5" customHeight="1">
      <c r="B58" s="252" t="s">
        <v>41</v>
      </c>
      <c r="C58" s="253" t="s">
        <v>18</v>
      </c>
      <c r="D58" s="253">
        <v>120164</v>
      </c>
      <c r="E58" s="385" t="s">
        <v>514</v>
      </c>
      <c r="F58" s="374"/>
      <c r="G58" s="253" t="s">
        <v>24</v>
      </c>
      <c r="H58" s="254">
        <f>'Memória de Cálculo'!AB269</f>
        <v>118.87000000000003</v>
      </c>
      <c r="I58" s="254">
        <v>17.71</v>
      </c>
      <c r="J58" s="254">
        <f t="shared" si="22"/>
        <v>21.689436999999998</v>
      </c>
      <c r="K58" s="255">
        <f t="shared" ref="K58" si="24">ROUND((H58*J58),2)</f>
        <v>2578.2199999999998</v>
      </c>
      <c r="L58" s="256">
        <f t="shared" si="15"/>
        <v>1.5719751167207763E-3</v>
      </c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spans="2:24" s="1" customFormat="1" ht="13.5" customHeight="1">
      <c r="B59" s="252" t="s">
        <v>800</v>
      </c>
      <c r="C59" s="253" t="s">
        <v>127</v>
      </c>
      <c r="D59" s="253">
        <v>98689</v>
      </c>
      <c r="E59" s="385" t="s">
        <v>507</v>
      </c>
      <c r="F59" s="374"/>
      <c r="G59" s="253" t="s">
        <v>24</v>
      </c>
      <c r="H59" s="254">
        <f>'Memória de Cálculo'!AB287</f>
        <v>27.2</v>
      </c>
      <c r="I59" s="254">
        <v>147.97999999999999</v>
      </c>
      <c r="J59" s="254">
        <f t="shared" si="22"/>
        <v>181.23110599999998</v>
      </c>
      <c r="K59" s="255">
        <f t="shared" si="23"/>
        <v>4929.49</v>
      </c>
      <c r="L59" s="256">
        <f t="shared" si="15"/>
        <v>3.0055757918734244E-3</v>
      </c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spans="2:24" s="1" customFormat="1" ht="30.75" customHeight="1">
      <c r="B60" s="252" t="s">
        <v>801</v>
      </c>
      <c r="C60" s="253" t="s">
        <v>127</v>
      </c>
      <c r="D60" s="253">
        <v>87263</v>
      </c>
      <c r="E60" s="373" t="s">
        <v>508</v>
      </c>
      <c r="F60" s="386"/>
      <c r="G60" s="253" t="s">
        <v>19</v>
      </c>
      <c r="H60" s="254">
        <f>'Memória de Cálculo'!AB308</f>
        <v>32.697600000000001</v>
      </c>
      <c r="I60" s="254">
        <v>166.77</v>
      </c>
      <c r="J60" s="254">
        <f t="shared" si="22"/>
        <v>204.24321899999998</v>
      </c>
      <c r="K60" s="255">
        <f t="shared" si="23"/>
        <v>6678.26</v>
      </c>
      <c r="L60" s="256">
        <f t="shared" si="15"/>
        <v>4.0718241821844888E-3</v>
      </c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spans="2:24" s="1" customFormat="1" ht="27.75" customHeight="1">
      <c r="B61" s="252" t="s">
        <v>802</v>
      </c>
      <c r="C61" s="253" t="s">
        <v>127</v>
      </c>
      <c r="D61" s="253">
        <v>101750</v>
      </c>
      <c r="E61" s="373" t="s">
        <v>509</v>
      </c>
      <c r="F61" s="386"/>
      <c r="G61" s="253" t="s">
        <v>19</v>
      </c>
      <c r="H61" s="254">
        <f>'Memória de Cálculo'!AB312</f>
        <v>343</v>
      </c>
      <c r="I61" s="254">
        <v>60.31</v>
      </c>
      <c r="J61" s="254">
        <f t="shared" si="22"/>
        <v>73.861656999999994</v>
      </c>
      <c r="K61" s="255">
        <f t="shared" si="17"/>
        <v>25334.55</v>
      </c>
      <c r="L61" s="256">
        <f t="shared" si="15"/>
        <v>1.5446812992420485E-2</v>
      </c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spans="2:24" s="1" customFormat="1" ht="13.5" customHeight="1">
      <c r="B62" s="252" t="s">
        <v>803</v>
      </c>
      <c r="C62" s="253" t="s">
        <v>18</v>
      </c>
      <c r="D62" s="253">
        <v>130626</v>
      </c>
      <c r="E62" s="373" t="s">
        <v>169</v>
      </c>
      <c r="F62" s="374"/>
      <c r="G62" s="253" t="s">
        <v>19</v>
      </c>
      <c r="H62" s="254">
        <f>'Memória de Cálculo'!AB317</f>
        <v>476.09</v>
      </c>
      <c r="I62" s="254">
        <v>113.08</v>
      </c>
      <c r="J62" s="254">
        <f t="shared" si="22"/>
        <v>138.48907599999998</v>
      </c>
      <c r="K62" s="255">
        <f t="shared" si="17"/>
        <v>65933.259999999995</v>
      </c>
      <c r="L62" s="256">
        <f t="shared" si="15"/>
        <v>4.0200387897185379E-2</v>
      </c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 spans="2:24" s="1" customFormat="1" ht="13.5" customHeight="1">
      <c r="B63" s="246">
        <v>9</v>
      </c>
      <c r="C63" s="257"/>
      <c r="D63" s="258"/>
      <c r="E63" s="370" t="s">
        <v>25</v>
      </c>
      <c r="F63" s="370"/>
      <c r="G63" s="247"/>
      <c r="H63" s="248"/>
      <c r="I63" s="248"/>
      <c r="J63" s="249"/>
      <c r="K63" s="250">
        <f>SUBTOTAL(9,K64:K72)</f>
        <v>281039.74</v>
      </c>
      <c r="L63" s="251">
        <f t="shared" si="15"/>
        <v>0.17135367737806573</v>
      </c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</row>
    <row r="64" spans="2:24" s="1" customFormat="1" ht="13.5" customHeight="1">
      <c r="B64" s="252" t="s">
        <v>43</v>
      </c>
      <c r="C64" s="253" t="s">
        <v>21</v>
      </c>
      <c r="D64" s="253">
        <v>94213</v>
      </c>
      <c r="E64" s="384" t="s">
        <v>178</v>
      </c>
      <c r="F64" s="384"/>
      <c r="G64" s="253" t="s">
        <v>19</v>
      </c>
      <c r="H64" s="254">
        <f>'Memória de Cálculo'!AB336</f>
        <v>552.85019999999997</v>
      </c>
      <c r="I64" s="254">
        <v>81.569999999999993</v>
      </c>
      <c r="J64" s="254">
        <f t="shared" ref="J64:J72" si="25">SUM(I64)*(1+$L$2)</f>
        <v>99.89877899999999</v>
      </c>
      <c r="K64" s="255">
        <f t="shared" ref="K64" si="26">ROUND((H64*J64),2)</f>
        <v>55229.06</v>
      </c>
      <c r="L64" s="256">
        <f t="shared" si="15"/>
        <v>3.3673894407722678E-2</v>
      </c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</row>
    <row r="65" spans="2:24" s="1" customFormat="1" ht="14.25">
      <c r="B65" s="252" t="s">
        <v>44</v>
      </c>
      <c r="C65" s="253" t="s">
        <v>21</v>
      </c>
      <c r="D65" s="253">
        <v>96486</v>
      </c>
      <c r="E65" s="384" t="s">
        <v>894</v>
      </c>
      <c r="F65" s="384"/>
      <c r="G65" s="253" t="s">
        <v>19</v>
      </c>
      <c r="H65" s="254">
        <f>'Memória de Cálculo'!AB343</f>
        <v>169.39</v>
      </c>
      <c r="I65" s="254">
        <v>94.81</v>
      </c>
      <c r="J65" s="254">
        <f t="shared" ref="J65" si="27">SUM(I65)*(1+$L$2)</f>
        <v>116.11380699999999</v>
      </c>
      <c r="K65" s="255">
        <f t="shared" ref="K65" si="28">ROUND((H65*J65),2)</f>
        <v>19668.52</v>
      </c>
      <c r="L65" s="256">
        <f t="shared" si="15"/>
        <v>1.1992158940169933E-2</v>
      </c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</row>
    <row r="66" spans="2:24" s="1" customFormat="1" ht="33" customHeight="1">
      <c r="B66" s="252" t="s">
        <v>45</v>
      </c>
      <c r="C66" s="253" t="s">
        <v>21</v>
      </c>
      <c r="D66" s="253">
        <v>92620</v>
      </c>
      <c r="E66" s="384" t="s">
        <v>518</v>
      </c>
      <c r="F66" s="384"/>
      <c r="G66" s="253" t="s">
        <v>61</v>
      </c>
      <c r="H66" s="254">
        <f>'Memória de Cálculo'!AB371</f>
        <v>5</v>
      </c>
      <c r="I66" s="254">
        <v>2509.84</v>
      </c>
      <c r="J66" s="254">
        <f t="shared" si="25"/>
        <v>3073.8010479999998</v>
      </c>
      <c r="K66" s="255">
        <f t="shared" ref="K66:K68" si="29">ROUND((H66*J66),2)</f>
        <v>15369.01</v>
      </c>
      <c r="L66" s="256">
        <f t="shared" si="15"/>
        <v>9.3706903556068834E-3</v>
      </c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</row>
    <row r="67" spans="2:24" s="1" customFormat="1" ht="31.5" customHeight="1">
      <c r="B67" s="252" t="s">
        <v>46</v>
      </c>
      <c r="C67" s="253" t="s">
        <v>21</v>
      </c>
      <c r="D67" s="253">
        <v>92580</v>
      </c>
      <c r="E67" s="384" t="s">
        <v>519</v>
      </c>
      <c r="F67" s="384"/>
      <c r="G67" s="253" t="s">
        <v>19</v>
      </c>
      <c r="H67" s="254">
        <f>'Memória de Cálculo'!AB376</f>
        <v>393.45749999999998</v>
      </c>
      <c r="I67" s="254">
        <v>58.77</v>
      </c>
      <c r="J67" s="254">
        <f t="shared" si="25"/>
        <v>71.975618999999995</v>
      </c>
      <c r="K67" s="255">
        <f t="shared" si="29"/>
        <v>28319.35</v>
      </c>
      <c r="L67" s="256">
        <f t="shared" si="15"/>
        <v>1.7266685357225729E-2</v>
      </c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</row>
    <row r="68" spans="2:24" s="1" customFormat="1" ht="13.5" customHeight="1">
      <c r="B68" s="252" t="s">
        <v>47</v>
      </c>
      <c r="C68" s="261" t="s">
        <v>112</v>
      </c>
      <c r="D68" s="261">
        <v>254</v>
      </c>
      <c r="E68" s="384" t="s">
        <v>128</v>
      </c>
      <c r="F68" s="384"/>
      <c r="G68" s="261" t="s">
        <v>24</v>
      </c>
      <c r="H68" s="262">
        <f>'Memória de Cálculo'!AB381</f>
        <v>30.2</v>
      </c>
      <c r="I68" s="262">
        <v>107.67</v>
      </c>
      <c r="J68" s="262">
        <f t="shared" si="25"/>
        <v>131.863449</v>
      </c>
      <c r="K68" s="263">
        <f t="shared" si="29"/>
        <v>3982.28</v>
      </c>
      <c r="L68" s="264">
        <f t="shared" si="15"/>
        <v>2.4280492230355881E-3</v>
      </c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</row>
    <row r="69" spans="2:24" s="1" customFormat="1" ht="14.25">
      <c r="B69" s="252" t="s">
        <v>48</v>
      </c>
      <c r="C69" s="261" t="s">
        <v>18</v>
      </c>
      <c r="D69" s="261">
        <v>91380</v>
      </c>
      <c r="E69" s="387" t="s">
        <v>179</v>
      </c>
      <c r="F69" s="387"/>
      <c r="G69" s="261" t="s">
        <v>19</v>
      </c>
      <c r="H69" s="262">
        <f>'Memória de Cálculo'!AB385</f>
        <v>78</v>
      </c>
      <c r="I69" s="262">
        <v>971.28</v>
      </c>
      <c r="J69" s="262">
        <f t="shared" si="25"/>
        <v>1189.5266159999999</v>
      </c>
      <c r="K69" s="263">
        <f t="shared" ref="K69" si="30">ROUND((H69*J69),2)</f>
        <v>92783.08</v>
      </c>
      <c r="L69" s="264">
        <f t="shared" si="15"/>
        <v>5.6571081215999075E-2</v>
      </c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</row>
    <row r="70" spans="2:24" s="1" customFormat="1" ht="13.5" customHeight="1">
      <c r="B70" s="252" t="s">
        <v>804</v>
      </c>
      <c r="C70" s="261" t="s">
        <v>21</v>
      </c>
      <c r="D70" s="261">
        <v>94231</v>
      </c>
      <c r="E70" s="384" t="s">
        <v>520</v>
      </c>
      <c r="F70" s="384"/>
      <c r="G70" s="261" t="s">
        <v>24</v>
      </c>
      <c r="H70" s="262">
        <f>'Memória de Cálculo'!AB390</f>
        <v>31.32</v>
      </c>
      <c r="I70" s="262">
        <v>54.67</v>
      </c>
      <c r="J70" s="262">
        <f t="shared" si="25"/>
        <v>66.954348999999993</v>
      </c>
      <c r="K70" s="263">
        <f>ROUND((H70*J70),2)</f>
        <v>2097.0100000000002</v>
      </c>
      <c r="L70" s="264">
        <f t="shared" si="15"/>
        <v>1.2785749623828206E-3</v>
      </c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</row>
    <row r="71" spans="2:24" s="1" customFormat="1" ht="13.5" customHeight="1">
      <c r="B71" s="252" t="s">
        <v>805</v>
      </c>
      <c r="C71" s="261" t="s">
        <v>21</v>
      </c>
      <c r="D71" s="261">
        <v>94229</v>
      </c>
      <c r="E71" s="384" t="s">
        <v>521</v>
      </c>
      <c r="F71" s="384"/>
      <c r="G71" s="261" t="s">
        <v>24</v>
      </c>
      <c r="H71" s="262">
        <f>'Memória de Cálculo'!AB395</f>
        <v>138</v>
      </c>
      <c r="I71" s="262">
        <v>177.56</v>
      </c>
      <c r="J71" s="262">
        <f t="shared" si="25"/>
        <v>217.45773199999999</v>
      </c>
      <c r="K71" s="263">
        <f t="shared" ref="K71:K72" si="31">ROUND((H71*J71),2)</f>
        <v>30009.17</v>
      </c>
      <c r="L71" s="264">
        <f t="shared" si="15"/>
        <v>1.8296991146389222E-2</v>
      </c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</row>
    <row r="72" spans="2:24" s="1" customFormat="1" ht="13.5" customHeight="1">
      <c r="B72" s="252" t="s">
        <v>806</v>
      </c>
      <c r="C72" s="261" t="s">
        <v>134</v>
      </c>
      <c r="D72" s="265" t="s">
        <v>185</v>
      </c>
      <c r="E72" s="387" t="s">
        <v>522</v>
      </c>
      <c r="F72" s="387"/>
      <c r="G72" s="261" t="s">
        <v>19</v>
      </c>
      <c r="H72" s="262">
        <f>'Memória de Cálculo'!AB399</f>
        <v>481.25</v>
      </c>
      <c r="I72" s="262">
        <f>Composições!H46</f>
        <v>56.978300000000004</v>
      </c>
      <c r="J72" s="262">
        <f t="shared" si="25"/>
        <v>69.781324010000006</v>
      </c>
      <c r="K72" s="263">
        <f t="shared" si="31"/>
        <v>33582.26</v>
      </c>
      <c r="L72" s="264">
        <f t="shared" si="15"/>
        <v>2.047555176953381E-2</v>
      </c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</row>
    <row r="73" spans="2:24" s="1" customFormat="1" ht="13.5" customHeight="1">
      <c r="B73" s="246">
        <v>10</v>
      </c>
      <c r="C73" s="257"/>
      <c r="D73" s="258"/>
      <c r="E73" s="370" t="s">
        <v>50</v>
      </c>
      <c r="F73" s="389"/>
      <c r="G73" s="247"/>
      <c r="H73" s="248"/>
      <c r="I73" s="248"/>
      <c r="J73" s="249"/>
      <c r="K73" s="250">
        <f>SUBTOTAL(9,K74:K87)</f>
        <v>74075.049999999988</v>
      </c>
      <c r="L73" s="251">
        <f t="shared" si="15"/>
        <v>4.5164545837766884E-2</v>
      </c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</row>
    <row r="74" spans="2:24" s="1" customFormat="1" ht="14.25">
      <c r="B74" s="252" t="s">
        <v>51</v>
      </c>
      <c r="C74" s="253" t="s">
        <v>18</v>
      </c>
      <c r="D74" s="253">
        <v>180299</v>
      </c>
      <c r="E74" s="384" t="s">
        <v>139</v>
      </c>
      <c r="F74" s="384"/>
      <c r="G74" s="253" t="s">
        <v>322</v>
      </c>
      <c r="H74" s="254">
        <f>'Memória de Cálculo'!AB404</f>
        <v>20</v>
      </c>
      <c r="I74" s="254">
        <v>466.08</v>
      </c>
      <c r="J74" s="254">
        <f t="shared" ref="J74:J87" si="32">SUM(I74)*(1+$L$2)</f>
        <v>570.80817599999989</v>
      </c>
      <c r="K74" s="255">
        <f t="shared" ref="K74:K83" si="33">ROUND((H74*J74),2)</f>
        <v>11416.16</v>
      </c>
      <c r="L74" s="256">
        <f t="shared" si="15"/>
        <v>6.9605849960449684E-3</v>
      </c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</row>
    <row r="75" spans="2:24" s="1" customFormat="1" ht="14.25">
      <c r="B75" s="252" t="s">
        <v>52</v>
      </c>
      <c r="C75" s="253" t="s">
        <v>18</v>
      </c>
      <c r="D75" s="253">
        <v>180844</v>
      </c>
      <c r="E75" s="384" t="s">
        <v>461</v>
      </c>
      <c r="F75" s="384"/>
      <c r="G75" s="253" t="s">
        <v>322</v>
      </c>
      <c r="H75" s="254">
        <f>'Memória de Cálculo'!AB417</f>
        <v>14</v>
      </c>
      <c r="I75" s="254">
        <v>139.82</v>
      </c>
      <c r="J75" s="254">
        <f t="shared" si="32"/>
        <v>171.23755399999999</v>
      </c>
      <c r="K75" s="255">
        <f t="shared" si="33"/>
        <v>2397.33</v>
      </c>
      <c r="L75" s="256">
        <f t="shared" si="15"/>
        <v>1.4616840714012842E-3</v>
      </c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</row>
    <row r="76" spans="2:24" s="1" customFormat="1" ht="13.5" customHeight="1">
      <c r="B76" s="252" t="s">
        <v>53</v>
      </c>
      <c r="C76" s="253" t="s">
        <v>18</v>
      </c>
      <c r="D76" s="253">
        <v>180214</v>
      </c>
      <c r="E76" s="384" t="s">
        <v>189</v>
      </c>
      <c r="F76" s="384"/>
      <c r="G76" s="253" t="s">
        <v>322</v>
      </c>
      <c r="H76" s="254">
        <f>'Memória de Cálculo'!AB434</f>
        <v>61</v>
      </c>
      <c r="I76" s="254">
        <v>388.36</v>
      </c>
      <c r="J76" s="254">
        <f t="shared" si="32"/>
        <v>475.62449199999998</v>
      </c>
      <c r="K76" s="255">
        <f t="shared" si="33"/>
        <v>29013.09</v>
      </c>
      <c r="L76" s="256">
        <f t="shared" si="15"/>
        <v>1.768966788682905E-2</v>
      </c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</row>
    <row r="77" spans="2:24" s="1" customFormat="1" ht="13.5" customHeight="1">
      <c r="B77" s="252" t="s">
        <v>807</v>
      </c>
      <c r="C77" s="253" t="s">
        <v>18</v>
      </c>
      <c r="D77" s="253">
        <v>180845</v>
      </c>
      <c r="E77" s="384" t="s">
        <v>465</v>
      </c>
      <c r="F77" s="384"/>
      <c r="G77" s="253" t="s">
        <v>322</v>
      </c>
      <c r="H77" s="254">
        <f>'Memória de Cálculo'!AB461</f>
        <v>14</v>
      </c>
      <c r="I77" s="254">
        <v>155.34</v>
      </c>
      <c r="J77" s="254">
        <f t="shared" si="32"/>
        <v>190.24489799999998</v>
      </c>
      <c r="K77" s="255">
        <f t="shared" si="33"/>
        <v>2663.43</v>
      </c>
      <c r="L77" s="256">
        <f t="shared" si="15"/>
        <v>1.6239287900674175E-3</v>
      </c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</row>
    <row r="78" spans="2:24" s="1" customFormat="1" ht="13.5" customHeight="1">
      <c r="B78" s="252" t="s">
        <v>808</v>
      </c>
      <c r="C78" s="253" t="s">
        <v>112</v>
      </c>
      <c r="D78" s="253">
        <v>4717</v>
      </c>
      <c r="E78" s="384" t="s">
        <v>190</v>
      </c>
      <c r="F78" s="384"/>
      <c r="G78" s="253" t="s">
        <v>61</v>
      </c>
      <c r="H78" s="254">
        <f>'Memória de Cálculo'!AB478</f>
        <v>4</v>
      </c>
      <c r="I78" s="254">
        <v>483.73</v>
      </c>
      <c r="J78" s="254">
        <f t="shared" si="32"/>
        <v>592.42413099999999</v>
      </c>
      <c r="K78" s="255">
        <f t="shared" si="33"/>
        <v>2369.6999999999998</v>
      </c>
      <c r="L78" s="256">
        <f t="shared" si="15"/>
        <v>1.4448376919321173E-3</v>
      </c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</row>
    <row r="79" spans="2:24" s="1" customFormat="1" ht="13.5" customHeight="1">
      <c r="B79" s="252" t="s">
        <v>809</v>
      </c>
      <c r="C79" s="253" t="s">
        <v>21</v>
      </c>
      <c r="D79" s="253">
        <v>89356</v>
      </c>
      <c r="E79" s="384" t="s">
        <v>479</v>
      </c>
      <c r="F79" s="384"/>
      <c r="G79" s="253" t="s">
        <v>24</v>
      </c>
      <c r="H79" s="254">
        <f>'Memória de Cálculo'!AB485</f>
        <v>39</v>
      </c>
      <c r="I79" s="254">
        <v>22.92</v>
      </c>
      <c r="J79" s="254">
        <f t="shared" si="32"/>
        <v>28.070124</v>
      </c>
      <c r="K79" s="255">
        <f t="shared" si="33"/>
        <v>1094.73</v>
      </c>
      <c r="L79" s="256">
        <f t="shared" ref="L79:L80" si="34">K79/K$171</f>
        <v>6.674714801404595E-4</v>
      </c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</row>
    <row r="80" spans="2:24" s="1" customFormat="1" ht="13.5" customHeight="1">
      <c r="B80" s="252" t="s">
        <v>810</v>
      </c>
      <c r="C80" s="253" t="s">
        <v>21</v>
      </c>
      <c r="D80" s="253">
        <v>89357</v>
      </c>
      <c r="E80" s="384" t="s">
        <v>480</v>
      </c>
      <c r="F80" s="384"/>
      <c r="G80" s="253" t="s">
        <v>24</v>
      </c>
      <c r="H80" s="254">
        <f>'Memória de Cálculo'!AB489</f>
        <v>65</v>
      </c>
      <c r="I80" s="254">
        <v>32.130000000000003</v>
      </c>
      <c r="J80" s="254">
        <f t="shared" si="32"/>
        <v>39.349611000000003</v>
      </c>
      <c r="K80" s="255">
        <f t="shared" si="33"/>
        <v>2557.7199999999998</v>
      </c>
      <c r="L80" s="256">
        <f t="shared" si="34"/>
        <v>1.5594759933361248E-3</v>
      </c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</row>
    <row r="81" spans="1:24" s="1" customFormat="1" ht="13.5" customHeight="1">
      <c r="B81" s="252" t="s">
        <v>811</v>
      </c>
      <c r="C81" s="253" t="s">
        <v>112</v>
      </c>
      <c r="D81" s="253">
        <v>4883</v>
      </c>
      <c r="E81" s="384" t="s">
        <v>483</v>
      </c>
      <c r="F81" s="384"/>
      <c r="G81" s="253" t="s">
        <v>61</v>
      </c>
      <c r="H81" s="254">
        <f>'Memória de Cálculo'!AB493</f>
        <v>7</v>
      </c>
      <c r="I81" s="254">
        <v>587.75</v>
      </c>
      <c r="J81" s="254">
        <f t="shared" si="32"/>
        <v>719.81742499999996</v>
      </c>
      <c r="K81" s="255">
        <f t="shared" si="33"/>
        <v>5038.72</v>
      </c>
      <c r="L81" s="256">
        <f t="shared" ref="L81:L112" si="35">K81/K$171</f>
        <v>3.072174779546862E-3</v>
      </c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</row>
    <row r="82" spans="1:24" s="1" customFormat="1" ht="13.5" customHeight="1">
      <c r="B82" s="252" t="s">
        <v>812</v>
      </c>
      <c r="C82" s="253" t="s">
        <v>21</v>
      </c>
      <c r="D82" s="253">
        <v>89714</v>
      </c>
      <c r="E82" s="384" t="s">
        <v>486</v>
      </c>
      <c r="F82" s="384"/>
      <c r="G82" s="253" t="s">
        <v>24</v>
      </c>
      <c r="H82" s="254">
        <f>'Memória de Cálculo'!AB498</f>
        <v>47</v>
      </c>
      <c r="I82" s="254">
        <v>37.92</v>
      </c>
      <c r="J82" s="254">
        <f t="shared" si="32"/>
        <v>46.440624</v>
      </c>
      <c r="K82" s="255">
        <f t="shared" si="33"/>
        <v>2182.71</v>
      </c>
      <c r="L82" s="256">
        <f t="shared" si="35"/>
        <v>1.3308273952640217E-3</v>
      </c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</row>
    <row r="83" spans="1:24" s="1" customFormat="1" ht="13.5" customHeight="1">
      <c r="B83" s="252" t="s">
        <v>813</v>
      </c>
      <c r="C83" s="253" t="s">
        <v>21</v>
      </c>
      <c r="D83" s="253">
        <v>89512</v>
      </c>
      <c r="E83" s="384" t="s">
        <v>489</v>
      </c>
      <c r="F83" s="384"/>
      <c r="G83" s="253" t="s">
        <v>24</v>
      </c>
      <c r="H83" s="254">
        <f>'Memória de Cálculo'!AB503</f>
        <v>54</v>
      </c>
      <c r="I83" s="254">
        <v>50.38</v>
      </c>
      <c r="J83" s="254">
        <f t="shared" si="32"/>
        <v>61.700385999999995</v>
      </c>
      <c r="K83" s="255">
        <f t="shared" si="33"/>
        <v>3331.82</v>
      </c>
      <c r="L83" s="256">
        <f t="shared" si="35"/>
        <v>2.0314550866072784E-3</v>
      </c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</row>
    <row r="84" spans="1:24" s="1" customFormat="1" ht="13.5" customHeight="1">
      <c r="B84" s="252" t="s">
        <v>814</v>
      </c>
      <c r="C84" s="253" t="s">
        <v>18</v>
      </c>
      <c r="D84" s="253">
        <v>61501</v>
      </c>
      <c r="E84" s="385" t="s">
        <v>160</v>
      </c>
      <c r="F84" s="374"/>
      <c r="G84" s="253" t="s">
        <v>19</v>
      </c>
      <c r="H84" s="254">
        <f>'Memória de Cálculo'!AB507</f>
        <v>17.28</v>
      </c>
      <c r="I84" s="254">
        <v>162.59</v>
      </c>
      <c r="J84" s="254">
        <f t="shared" si="32"/>
        <v>199.12397299999998</v>
      </c>
      <c r="K84" s="255">
        <f t="shared" ref="K84" si="36">ROUND((H84*J84),2)</f>
        <v>3440.86</v>
      </c>
      <c r="L84" s="256">
        <f t="shared" si="35"/>
        <v>2.097938228746907E-3</v>
      </c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</row>
    <row r="85" spans="1:24" s="1" customFormat="1" ht="13.5" customHeight="1">
      <c r="B85" s="252" t="s">
        <v>815</v>
      </c>
      <c r="C85" s="253" t="s">
        <v>112</v>
      </c>
      <c r="D85" s="253">
        <v>6390</v>
      </c>
      <c r="E85" s="373" t="s">
        <v>194</v>
      </c>
      <c r="F85" s="386"/>
      <c r="G85" s="253" t="s">
        <v>24</v>
      </c>
      <c r="H85" s="254">
        <f>'Memória de Cálculo'!AB511</f>
        <v>88</v>
      </c>
      <c r="I85" s="254">
        <v>16.27</v>
      </c>
      <c r="J85" s="254">
        <f t="shared" si="32"/>
        <v>19.925868999999999</v>
      </c>
      <c r="K85" s="255">
        <f t="shared" ref="K85" si="37">ROUND((H85*J85),2)</f>
        <v>1753.48</v>
      </c>
      <c r="L85" s="256">
        <f t="shared" si="35"/>
        <v>1.069120140122855E-3</v>
      </c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</row>
    <row r="86" spans="1:24" s="212" customFormat="1" ht="13.5" customHeight="1">
      <c r="B86" s="252" t="s">
        <v>862</v>
      </c>
      <c r="C86" s="266" t="s">
        <v>134</v>
      </c>
      <c r="D86" s="267" t="s">
        <v>198</v>
      </c>
      <c r="E86" s="395" t="s">
        <v>458</v>
      </c>
      <c r="F86" s="395"/>
      <c r="G86" s="266" t="s">
        <v>24</v>
      </c>
      <c r="H86" s="268">
        <f>'Memória de Cálculo'!AB515</f>
        <v>37.4</v>
      </c>
      <c r="I86" s="268">
        <f>Composições!H53</f>
        <v>147.40370000000001</v>
      </c>
      <c r="J86" s="268">
        <f t="shared" si="32"/>
        <v>180.52531139000001</v>
      </c>
      <c r="K86" s="269">
        <f>ROUND((H86*J86),2)</f>
        <v>6751.65</v>
      </c>
      <c r="L86" s="270">
        <f t="shared" si="35"/>
        <v>4.1165710439015407E-3</v>
      </c>
      <c r="M86" s="211"/>
      <c r="N86" s="211"/>
      <c r="O86" s="211"/>
      <c r="P86" s="211"/>
      <c r="Q86" s="211"/>
      <c r="R86" s="211"/>
      <c r="S86" s="211"/>
      <c r="T86" s="211"/>
      <c r="U86" s="211"/>
      <c r="V86" s="211"/>
      <c r="W86" s="211"/>
      <c r="X86" s="211"/>
    </row>
    <row r="87" spans="1:24" s="1" customFormat="1" ht="13.5" customHeight="1">
      <c r="B87" s="252" t="s">
        <v>863</v>
      </c>
      <c r="C87" s="253" t="s">
        <v>18</v>
      </c>
      <c r="D87" s="259" t="s">
        <v>505</v>
      </c>
      <c r="E87" s="387" t="s">
        <v>504</v>
      </c>
      <c r="F87" s="387"/>
      <c r="G87" s="253" t="s">
        <v>61</v>
      </c>
      <c r="H87" s="254">
        <f>'Memória de Cálculo'!AB519</f>
        <v>1</v>
      </c>
      <c r="I87" s="254">
        <v>51.97</v>
      </c>
      <c r="J87" s="254">
        <f t="shared" si="32"/>
        <v>63.64765899999999</v>
      </c>
      <c r="K87" s="255">
        <f>ROUND((H87*J87),2)</f>
        <v>63.65</v>
      </c>
      <c r="L87" s="256">
        <f t="shared" si="35"/>
        <v>3.8808253826002987E-5</v>
      </c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</row>
    <row r="88" spans="1:24" s="1" customFormat="1" ht="13.5" customHeight="1">
      <c r="B88" s="246">
        <v>11</v>
      </c>
      <c r="C88" s="257"/>
      <c r="D88" s="258"/>
      <c r="E88" s="370" t="s">
        <v>126</v>
      </c>
      <c r="F88" s="370"/>
      <c r="G88" s="247"/>
      <c r="H88" s="248"/>
      <c r="I88" s="248"/>
      <c r="J88" s="249"/>
      <c r="K88" s="250">
        <f>SUBTOTAL(9,K89:K100)</f>
        <v>165392.22999999998</v>
      </c>
      <c r="L88" s="251">
        <f t="shared" si="35"/>
        <v>0.100841848274763</v>
      </c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</row>
    <row r="89" spans="1:24" s="1" customFormat="1" ht="13.5" customHeight="1">
      <c r="B89" s="260" t="s">
        <v>115</v>
      </c>
      <c r="C89" s="261" t="s">
        <v>112</v>
      </c>
      <c r="D89" s="261">
        <v>8730</v>
      </c>
      <c r="E89" s="387" t="s">
        <v>640</v>
      </c>
      <c r="F89" s="387"/>
      <c r="G89" s="261" t="s">
        <v>61</v>
      </c>
      <c r="H89" s="262">
        <f>'Memória de Cálculo'!AB524</f>
        <v>41</v>
      </c>
      <c r="I89" s="262">
        <v>156.22</v>
      </c>
      <c r="J89" s="262">
        <f t="shared" ref="J89:J100" si="38">SUM(I89)*(1+$L$2)</f>
        <v>191.32263399999999</v>
      </c>
      <c r="K89" s="263">
        <f t="shared" ref="K89:K99" si="39">ROUND((H89*J89),2)</f>
        <v>7844.23</v>
      </c>
      <c r="L89" s="264">
        <f t="shared" si="35"/>
        <v>4.7827316403699508E-3</v>
      </c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</row>
    <row r="90" spans="1:24" s="1" customFormat="1" ht="13.5" customHeight="1">
      <c r="B90" s="260" t="s">
        <v>54</v>
      </c>
      <c r="C90" s="261" t="s">
        <v>21</v>
      </c>
      <c r="D90" s="261">
        <v>90458</v>
      </c>
      <c r="E90" s="387" t="s">
        <v>646</v>
      </c>
      <c r="F90" s="387"/>
      <c r="G90" s="261" t="s">
        <v>61</v>
      </c>
      <c r="H90" s="262">
        <f>'Memória de Cálculo'!AB529</f>
        <v>71</v>
      </c>
      <c r="I90" s="262">
        <v>27.17</v>
      </c>
      <c r="J90" s="262">
        <f t="shared" si="38"/>
        <v>33.275098999999997</v>
      </c>
      <c r="K90" s="263">
        <f t="shared" si="39"/>
        <v>2362.5300000000002</v>
      </c>
      <c r="L90" s="264">
        <f t="shared" si="35"/>
        <v>1.4404660473141687E-3</v>
      </c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</row>
    <row r="91" spans="1:24" s="1" customFormat="1" ht="13.5" customHeight="1">
      <c r="B91" s="260" t="s">
        <v>55</v>
      </c>
      <c r="C91" s="261" t="s">
        <v>18</v>
      </c>
      <c r="D91" s="261">
        <v>170615</v>
      </c>
      <c r="E91" s="384" t="s">
        <v>205</v>
      </c>
      <c r="F91" s="384"/>
      <c r="G91" s="261" t="s">
        <v>61</v>
      </c>
      <c r="H91" s="262">
        <f>'Memória de Cálculo'!AB533</f>
        <v>30</v>
      </c>
      <c r="I91" s="262">
        <v>891.92</v>
      </c>
      <c r="J91" s="262">
        <f t="shared" si="38"/>
        <v>1092.3344239999999</v>
      </c>
      <c r="K91" s="263">
        <f t="shared" si="39"/>
        <v>32770.03</v>
      </c>
      <c r="L91" s="264">
        <f t="shared" si="35"/>
        <v>1.9980324306767206E-2</v>
      </c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</row>
    <row r="92" spans="1:24" s="1" customFormat="1" ht="30.75" customHeight="1">
      <c r="B92" s="260" t="s">
        <v>116</v>
      </c>
      <c r="C92" s="261" t="s">
        <v>21</v>
      </c>
      <c r="D92" s="261">
        <v>101876</v>
      </c>
      <c r="E92" s="384" t="s">
        <v>649</v>
      </c>
      <c r="F92" s="384"/>
      <c r="G92" s="261" t="s">
        <v>61</v>
      </c>
      <c r="H92" s="262">
        <f>'Memória de Cálculo'!AB537</f>
        <v>76</v>
      </c>
      <c r="I92" s="262">
        <v>77.819999999999993</v>
      </c>
      <c r="J92" s="262">
        <f t="shared" si="38"/>
        <v>95.306153999999978</v>
      </c>
      <c r="K92" s="263">
        <f t="shared" si="39"/>
        <v>7243.27</v>
      </c>
      <c r="L92" s="264">
        <f t="shared" si="35"/>
        <v>4.4163183140655564E-3</v>
      </c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</row>
    <row r="93" spans="1:24" s="1" customFormat="1" ht="13.5" customHeight="1">
      <c r="A93" s="221"/>
      <c r="B93" s="260" t="s">
        <v>117</v>
      </c>
      <c r="C93" s="261" t="s">
        <v>21</v>
      </c>
      <c r="D93" s="261">
        <v>39446</v>
      </c>
      <c r="E93" s="387" t="s">
        <v>650</v>
      </c>
      <c r="F93" s="387"/>
      <c r="G93" s="261" t="s">
        <v>61</v>
      </c>
      <c r="H93" s="262">
        <f>'Memória de Cálculo'!AB541</f>
        <v>76</v>
      </c>
      <c r="I93" s="262">
        <v>137.94</v>
      </c>
      <c r="J93" s="262">
        <f t="shared" si="38"/>
        <v>168.93511799999999</v>
      </c>
      <c r="K93" s="263">
        <f t="shared" si="39"/>
        <v>12839.07</v>
      </c>
      <c r="L93" s="264">
        <f t="shared" si="35"/>
        <v>7.8281521987402999E-3</v>
      </c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</row>
    <row r="94" spans="1:24" s="1" customFormat="1" ht="13.5" customHeight="1">
      <c r="B94" s="260" t="s">
        <v>816</v>
      </c>
      <c r="C94" s="261" t="s">
        <v>18</v>
      </c>
      <c r="D94" s="261">
        <v>170701</v>
      </c>
      <c r="E94" s="384" t="s">
        <v>648</v>
      </c>
      <c r="F94" s="387"/>
      <c r="G94" s="261" t="s">
        <v>322</v>
      </c>
      <c r="H94" s="262">
        <f>'Memória de Cálculo'!AB545</f>
        <v>76</v>
      </c>
      <c r="I94" s="262">
        <v>492.31</v>
      </c>
      <c r="J94" s="262">
        <f t="shared" si="38"/>
        <v>602.93205699999999</v>
      </c>
      <c r="K94" s="263">
        <f t="shared" si="39"/>
        <v>45822.84</v>
      </c>
      <c r="L94" s="264">
        <f t="shared" si="35"/>
        <v>2.7938796633909229E-2</v>
      </c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</row>
    <row r="95" spans="1:24" s="1" customFormat="1" ht="13.5" customHeight="1">
      <c r="B95" s="260" t="s">
        <v>817</v>
      </c>
      <c r="C95" s="261" t="s">
        <v>18</v>
      </c>
      <c r="D95" s="261">
        <v>170081</v>
      </c>
      <c r="E95" s="387" t="s">
        <v>140</v>
      </c>
      <c r="F95" s="387"/>
      <c r="G95" s="261" t="s">
        <v>322</v>
      </c>
      <c r="H95" s="262">
        <f>'Memória de Cálculo'!AB549</f>
        <v>110</v>
      </c>
      <c r="I95" s="262">
        <v>232.25</v>
      </c>
      <c r="J95" s="262">
        <f t="shared" si="38"/>
        <v>284.436575</v>
      </c>
      <c r="K95" s="263">
        <f t="shared" si="39"/>
        <v>31288.02</v>
      </c>
      <c r="L95" s="264">
        <f t="shared" si="35"/>
        <v>1.9076723045923928E-2</v>
      </c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</row>
    <row r="96" spans="1:24" s="1" customFormat="1" ht="27.75" customHeight="1">
      <c r="B96" s="260" t="s">
        <v>818</v>
      </c>
      <c r="C96" s="261" t="s">
        <v>21</v>
      </c>
      <c r="D96" s="261">
        <v>92031</v>
      </c>
      <c r="E96" s="384" t="s">
        <v>656</v>
      </c>
      <c r="F96" s="384"/>
      <c r="G96" s="261" t="s">
        <v>61</v>
      </c>
      <c r="H96" s="262">
        <f>'Memória de Cálculo'!AB553</f>
        <v>82</v>
      </c>
      <c r="I96" s="262">
        <v>71.39</v>
      </c>
      <c r="J96" s="262">
        <f t="shared" si="38"/>
        <v>87.431332999999995</v>
      </c>
      <c r="K96" s="263">
        <f t="shared" si="39"/>
        <v>7169.37</v>
      </c>
      <c r="L96" s="264">
        <f t="shared" si="35"/>
        <v>4.371260498547227E-3</v>
      </c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</row>
    <row r="97" spans="2:24" s="1" customFormat="1" ht="13.5" customHeight="1">
      <c r="B97" s="260" t="s">
        <v>819</v>
      </c>
      <c r="C97" s="261" t="s">
        <v>21</v>
      </c>
      <c r="D97" s="261">
        <v>103782</v>
      </c>
      <c r="E97" s="384" t="s">
        <v>658</v>
      </c>
      <c r="F97" s="384"/>
      <c r="G97" s="261" t="s">
        <v>61</v>
      </c>
      <c r="H97" s="262">
        <f>'Memória de Cálculo'!AB557</f>
        <v>82</v>
      </c>
      <c r="I97" s="262">
        <v>40.799999999999997</v>
      </c>
      <c r="J97" s="262">
        <f t="shared" si="38"/>
        <v>49.967759999999991</v>
      </c>
      <c r="K97" s="263">
        <f t="shared" si="39"/>
        <v>4097.3599999999997</v>
      </c>
      <c r="L97" s="264">
        <f t="shared" si="35"/>
        <v>2.4982150337236699E-3</v>
      </c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</row>
    <row r="98" spans="2:24" s="1" customFormat="1" ht="13.5" customHeight="1">
      <c r="B98" s="260" t="s">
        <v>820</v>
      </c>
      <c r="C98" s="261" t="s">
        <v>112</v>
      </c>
      <c r="D98" s="261">
        <v>7715</v>
      </c>
      <c r="E98" s="384" t="s">
        <v>660</v>
      </c>
      <c r="F98" s="384"/>
      <c r="G98" s="261" t="s">
        <v>61</v>
      </c>
      <c r="H98" s="262">
        <f>'Memória de Cálculo'!AB561</f>
        <v>28</v>
      </c>
      <c r="I98" s="262">
        <v>197.07</v>
      </c>
      <c r="J98" s="262">
        <f t="shared" si="38"/>
        <v>241.35162899999997</v>
      </c>
      <c r="K98" s="263">
        <f t="shared" si="39"/>
        <v>6757.85</v>
      </c>
      <c r="L98" s="264">
        <f t="shared" si="35"/>
        <v>4.1203512665837277E-3</v>
      </c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</row>
    <row r="99" spans="2:24" s="1" customFormat="1" ht="13.5" customHeight="1">
      <c r="B99" s="260" t="s">
        <v>864</v>
      </c>
      <c r="C99" s="261" t="s">
        <v>21</v>
      </c>
      <c r="D99" s="261">
        <v>95726</v>
      </c>
      <c r="E99" s="384" t="s">
        <v>663</v>
      </c>
      <c r="F99" s="384"/>
      <c r="G99" s="261" t="s">
        <v>24</v>
      </c>
      <c r="H99" s="262">
        <f>'Memória de Cálculo'!AB565</f>
        <v>133</v>
      </c>
      <c r="I99" s="262">
        <v>8.6</v>
      </c>
      <c r="J99" s="262">
        <f t="shared" si="38"/>
        <v>10.532419999999998</v>
      </c>
      <c r="K99" s="263">
        <f t="shared" si="39"/>
        <v>1400.81</v>
      </c>
      <c r="L99" s="264">
        <f t="shared" si="35"/>
        <v>8.540925379733424E-4</v>
      </c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</row>
    <row r="100" spans="2:24" s="1" customFormat="1" ht="13.5" customHeight="1">
      <c r="B100" s="260" t="s">
        <v>865</v>
      </c>
      <c r="C100" s="261" t="s">
        <v>21</v>
      </c>
      <c r="D100" s="261">
        <v>93664</v>
      </c>
      <c r="E100" s="384" t="s">
        <v>758</v>
      </c>
      <c r="F100" s="384"/>
      <c r="G100" s="261" t="s">
        <v>61</v>
      </c>
      <c r="H100" s="262">
        <f>'Memória de Cálculo'!AB569</f>
        <v>76</v>
      </c>
      <c r="I100" s="262">
        <v>62.28</v>
      </c>
      <c r="J100" s="262">
        <f t="shared" si="38"/>
        <v>76.274315999999999</v>
      </c>
      <c r="K100" s="263">
        <f t="shared" ref="K100" si="40">ROUND((H100*J100),2)</f>
        <v>5796.85</v>
      </c>
      <c r="L100" s="264">
        <f t="shared" si="35"/>
        <v>3.534416750844704E-3</v>
      </c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</row>
    <row r="101" spans="2:24" s="1" customFormat="1" ht="13.5" customHeight="1">
      <c r="B101" s="246">
        <v>12</v>
      </c>
      <c r="C101" s="257"/>
      <c r="D101" s="258"/>
      <c r="E101" s="370" t="s">
        <v>42</v>
      </c>
      <c r="F101" s="370"/>
      <c r="G101" s="247"/>
      <c r="H101" s="248"/>
      <c r="I101" s="248"/>
      <c r="J101" s="249"/>
      <c r="K101" s="250">
        <f>SUBTOTAL(9,K102:K111)</f>
        <v>137352.46999999997</v>
      </c>
      <c r="L101" s="251">
        <f t="shared" si="35"/>
        <v>8.3745632669103842E-2</v>
      </c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</row>
    <row r="102" spans="2:24" s="1" customFormat="1" ht="13.5" customHeight="1">
      <c r="B102" s="252" t="s">
        <v>57</v>
      </c>
      <c r="C102" s="253" t="s">
        <v>18</v>
      </c>
      <c r="D102" s="253">
        <v>90070</v>
      </c>
      <c r="E102" s="387" t="s">
        <v>211</v>
      </c>
      <c r="F102" s="387"/>
      <c r="G102" s="253" t="s">
        <v>19</v>
      </c>
      <c r="H102" s="254">
        <f>'Memória de Cálculo'!AB574</f>
        <v>58.41</v>
      </c>
      <c r="I102" s="254">
        <v>466.19</v>
      </c>
      <c r="J102" s="254">
        <f t="shared" ref="J102:J111" si="41">SUM(I102)*(1+$L$2)</f>
        <v>570.94289299999991</v>
      </c>
      <c r="K102" s="255">
        <f t="shared" ref="K102:K110" si="42">ROUND((H102*J102),2)</f>
        <v>33348.769999999997</v>
      </c>
      <c r="L102" s="256">
        <f t="shared" si="35"/>
        <v>2.033318980274931E-2</v>
      </c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</row>
    <row r="103" spans="2:24" s="1" customFormat="1" ht="14.25">
      <c r="B103" s="252" t="s">
        <v>172</v>
      </c>
      <c r="C103" s="253" t="s">
        <v>21</v>
      </c>
      <c r="D103" s="253">
        <v>91338</v>
      </c>
      <c r="E103" s="384" t="s">
        <v>379</v>
      </c>
      <c r="F103" s="384"/>
      <c r="G103" s="253" t="s">
        <v>19</v>
      </c>
      <c r="H103" s="254">
        <f>'Memória de Cálculo'!AB587</f>
        <v>21.3</v>
      </c>
      <c r="I103" s="254">
        <v>632.12</v>
      </c>
      <c r="J103" s="254">
        <f t="shared" si="41"/>
        <v>774.15736399999992</v>
      </c>
      <c r="K103" s="255">
        <f t="shared" si="42"/>
        <v>16489.55</v>
      </c>
      <c r="L103" s="256">
        <f t="shared" si="35"/>
        <v>1.0053898536945287E-2</v>
      </c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</row>
    <row r="104" spans="2:24" s="1" customFormat="1" ht="13.5" customHeight="1">
      <c r="B104" s="252" t="s">
        <v>173</v>
      </c>
      <c r="C104" s="253" t="s">
        <v>18</v>
      </c>
      <c r="D104" s="271">
        <v>1012710</v>
      </c>
      <c r="E104" s="384" t="s">
        <v>223</v>
      </c>
      <c r="F104" s="384"/>
      <c r="G104" s="272" t="s">
        <v>24</v>
      </c>
      <c r="H104" s="254">
        <f>'Memória de Cálculo'!AB602</f>
        <v>1</v>
      </c>
      <c r="I104" s="254">
        <v>249.09</v>
      </c>
      <c r="J104" s="254">
        <f t="shared" si="41"/>
        <v>305.06052299999999</v>
      </c>
      <c r="K104" s="255">
        <f t="shared" si="42"/>
        <v>305.06</v>
      </c>
      <c r="L104" s="256">
        <f t="shared" si="35"/>
        <v>1.8599915023032948E-4</v>
      </c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</row>
    <row r="105" spans="2:24" s="1" customFormat="1" ht="14.25">
      <c r="B105" s="252" t="s">
        <v>174</v>
      </c>
      <c r="C105" s="253" t="s">
        <v>112</v>
      </c>
      <c r="D105" s="253">
        <v>3522</v>
      </c>
      <c r="E105" s="384" t="s">
        <v>215</v>
      </c>
      <c r="F105" s="384"/>
      <c r="G105" s="253" t="s">
        <v>61</v>
      </c>
      <c r="H105" s="254">
        <f>'Memória de Cálculo'!AB606</f>
        <v>10</v>
      </c>
      <c r="I105" s="254">
        <v>128.55000000000001</v>
      </c>
      <c r="J105" s="254">
        <f t="shared" si="41"/>
        <v>157.43518499999999</v>
      </c>
      <c r="K105" s="255">
        <f t="shared" si="42"/>
        <v>1574.35</v>
      </c>
      <c r="L105" s="256">
        <f t="shared" si="35"/>
        <v>9.599021902744351E-4</v>
      </c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</row>
    <row r="106" spans="2:24" s="207" customFormat="1" ht="28.5" customHeight="1">
      <c r="B106" s="252" t="s">
        <v>175</v>
      </c>
      <c r="C106" s="253" t="s">
        <v>112</v>
      </c>
      <c r="D106" s="259" t="s">
        <v>754</v>
      </c>
      <c r="E106" s="384" t="s">
        <v>753</v>
      </c>
      <c r="F106" s="384"/>
      <c r="G106" s="253" t="s">
        <v>19</v>
      </c>
      <c r="H106" s="254">
        <f>'Memória de Cálculo'!AB619</f>
        <v>94.08</v>
      </c>
      <c r="I106" s="254">
        <v>369.88</v>
      </c>
      <c r="J106" s="254">
        <f t="shared" si="41"/>
        <v>452.99203599999998</v>
      </c>
      <c r="K106" s="255">
        <f t="shared" si="42"/>
        <v>42617.49</v>
      </c>
      <c r="L106" s="256">
        <f t="shared" si="35"/>
        <v>2.5984451992885214E-2</v>
      </c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</row>
    <row r="107" spans="2:24" s="1" customFormat="1" ht="14.25">
      <c r="B107" s="252" t="s">
        <v>176</v>
      </c>
      <c r="C107" s="253" t="s">
        <v>18</v>
      </c>
      <c r="D107" s="259" t="s">
        <v>781</v>
      </c>
      <c r="E107" s="384" t="s">
        <v>780</v>
      </c>
      <c r="F107" s="384"/>
      <c r="G107" s="253" t="s">
        <v>19</v>
      </c>
      <c r="H107" s="254">
        <f>'Memória de Cálculo'!AB636</f>
        <v>39.300000000000004</v>
      </c>
      <c r="I107" s="254">
        <v>401.12</v>
      </c>
      <c r="J107" s="254">
        <f t="shared" si="41"/>
        <v>491.25166399999995</v>
      </c>
      <c r="K107" s="255">
        <f t="shared" si="42"/>
        <v>19306.189999999999</v>
      </c>
      <c r="L107" s="256">
        <f t="shared" si="35"/>
        <v>1.1771241507196238E-2</v>
      </c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</row>
    <row r="108" spans="2:24" s="1" customFormat="1" ht="13.5" customHeight="1">
      <c r="B108" s="252" t="s">
        <v>177</v>
      </c>
      <c r="C108" s="253" t="s">
        <v>18</v>
      </c>
      <c r="D108" s="253">
        <v>91375</v>
      </c>
      <c r="E108" s="385" t="s">
        <v>214</v>
      </c>
      <c r="F108" s="374"/>
      <c r="G108" s="253" t="s">
        <v>19</v>
      </c>
      <c r="H108" s="254">
        <f>'Memória de Cálculo'!AB641</f>
        <v>2</v>
      </c>
      <c r="I108" s="254">
        <v>757.48</v>
      </c>
      <c r="J108" s="254">
        <f t="shared" si="41"/>
        <v>927.68575599999997</v>
      </c>
      <c r="K108" s="255">
        <f t="shared" si="42"/>
        <v>1855.37</v>
      </c>
      <c r="L108" s="256">
        <f t="shared" si="35"/>
        <v>1.1312438319112514E-3</v>
      </c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</row>
    <row r="109" spans="2:24" s="1" customFormat="1" ht="13.5" customHeight="1">
      <c r="B109" s="252" t="s">
        <v>866</v>
      </c>
      <c r="C109" s="253" t="s">
        <v>18</v>
      </c>
      <c r="D109" s="253">
        <v>90068</v>
      </c>
      <c r="E109" s="384" t="s">
        <v>782</v>
      </c>
      <c r="F109" s="400"/>
      <c r="G109" s="253" t="s">
        <v>19</v>
      </c>
      <c r="H109" s="254">
        <f>'Memória de Cálculo'!AB647</f>
        <v>34.5</v>
      </c>
      <c r="I109" s="254">
        <v>277.58999999999997</v>
      </c>
      <c r="J109" s="254">
        <f t="shared" si="41"/>
        <v>339.96447299999994</v>
      </c>
      <c r="K109" s="255">
        <f t="shared" si="42"/>
        <v>11728.77</v>
      </c>
      <c r="L109" s="256">
        <f t="shared" si="35"/>
        <v>7.1511874819608651E-3</v>
      </c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</row>
    <row r="110" spans="2:24" s="1" customFormat="1" ht="13.5" customHeight="1">
      <c r="B110" s="252" t="s">
        <v>867</v>
      </c>
      <c r="C110" s="253" t="s">
        <v>21</v>
      </c>
      <c r="D110" s="271">
        <v>100704</v>
      </c>
      <c r="E110" s="390" t="s">
        <v>424</v>
      </c>
      <c r="F110" s="390"/>
      <c r="G110" s="253" t="s">
        <v>61</v>
      </c>
      <c r="H110" s="254">
        <f>'Memória de Cálculo'!AB651</f>
        <v>8</v>
      </c>
      <c r="I110" s="254">
        <v>73.06</v>
      </c>
      <c r="J110" s="254">
        <f t="shared" si="41"/>
        <v>89.476581999999993</v>
      </c>
      <c r="K110" s="255">
        <f t="shared" si="42"/>
        <v>715.81</v>
      </c>
      <c r="L110" s="256">
        <f t="shared" si="35"/>
        <v>4.3643890292523478E-4</v>
      </c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</row>
    <row r="111" spans="2:24" s="1" customFormat="1" ht="13.5" customHeight="1">
      <c r="B111" s="252" t="s">
        <v>868</v>
      </c>
      <c r="C111" s="253" t="s">
        <v>112</v>
      </c>
      <c r="D111" s="271">
        <v>13252</v>
      </c>
      <c r="E111" s="390" t="s">
        <v>755</v>
      </c>
      <c r="F111" s="390"/>
      <c r="G111" s="253" t="s">
        <v>19</v>
      </c>
      <c r="H111" s="254">
        <f>'Memória de Cálculo'!AB661</f>
        <v>188.75999999999996</v>
      </c>
      <c r="I111" s="254">
        <v>40.71</v>
      </c>
      <c r="J111" s="254">
        <f t="shared" si="41"/>
        <v>49.857536999999994</v>
      </c>
      <c r="K111" s="255">
        <f t="shared" ref="K111" si="43">ROUND((H111*J111),2)</f>
        <v>9411.11</v>
      </c>
      <c r="L111" s="256">
        <f t="shared" si="35"/>
        <v>5.7380792720256868E-3</v>
      </c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</row>
    <row r="112" spans="2:24" s="1" customFormat="1" ht="13.5" customHeight="1">
      <c r="B112" s="246">
        <v>13</v>
      </c>
      <c r="C112" s="257"/>
      <c r="D112" s="258"/>
      <c r="E112" s="370" t="s">
        <v>38</v>
      </c>
      <c r="F112" s="370"/>
      <c r="G112" s="247"/>
      <c r="H112" s="248"/>
      <c r="I112" s="248"/>
      <c r="J112" s="249"/>
      <c r="K112" s="250">
        <f>SUBTOTAL(9,K113:K118)</f>
        <v>143061.32</v>
      </c>
      <c r="L112" s="251">
        <f t="shared" si="35"/>
        <v>8.7226394646394936E-2</v>
      </c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</row>
    <row r="113" spans="2:24" s="1" customFormat="1" ht="13.5" customHeight="1">
      <c r="B113" s="252" t="s">
        <v>119</v>
      </c>
      <c r="C113" s="253" t="s">
        <v>582</v>
      </c>
      <c r="D113" s="259" t="s">
        <v>887</v>
      </c>
      <c r="E113" s="385" t="s">
        <v>775</v>
      </c>
      <c r="F113" s="374"/>
      <c r="G113" s="253" t="s">
        <v>19</v>
      </c>
      <c r="H113" s="254">
        <f>'Memória de Cálculo'!AB691</f>
        <v>205.08200000000002</v>
      </c>
      <c r="I113" s="254">
        <f>Composições!H60</f>
        <v>49</v>
      </c>
      <c r="J113" s="254">
        <f t="shared" ref="J113:J118" si="44">SUM(I113)*(1+$L$2)</f>
        <v>60.010299999999994</v>
      </c>
      <c r="K113" s="255">
        <f t="shared" ref="K113:K115" si="45">ROUND((H113*J113),2)</f>
        <v>12307.03</v>
      </c>
      <c r="L113" s="256">
        <f t="shared" ref="L113:L145" si="46">K113/K$171</f>
        <v>7.503760315541768E-3</v>
      </c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</row>
    <row r="114" spans="2:24" s="1" customFormat="1" ht="13.5" customHeight="1">
      <c r="B114" s="252" t="s">
        <v>118</v>
      </c>
      <c r="C114" s="253" t="s">
        <v>18</v>
      </c>
      <c r="D114" s="253">
        <v>150741</v>
      </c>
      <c r="E114" s="387" t="s">
        <v>776</v>
      </c>
      <c r="F114" s="387"/>
      <c r="G114" s="253" t="s">
        <v>19</v>
      </c>
      <c r="H114" s="254">
        <f>'Memória de Cálculo'!AB718</f>
        <v>1353.106500000001</v>
      </c>
      <c r="I114" s="254">
        <v>12.96</v>
      </c>
      <c r="J114" s="254">
        <f t="shared" si="44"/>
        <v>15.872112</v>
      </c>
      <c r="K114" s="255">
        <f t="shared" ref="K114" si="47">ROUND((H114*J114),2)</f>
        <v>21476.66</v>
      </c>
      <c r="L114" s="256">
        <f t="shared" ref="L114" si="48">K114/K$171</f>
        <v>1.309460601122962E-2</v>
      </c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</row>
    <row r="115" spans="2:24" s="1" customFormat="1" ht="13.5" customHeight="1">
      <c r="B115" s="252" t="s">
        <v>120</v>
      </c>
      <c r="C115" s="253" t="s">
        <v>18</v>
      </c>
      <c r="D115" s="253">
        <v>151284</v>
      </c>
      <c r="E115" s="384" t="s">
        <v>777</v>
      </c>
      <c r="F115" s="387"/>
      <c r="G115" s="253" t="s">
        <v>19</v>
      </c>
      <c r="H115" s="254">
        <f>'Memória de Cálculo'!AB777</f>
        <v>402.96519999999998</v>
      </c>
      <c r="I115" s="254">
        <v>44.33</v>
      </c>
      <c r="J115" s="254">
        <f t="shared" si="44"/>
        <v>54.290950999999993</v>
      </c>
      <c r="K115" s="255">
        <f t="shared" si="45"/>
        <v>21877.360000000001</v>
      </c>
      <c r="L115" s="256">
        <f t="shared" si="46"/>
        <v>1.3338918144899367E-2</v>
      </c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</row>
    <row r="116" spans="2:24" s="1" customFormat="1" ht="14.25">
      <c r="B116" s="252" t="s">
        <v>186</v>
      </c>
      <c r="C116" s="253" t="s">
        <v>18</v>
      </c>
      <c r="D116" s="253">
        <v>150207</v>
      </c>
      <c r="E116" s="387" t="s">
        <v>765</v>
      </c>
      <c r="F116" s="387"/>
      <c r="G116" s="253" t="s">
        <v>19</v>
      </c>
      <c r="H116" s="254">
        <f>'Memória de Cálculo'!AB788</f>
        <v>442.85</v>
      </c>
      <c r="I116" s="254">
        <v>18.350000000000001</v>
      </c>
      <c r="J116" s="254">
        <f t="shared" si="44"/>
        <v>22.473244999999999</v>
      </c>
      <c r="K116" s="255">
        <f t="shared" ref="K116" si="49">ROUND((H116*J116),2)</f>
        <v>9952.2800000000007</v>
      </c>
      <c r="L116" s="256">
        <f t="shared" si="46"/>
        <v>6.0680378379804091E-3</v>
      </c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2:24" s="1" customFormat="1" ht="14.25">
      <c r="B117" s="252" t="s">
        <v>187</v>
      </c>
      <c r="C117" s="253" t="s">
        <v>18</v>
      </c>
      <c r="D117" s="253">
        <v>150302</v>
      </c>
      <c r="E117" s="384" t="s">
        <v>778</v>
      </c>
      <c r="F117" s="384"/>
      <c r="G117" s="253" t="s">
        <v>19</v>
      </c>
      <c r="H117" s="254">
        <f>'Memória de Cálculo'!AB793</f>
        <v>1262.3029999999999</v>
      </c>
      <c r="I117" s="254">
        <v>37.229999999999997</v>
      </c>
      <c r="J117" s="254">
        <f t="shared" si="44"/>
        <v>45.595580999999996</v>
      </c>
      <c r="K117" s="255">
        <f t="shared" ref="K117" si="50">ROUND((H117*J117),2)</f>
        <v>57555.44</v>
      </c>
      <c r="L117" s="256">
        <f t="shared" si="46"/>
        <v>3.5092319317946354E-2</v>
      </c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2:24" s="1" customFormat="1" ht="14.25">
      <c r="B118" s="252" t="s">
        <v>188</v>
      </c>
      <c r="C118" s="253" t="s">
        <v>18</v>
      </c>
      <c r="D118" s="253">
        <v>150131</v>
      </c>
      <c r="E118" s="384" t="s">
        <v>254</v>
      </c>
      <c r="F118" s="384"/>
      <c r="G118" s="253" t="s">
        <v>19</v>
      </c>
      <c r="H118" s="254">
        <f>'Memória de Cálculo'!AB806</f>
        <v>435.58050000000003</v>
      </c>
      <c r="I118" s="254">
        <v>37.29</v>
      </c>
      <c r="J118" s="254">
        <f t="shared" si="44"/>
        <v>45.669062999999994</v>
      </c>
      <c r="K118" s="255">
        <f t="shared" ref="K118" si="51">ROUND((H118*J118),2)</f>
        <v>19892.55</v>
      </c>
      <c r="L118" s="256">
        <f t="shared" si="46"/>
        <v>1.2128753018797418E-2</v>
      </c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2:24" s="1" customFormat="1" ht="13.5" customHeight="1">
      <c r="B119" s="246">
        <v>14</v>
      </c>
      <c r="C119" s="257"/>
      <c r="D119" s="258"/>
      <c r="E119" s="370" t="s">
        <v>163</v>
      </c>
      <c r="F119" s="370"/>
      <c r="G119" s="247"/>
      <c r="H119" s="248"/>
      <c r="I119" s="248"/>
      <c r="J119" s="249"/>
      <c r="K119" s="250">
        <f>SUBTOTAL(9,K120:K138)</f>
        <v>146977.14000000001</v>
      </c>
      <c r="L119" s="251">
        <f t="shared" si="46"/>
        <v>8.9613922321130829E-2</v>
      </c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2:24" s="1" customFormat="1" ht="13.5" customHeight="1">
      <c r="B120" s="252" t="s">
        <v>200</v>
      </c>
      <c r="C120" s="253" t="s">
        <v>18</v>
      </c>
      <c r="D120" s="271">
        <v>190609</v>
      </c>
      <c r="E120" s="384" t="s">
        <v>217</v>
      </c>
      <c r="F120" s="384"/>
      <c r="G120" s="253" t="s">
        <v>61</v>
      </c>
      <c r="H120" s="254">
        <f>'Memória de Cálculo'!AB815</f>
        <v>3</v>
      </c>
      <c r="I120" s="254">
        <v>580.23</v>
      </c>
      <c r="J120" s="254">
        <f t="shared" ref="J120:J138" si="52">SUM(I120)*(1+$L$2)</f>
        <v>710.60768099999996</v>
      </c>
      <c r="K120" s="255">
        <f t="shared" ref="K120:K137" si="53">ROUND((H120*J120),2)</f>
        <v>2131.8200000000002</v>
      </c>
      <c r="L120" s="256">
        <f t="shared" si="46"/>
        <v>1.2997990836032943E-3</v>
      </c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  <row r="121" spans="2:24" s="1" customFormat="1" ht="14.25">
      <c r="B121" s="252" t="s">
        <v>201</v>
      </c>
      <c r="C121" s="253" t="s">
        <v>18</v>
      </c>
      <c r="D121" s="271">
        <v>190303</v>
      </c>
      <c r="E121" s="384" t="s">
        <v>218</v>
      </c>
      <c r="F121" s="384"/>
      <c r="G121" s="253" t="s">
        <v>61</v>
      </c>
      <c r="H121" s="254">
        <f>'Memória de Cálculo'!AB820</f>
        <v>1</v>
      </c>
      <c r="I121" s="254">
        <v>1825.06</v>
      </c>
      <c r="J121" s="254">
        <f t="shared" si="52"/>
        <v>2235.1509819999997</v>
      </c>
      <c r="K121" s="255">
        <f t="shared" si="53"/>
        <v>2235.15</v>
      </c>
      <c r="L121" s="256">
        <f t="shared" si="46"/>
        <v>1.3628007625952959E-3</v>
      </c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</row>
    <row r="122" spans="2:24" s="1" customFormat="1" ht="13.5" customHeight="1">
      <c r="B122" s="252" t="s">
        <v>202</v>
      </c>
      <c r="C122" s="253" t="s">
        <v>18</v>
      </c>
      <c r="D122" s="271">
        <v>190375</v>
      </c>
      <c r="E122" s="384" t="s">
        <v>219</v>
      </c>
      <c r="F122" s="384"/>
      <c r="G122" s="253" t="s">
        <v>61</v>
      </c>
      <c r="H122" s="254">
        <v>1</v>
      </c>
      <c r="I122" s="254">
        <v>598.34</v>
      </c>
      <c r="J122" s="254">
        <f t="shared" si="52"/>
        <v>732.78699799999993</v>
      </c>
      <c r="K122" s="255">
        <f t="shared" si="53"/>
        <v>732.79</v>
      </c>
      <c r="L122" s="256">
        <f t="shared" si="46"/>
        <v>4.4679183536774117E-4</v>
      </c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2:24" s="1" customFormat="1" ht="13.5" customHeight="1">
      <c r="B123" s="252" t="s">
        <v>203</v>
      </c>
      <c r="C123" s="253" t="s">
        <v>18</v>
      </c>
      <c r="D123" s="271">
        <v>190304</v>
      </c>
      <c r="E123" s="387" t="s">
        <v>220</v>
      </c>
      <c r="F123" s="387"/>
      <c r="G123" s="253" t="s">
        <v>61</v>
      </c>
      <c r="H123" s="254">
        <f>'Memória de Cálculo'!AB828</f>
        <v>1</v>
      </c>
      <c r="I123" s="254">
        <v>893.19</v>
      </c>
      <c r="J123" s="254">
        <f t="shared" si="52"/>
        <v>1093.8897930000001</v>
      </c>
      <c r="K123" s="255">
        <f t="shared" si="53"/>
        <v>1093.8900000000001</v>
      </c>
      <c r="L123" s="256">
        <f t="shared" si="46"/>
        <v>6.6695932093835679E-4</v>
      </c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2:24" s="1" customFormat="1" ht="29.25" customHeight="1">
      <c r="B124" s="252" t="s">
        <v>204</v>
      </c>
      <c r="C124" s="253" t="s">
        <v>112</v>
      </c>
      <c r="D124" s="271">
        <v>12982</v>
      </c>
      <c r="E124" s="384" t="s">
        <v>452</v>
      </c>
      <c r="F124" s="387"/>
      <c r="G124" s="253" t="s">
        <v>61</v>
      </c>
      <c r="H124" s="254">
        <f>'Memória de Cálculo'!AB832</f>
        <v>2</v>
      </c>
      <c r="I124" s="254">
        <v>1385.17</v>
      </c>
      <c r="J124" s="254">
        <f t="shared" si="52"/>
        <v>1696.4176989999999</v>
      </c>
      <c r="K124" s="255">
        <f t="shared" ref="K124" si="54">ROUND((H124*J124),2)</f>
        <v>3392.84</v>
      </c>
      <c r="L124" s="256">
        <f t="shared" si="46"/>
        <v>2.0686597943600309E-3</v>
      </c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2:24" s="1" customFormat="1" ht="13.5" customHeight="1">
      <c r="B125" s="252" t="s">
        <v>462</v>
      </c>
      <c r="C125" s="253" t="s">
        <v>18</v>
      </c>
      <c r="D125" s="271">
        <v>190401</v>
      </c>
      <c r="E125" s="384" t="s">
        <v>221</v>
      </c>
      <c r="F125" s="384"/>
      <c r="G125" s="253" t="s">
        <v>61</v>
      </c>
      <c r="H125" s="254">
        <f>'Memória de Cálculo'!AB837</f>
        <v>2</v>
      </c>
      <c r="I125" s="254">
        <v>641.73</v>
      </c>
      <c r="J125" s="254">
        <f t="shared" si="52"/>
        <v>785.9267309999999</v>
      </c>
      <c r="K125" s="255">
        <f t="shared" si="53"/>
        <v>1571.85</v>
      </c>
      <c r="L125" s="256">
        <f t="shared" si="46"/>
        <v>9.5837790693484347E-4</v>
      </c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2:24" s="1" customFormat="1" ht="13.5" customHeight="1">
      <c r="B126" s="252" t="s">
        <v>466</v>
      </c>
      <c r="C126" s="253" t="s">
        <v>18</v>
      </c>
      <c r="D126" s="271">
        <v>190716</v>
      </c>
      <c r="E126" s="384" t="s">
        <v>222</v>
      </c>
      <c r="F126" s="384"/>
      <c r="G126" s="272" t="s">
        <v>24</v>
      </c>
      <c r="H126" s="254">
        <f>'Memória de Cálculo'!AB841</f>
        <v>2</v>
      </c>
      <c r="I126" s="254">
        <v>281.81</v>
      </c>
      <c r="J126" s="254">
        <f t="shared" si="52"/>
        <v>345.13270699999998</v>
      </c>
      <c r="K126" s="255">
        <f t="shared" si="53"/>
        <v>690.27</v>
      </c>
      <c r="L126" s="256">
        <f t="shared" si="46"/>
        <v>4.2086682432796672E-4</v>
      </c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2:24" s="1" customFormat="1" ht="13.5" customHeight="1">
      <c r="B127" s="252" t="s">
        <v>485</v>
      </c>
      <c r="C127" s="253" t="s">
        <v>112</v>
      </c>
      <c r="D127" s="271">
        <v>10759</v>
      </c>
      <c r="E127" s="384" t="s">
        <v>453</v>
      </c>
      <c r="F127" s="384"/>
      <c r="G127" s="253" t="s">
        <v>19</v>
      </c>
      <c r="H127" s="254">
        <f>'Memória de Cálculo'!AB845</f>
        <v>6.11</v>
      </c>
      <c r="I127" s="254">
        <v>445.91</v>
      </c>
      <c r="J127" s="254">
        <f t="shared" si="52"/>
        <v>546.10597699999994</v>
      </c>
      <c r="K127" s="255">
        <f t="shared" si="53"/>
        <v>3336.71</v>
      </c>
      <c r="L127" s="256">
        <f t="shared" si="46"/>
        <v>2.0344365848195198E-3</v>
      </c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2:24" s="1" customFormat="1" ht="13.5" customHeight="1">
      <c r="B128" s="252" t="s">
        <v>487</v>
      </c>
      <c r="C128" s="253" t="s">
        <v>18</v>
      </c>
      <c r="D128" s="271">
        <v>190376</v>
      </c>
      <c r="E128" s="384" t="s">
        <v>224</v>
      </c>
      <c r="F128" s="384"/>
      <c r="G128" s="253" t="s">
        <v>61</v>
      </c>
      <c r="H128" s="254">
        <f>'Memória de Cálculo'!AB853</f>
        <v>1</v>
      </c>
      <c r="I128" s="254">
        <v>606.48</v>
      </c>
      <c r="J128" s="254">
        <f t="shared" si="52"/>
        <v>742.75605599999994</v>
      </c>
      <c r="K128" s="255">
        <f t="shared" si="53"/>
        <v>742.76</v>
      </c>
      <c r="L128" s="256">
        <f t="shared" si="46"/>
        <v>4.5287067732603263E-4</v>
      </c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2:24" s="1" customFormat="1" ht="13.5" customHeight="1">
      <c r="B129" s="252" t="s">
        <v>491</v>
      </c>
      <c r="C129" s="253" t="s">
        <v>134</v>
      </c>
      <c r="D129" s="259" t="s">
        <v>246</v>
      </c>
      <c r="E129" s="390" t="s">
        <v>419</v>
      </c>
      <c r="F129" s="390"/>
      <c r="G129" s="272" t="s">
        <v>19</v>
      </c>
      <c r="H129" s="254">
        <f>'Memória de Cálculo'!AB857</f>
        <v>20.900000000000002</v>
      </c>
      <c r="I129" s="254">
        <f>Composições!H101</f>
        <v>285.44</v>
      </c>
      <c r="J129" s="254">
        <f t="shared" si="52"/>
        <v>349.57836799999995</v>
      </c>
      <c r="K129" s="255">
        <f t="shared" si="53"/>
        <v>7306.19</v>
      </c>
      <c r="L129" s="256">
        <f t="shared" si="46"/>
        <v>4.454681477156398E-3</v>
      </c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2:24" s="1" customFormat="1" ht="13.5" customHeight="1">
      <c r="B130" s="252" t="s">
        <v>493</v>
      </c>
      <c r="C130" s="253" t="s">
        <v>18</v>
      </c>
      <c r="D130" s="271">
        <v>190238</v>
      </c>
      <c r="E130" s="384" t="s">
        <v>428</v>
      </c>
      <c r="F130" s="384"/>
      <c r="G130" s="253" t="s">
        <v>61</v>
      </c>
      <c r="H130" s="254">
        <f>'Memória de Cálculo'!AB875</f>
        <v>18</v>
      </c>
      <c r="I130" s="254">
        <v>701.38</v>
      </c>
      <c r="J130" s="254">
        <f t="shared" si="52"/>
        <v>858.98008599999991</v>
      </c>
      <c r="K130" s="255">
        <f t="shared" si="53"/>
        <v>15461.64</v>
      </c>
      <c r="L130" s="256">
        <f t="shared" si="46"/>
        <v>9.4271681019054317E-3</v>
      </c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2:24" s="1" customFormat="1" ht="13.5" customHeight="1">
      <c r="B131" s="252" t="s">
        <v>494</v>
      </c>
      <c r="C131" s="253" t="s">
        <v>134</v>
      </c>
      <c r="D131" s="259" t="s">
        <v>216</v>
      </c>
      <c r="E131" s="384" t="s">
        <v>422</v>
      </c>
      <c r="F131" s="384"/>
      <c r="G131" s="253" t="s">
        <v>61</v>
      </c>
      <c r="H131" s="254">
        <f>'Memória de Cálculo'!AB896</f>
        <v>12</v>
      </c>
      <c r="I131" s="254">
        <f>Composições!H69</f>
        <v>3008.7260000000001</v>
      </c>
      <c r="J131" s="254">
        <f t="shared" si="52"/>
        <v>3684.7867321999997</v>
      </c>
      <c r="K131" s="255">
        <f t="shared" si="53"/>
        <v>44217.440000000002</v>
      </c>
      <c r="L131" s="256">
        <f t="shared" si="46"/>
        <v>2.6959962844557071E-2</v>
      </c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2:24" s="1" customFormat="1" ht="13.5" customHeight="1">
      <c r="B132" s="252" t="s">
        <v>495</v>
      </c>
      <c r="C132" s="253" t="s">
        <v>134</v>
      </c>
      <c r="D132" s="259" t="s">
        <v>234</v>
      </c>
      <c r="E132" s="384" t="s">
        <v>421</v>
      </c>
      <c r="F132" s="384"/>
      <c r="G132" s="253" t="s">
        <v>61</v>
      </c>
      <c r="H132" s="254">
        <f>'Memória de Cálculo'!AB911</f>
        <v>12</v>
      </c>
      <c r="I132" s="254">
        <f>Composições!H78</f>
        <v>2401.614</v>
      </c>
      <c r="J132" s="254">
        <f t="shared" si="52"/>
        <v>2941.2566657999996</v>
      </c>
      <c r="K132" s="255">
        <f t="shared" si="53"/>
        <v>35295.08</v>
      </c>
      <c r="L132" s="256">
        <f t="shared" si="46"/>
        <v>2.1519880965421546E-2</v>
      </c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2:24" s="1" customFormat="1" ht="13.5" customHeight="1">
      <c r="B133" s="252" t="s">
        <v>496</v>
      </c>
      <c r="C133" s="253" t="s">
        <v>134</v>
      </c>
      <c r="D133" s="259" t="s">
        <v>235</v>
      </c>
      <c r="E133" s="384" t="s">
        <v>420</v>
      </c>
      <c r="F133" s="384"/>
      <c r="G133" s="272" t="s">
        <v>61</v>
      </c>
      <c r="H133" s="254">
        <f>'Memória de Cálculo'!AB926</f>
        <v>2</v>
      </c>
      <c r="I133" s="254">
        <f>Composições!H87</f>
        <v>2705.17</v>
      </c>
      <c r="J133" s="254">
        <f t="shared" si="52"/>
        <v>3313.0216989999999</v>
      </c>
      <c r="K133" s="255">
        <f t="shared" si="53"/>
        <v>6626.04</v>
      </c>
      <c r="L133" s="256">
        <f t="shared" si="46"/>
        <v>4.0399849517870987E-3</v>
      </c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2:24" s="1" customFormat="1" ht="13.5" customHeight="1">
      <c r="B134" s="252" t="s">
        <v>821</v>
      </c>
      <c r="C134" s="253" t="s">
        <v>112</v>
      </c>
      <c r="D134" s="271">
        <v>4629</v>
      </c>
      <c r="E134" s="384" t="s">
        <v>237</v>
      </c>
      <c r="F134" s="384"/>
      <c r="G134" s="272" t="s">
        <v>24</v>
      </c>
      <c r="H134" s="254">
        <f>'Memória de Cálculo'!AB931</f>
        <v>23.5</v>
      </c>
      <c r="I134" s="254">
        <v>224.8</v>
      </c>
      <c r="J134" s="254">
        <f t="shared" si="52"/>
        <v>275.31256000000002</v>
      </c>
      <c r="K134" s="255">
        <f t="shared" si="53"/>
        <v>6469.85</v>
      </c>
      <c r="L134" s="256">
        <f t="shared" si="46"/>
        <v>3.9447538258627719E-3</v>
      </c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2:24" s="1" customFormat="1" ht="13.5" customHeight="1">
      <c r="B135" s="252" t="s">
        <v>822</v>
      </c>
      <c r="C135" s="253" t="s">
        <v>134</v>
      </c>
      <c r="D135" s="259" t="s">
        <v>236</v>
      </c>
      <c r="E135" s="390" t="s">
        <v>423</v>
      </c>
      <c r="F135" s="390"/>
      <c r="G135" s="272" t="s">
        <v>61</v>
      </c>
      <c r="H135" s="254">
        <f>'Memória de Cálculo'!AB936</f>
        <v>1</v>
      </c>
      <c r="I135" s="254">
        <f>Composições!H96</f>
        <v>3446.0839999999994</v>
      </c>
      <c r="J135" s="254">
        <f t="shared" si="52"/>
        <v>4220.4190747999992</v>
      </c>
      <c r="K135" s="255">
        <f t="shared" si="53"/>
        <v>4220.42</v>
      </c>
      <c r="L135" s="256">
        <f t="shared" si="46"/>
        <v>2.5732463568317286E-3</v>
      </c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2:24" s="1" customFormat="1" ht="13.5" customHeight="1">
      <c r="B136" s="252" t="s">
        <v>823</v>
      </c>
      <c r="C136" s="253" t="s">
        <v>112</v>
      </c>
      <c r="D136" s="271">
        <v>3709</v>
      </c>
      <c r="E136" s="390" t="s">
        <v>450</v>
      </c>
      <c r="F136" s="390"/>
      <c r="G136" s="253" t="s">
        <v>61</v>
      </c>
      <c r="H136" s="254">
        <f>'Memória de Cálculo'!AB940</f>
        <v>4</v>
      </c>
      <c r="I136" s="254">
        <v>153.13</v>
      </c>
      <c r="J136" s="254">
        <f t="shared" si="52"/>
        <v>187.53831099999999</v>
      </c>
      <c r="K136" s="255">
        <f t="shared" si="53"/>
        <v>750.15</v>
      </c>
      <c r="L136" s="256">
        <f t="shared" si="46"/>
        <v>4.5737645887786551E-4</v>
      </c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2:24" s="1" customFormat="1" ht="13.5" customHeight="1">
      <c r="B137" s="252" t="s">
        <v>824</v>
      </c>
      <c r="C137" s="253" t="s">
        <v>678</v>
      </c>
      <c r="D137" s="259" t="s">
        <v>762</v>
      </c>
      <c r="E137" s="384" t="s">
        <v>761</v>
      </c>
      <c r="F137" s="384"/>
      <c r="G137" s="272" t="s">
        <v>19</v>
      </c>
      <c r="H137" s="254">
        <f>'Memória de Cálculo'!AB947</f>
        <v>2.6325000000000003</v>
      </c>
      <c r="I137" s="254">
        <v>2895.05</v>
      </c>
      <c r="J137" s="254">
        <f t="shared" si="52"/>
        <v>3545.5677350000001</v>
      </c>
      <c r="K137" s="255">
        <f t="shared" si="53"/>
        <v>9333.7099999999991</v>
      </c>
      <c r="L137" s="256">
        <f t="shared" si="46"/>
        <v>5.690887459831929E-3</v>
      </c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2:24" s="1" customFormat="1" ht="27" customHeight="1">
      <c r="B138" s="252" t="s">
        <v>825</v>
      </c>
      <c r="C138" s="253" t="s">
        <v>21</v>
      </c>
      <c r="D138" s="259" t="s">
        <v>456</v>
      </c>
      <c r="E138" s="384" t="s">
        <v>455</v>
      </c>
      <c r="F138" s="384"/>
      <c r="G138" s="272" t="s">
        <v>19</v>
      </c>
      <c r="H138" s="254">
        <f>'Memória de Cálculo'!AB951</f>
        <v>0.96</v>
      </c>
      <c r="I138" s="254">
        <v>1164.01</v>
      </c>
      <c r="J138" s="254">
        <f t="shared" si="52"/>
        <v>1425.5630469999999</v>
      </c>
      <c r="K138" s="255">
        <f t="shared" ref="K138" si="55">ROUND((H138*J138),2)</f>
        <v>1368.54</v>
      </c>
      <c r="L138" s="256">
        <f t="shared" si="46"/>
        <v>8.3441708862589357E-4</v>
      </c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2:24" s="1" customFormat="1" ht="13.5" customHeight="1">
      <c r="B139" s="246">
        <v>15</v>
      </c>
      <c r="C139" s="257"/>
      <c r="D139" s="258"/>
      <c r="E139" s="370" t="s">
        <v>164</v>
      </c>
      <c r="F139" s="370"/>
      <c r="G139" s="247"/>
      <c r="H139" s="248"/>
      <c r="I139" s="248"/>
      <c r="J139" s="249"/>
      <c r="K139" s="250">
        <f>SUBTOTAL(9,K140:K167)</f>
        <v>88755.89999999998</v>
      </c>
      <c r="L139" s="251">
        <f t="shared" si="46"/>
        <v>5.411565586418441E-2</v>
      </c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2:24" s="1" customFormat="1" ht="13.5" customHeight="1">
      <c r="B140" s="252" t="s">
        <v>206</v>
      </c>
      <c r="C140" s="253" t="s">
        <v>18</v>
      </c>
      <c r="D140" s="253">
        <v>201507</v>
      </c>
      <c r="E140" s="384" t="s">
        <v>633</v>
      </c>
      <c r="F140" s="384"/>
      <c r="G140" s="253" t="s">
        <v>61</v>
      </c>
      <c r="H140" s="254">
        <f>'Memória de Cálculo'!AB956</f>
        <v>7</v>
      </c>
      <c r="I140" s="254">
        <v>224.22</v>
      </c>
      <c r="J140" s="254">
        <f t="shared" ref="J140:J167" si="56">SUM(I140)*(1+$L$2)</f>
        <v>274.60223399999995</v>
      </c>
      <c r="K140" s="255">
        <f t="shared" ref="K140:K143" si="57">ROUND((H140*J140),2)</f>
        <v>1922.22</v>
      </c>
      <c r="L140" s="256">
        <f t="shared" si="46"/>
        <v>1.1720031684119318E-3</v>
      </c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2:24" s="1" customFormat="1" ht="13.5" customHeight="1">
      <c r="B141" s="252" t="s">
        <v>207</v>
      </c>
      <c r="C141" s="253" t="s">
        <v>18</v>
      </c>
      <c r="D141" s="273">
        <v>241468</v>
      </c>
      <c r="E141" s="391" t="s">
        <v>193</v>
      </c>
      <c r="F141" s="391"/>
      <c r="G141" s="253" t="s">
        <v>61</v>
      </c>
      <c r="H141" s="254">
        <f>'Memória de Cálculo'!AB960</f>
        <v>43</v>
      </c>
      <c r="I141" s="254">
        <v>34.04</v>
      </c>
      <c r="J141" s="254">
        <f t="shared" si="56"/>
        <v>41.688787999999995</v>
      </c>
      <c r="K141" s="255">
        <f t="shared" si="57"/>
        <v>1792.62</v>
      </c>
      <c r="L141" s="256">
        <f t="shared" si="46"/>
        <v>1.0929843200875014E-3</v>
      </c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2:24" s="1" customFormat="1" ht="13.5" customHeight="1">
      <c r="B142" s="252" t="s">
        <v>208</v>
      </c>
      <c r="C142" s="253" t="s">
        <v>18</v>
      </c>
      <c r="D142" s="253">
        <v>170978</v>
      </c>
      <c r="E142" s="384" t="s">
        <v>192</v>
      </c>
      <c r="F142" s="384"/>
      <c r="G142" s="253" t="s">
        <v>61</v>
      </c>
      <c r="H142" s="254">
        <f>'Memória de Cálculo'!AB964</f>
        <v>31</v>
      </c>
      <c r="I142" s="254">
        <v>53.03</v>
      </c>
      <c r="J142" s="254">
        <f t="shared" si="56"/>
        <v>64.945841000000001</v>
      </c>
      <c r="K142" s="255">
        <f t="shared" si="57"/>
        <v>2013.32</v>
      </c>
      <c r="L142" s="256">
        <f t="shared" si="46"/>
        <v>1.2275480533066509E-3</v>
      </c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2:24" s="1" customFormat="1" ht="13.5" customHeight="1">
      <c r="B143" s="252" t="s">
        <v>209</v>
      </c>
      <c r="C143" s="253" t="s">
        <v>18</v>
      </c>
      <c r="D143" s="253">
        <v>200635</v>
      </c>
      <c r="E143" s="384" t="s">
        <v>669</v>
      </c>
      <c r="F143" s="384"/>
      <c r="G143" s="253" t="s">
        <v>61</v>
      </c>
      <c r="H143" s="254">
        <f>'Memória de Cálculo'!AB968</f>
        <v>2</v>
      </c>
      <c r="I143" s="254">
        <v>1568.06</v>
      </c>
      <c r="J143" s="254">
        <f t="shared" si="56"/>
        <v>1920.4030819999998</v>
      </c>
      <c r="K143" s="255">
        <f t="shared" si="57"/>
        <v>3840.81</v>
      </c>
      <c r="L143" s="256">
        <f t="shared" si="46"/>
        <v>2.3417930774147764E-3</v>
      </c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2:24" s="1" customFormat="1" ht="13.5" customHeight="1">
      <c r="B144" s="252" t="s">
        <v>210</v>
      </c>
      <c r="C144" s="253" t="s">
        <v>18</v>
      </c>
      <c r="D144" s="253">
        <v>200661</v>
      </c>
      <c r="E144" s="384" t="s">
        <v>670</v>
      </c>
      <c r="F144" s="384"/>
      <c r="G144" s="253" t="s">
        <v>61</v>
      </c>
      <c r="H144" s="254">
        <f>'Memória de Cálculo'!AB972</f>
        <v>1</v>
      </c>
      <c r="I144" s="254">
        <v>1550.4</v>
      </c>
      <c r="J144" s="254">
        <f t="shared" si="56"/>
        <v>1898.7748799999999</v>
      </c>
      <c r="K144" s="255">
        <f t="shared" ref="K144:K150" si="58">ROUND((H144*J144),2)</f>
        <v>1898.77</v>
      </c>
      <c r="L144" s="256">
        <f t="shared" si="46"/>
        <v>1.1577053906865623E-3</v>
      </c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2:24" s="1" customFormat="1" ht="13.5" customHeight="1">
      <c r="B145" s="252" t="s">
        <v>637</v>
      </c>
      <c r="C145" s="253" t="s">
        <v>112</v>
      </c>
      <c r="D145" s="253">
        <v>7861</v>
      </c>
      <c r="E145" s="384" t="s">
        <v>673</v>
      </c>
      <c r="F145" s="384"/>
      <c r="G145" s="253" t="s">
        <v>61</v>
      </c>
      <c r="H145" s="254">
        <f>'Memória de Cálculo'!AB976</f>
        <v>2</v>
      </c>
      <c r="I145" s="254">
        <v>132.80000000000001</v>
      </c>
      <c r="J145" s="254">
        <f t="shared" si="56"/>
        <v>162.64016000000001</v>
      </c>
      <c r="K145" s="255">
        <f t="shared" si="58"/>
        <v>325.27999999999997</v>
      </c>
      <c r="L145" s="256">
        <f t="shared" si="46"/>
        <v>1.9832755388094657E-4</v>
      </c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2:24" s="1" customFormat="1" ht="13.5" customHeight="1">
      <c r="B146" s="252" t="s">
        <v>638</v>
      </c>
      <c r="C146" s="253" t="s">
        <v>112</v>
      </c>
      <c r="D146" s="253">
        <v>11824</v>
      </c>
      <c r="E146" s="384" t="s">
        <v>675</v>
      </c>
      <c r="F146" s="384"/>
      <c r="G146" s="253" t="s">
        <v>61</v>
      </c>
      <c r="H146" s="254">
        <f>'Memória de Cálculo'!AB980</f>
        <v>2</v>
      </c>
      <c r="I146" s="254">
        <v>199.05</v>
      </c>
      <c r="J146" s="254">
        <f t="shared" si="56"/>
        <v>243.776535</v>
      </c>
      <c r="K146" s="255">
        <f t="shared" si="58"/>
        <v>487.55</v>
      </c>
      <c r="L146" s="256">
        <f t="shared" ref="L146:L170" si="59">K146/K$171</f>
        <v>2.9726573688716035E-4</v>
      </c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2:24" s="1" customFormat="1" ht="13.5" customHeight="1">
      <c r="B147" s="252" t="s">
        <v>639</v>
      </c>
      <c r="C147" s="253" t="s">
        <v>678</v>
      </c>
      <c r="D147" s="253" t="s">
        <v>677</v>
      </c>
      <c r="E147" s="384" t="s">
        <v>679</v>
      </c>
      <c r="F147" s="384"/>
      <c r="G147" s="253" t="s">
        <v>61</v>
      </c>
      <c r="H147" s="254">
        <f>'Memória de Cálculo'!AB984</f>
        <v>10</v>
      </c>
      <c r="I147" s="254">
        <v>15</v>
      </c>
      <c r="J147" s="254">
        <f t="shared" si="56"/>
        <v>18.3705</v>
      </c>
      <c r="K147" s="255">
        <f t="shared" ref="K147:K148" si="60">ROUND((H147*J147),2)</f>
        <v>183.71</v>
      </c>
      <c r="L147" s="256">
        <f t="shared" si="59"/>
        <v>1.1201043692655159E-4</v>
      </c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2:24" s="1" customFormat="1" ht="13.5" customHeight="1">
      <c r="B148" s="252" t="s">
        <v>651</v>
      </c>
      <c r="C148" s="253" t="s">
        <v>18</v>
      </c>
      <c r="D148" s="253">
        <v>180839</v>
      </c>
      <c r="E148" s="384" t="s">
        <v>684</v>
      </c>
      <c r="F148" s="384"/>
      <c r="G148" s="253" t="s">
        <v>61</v>
      </c>
      <c r="H148" s="254">
        <f>'Memória de Cálculo'!AB988</f>
        <v>1</v>
      </c>
      <c r="I148" s="254">
        <v>13149.86</v>
      </c>
      <c r="J148" s="254">
        <f t="shared" si="56"/>
        <v>16104.633542</v>
      </c>
      <c r="K148" s="255">
        <f t="shared" si="60"/>
        <v>16104.63</v>
      </c>
      <c r="L148" s="256">
        <f t="shared" si="59"/>
        <v>9.8192076797150429E-3</v>
      </c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2:24" s="1" customFormat="1" ht="13.5" customHeight="1">
      <c r="B149" s="252" t="s">
        <v>655</v>
      </c>
      <c r="C149" s="253" t="s">
        <v>18</v>
      </c>
      <c r="D149" s="253">
        <v>250603</v>
      </c>
      <c r="E149" s="384" t="s">
        <v>636</v>
      </c>
      <c r="F149" s="387"/>
      <c r="G149" s="253" t="s">
        <v>61</v>
      </c>
      <c r="H149" s="254">
        <f>'Memória de Cálculo'!AB992</f>
        <v>1</v>
      </c>
      <c r="I149" s="254">
        <v>18178.95</v>
      </c>
      <c r="J149" s="254">
        <f t="shared" si="56"/>
        <v>22263.760064999999</v>
      </c>
      <c r="K149" s="255">
        <f t="shared" ref="K149" si="61">ROUND((H149*J149),2)</f>
        <v>22263.759999999998</v>
      </c>
      <c r="L149" s="256">
        <f t="shared" si="59"/>
        <v>1.3574511377866649E-2</v>
      </c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2:24" s="1" customFormat="1" ht="13.5" customHeight="1">
      <c r="B150" s="252" t="s">
        <v>662</v>
      </c>
      <c r="C150" s="253" t="s">
        <v>112</v>
      </c>
      <c r="D150" s="253">
        <v>8614</v>
      </c>
      <c r="E150" s="384" t="s">
        <v>635</v>
      </c>
      <c r="F150" s="384"/>
      <c r="G150" s="253" t="s">
        <v>61</v>
      </c>
      <c r="H150" s="254">
        <f>'Memória de Cálculo'!AB996</f>
        <v>1</v>
      </c>
      <c r="I150" s="254">
        <v>78.349999999999994</v>
      </c>
      <c r="J150" s="254">
        <f t="shared" si="56"/>
        <v>95.955244999999991</v>
      </c>
      <c r="K150" s="255">
        <f t="shared" si="58"/>
        <v>95.96</v>
      </c>
      <c r="L150" s="256">
        <f t="shared" si="59"/>
        <v>5.8508091706885253E-5</v>
      </c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2:24" s="1" customFormat="1" ht="13.5" customHeight="1">
      <c r="B151" s="252" t="s">
        <v>759</v>
      </c>
      <c r="C151" s="253" t="s">
        <v>715</v>
      </c>
      <c r="D151" s="253">
        <v>180301</v>
      </c>
      <c r="E151" s="384" t="s">
        <v>714</v>
      </c>
      <c r="F151" s="384"/>
      <c r="G151" s="253" t="s">
        <v>61</v>
      </c>
      <c r="H151" s="254">
        <f>'Memória de Cálculo'!AB1000</f>
        <v>1</v>
      </c>
      <c r="I151" s="254">
        <v>4269.0200000000004</v>
      </c>
      <c r="J151" s="254">
        <f t="shared" si="56"/>
        <v>5228.2687940000005</v>
      </c>
      <c r="K151" s="255">
        <f t="shared" ref="K151" si="62">ROUND((H151*J151),2)</f>
        <v>5228.2700000000004</v>
      </c>
      <c r="L151" s="256">
        <f t="shared" si="59"/>
        <v>3.1877459423547E-3</v>
      </c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2:24" s="1" customFormat="1" ht="25.5" customHeight="1">
      <c r="B152" s="252" t="s">
        <v>869</v>
      </c>
      <c r="C152" s="253" t="s">
        <v>21</v>
      </c>
      <c r="D152" s="253">
        <v>92368</v>
      </c>
      <c r="E152" s="384" t="s">
        <v>686</v>
      </c>
      <c r="F152" s="384"/>
      <c r="G152" s="253" t="s">
        <v>24</v>
      </c>
      <c r="H152" s="254">
        <f>'Memória de Cálculo'!AB1004</f>
        <v>7</v>
      </c>
      <c r="I152" s="254">
        <v>138.96</v>
      </c>
      <c r="J152" s="254">
        <f t="shared" si="56"/>
        <v>170.18431200000001</v>
      </c>
      <c r="K152" s="255">
        <f t="shared" ref="K152" si="63">ROUND((H152*J152),2)</f>
        <v>1191.29</v>
      </c>
      <c r="L152" s="256">
        <f t="shared" si="59"/>
        <v>7.2634539984884673E-4</v>
      </c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2:24" s="1" customFormat="1" ht="25.5" customHeight="1">
      <c r="B153" s="252" t="s">
        <v>870</v>
      </c>
      <c r="C153" s="253" t="s">
        <v>21</v>
      </c>
      <c r="D153" s="253">
        <v>92367</v>
      </c>
      <c r="E153" s="384" t="s">
        <v>687</v>
      </c>
      <c r="F153" s="387"/>
      <c r="G153" s="253" t="s">
        <v>24</v>
      </c>
      <c r="H153" s="254">
        <f>'Memória de Cálculo'!AB1008</f>
        <v>135</v>
      </c>
      <c r="I153" s="254">
        <v>105.13</v>
      </c>
      <c r="J153" s="254">
        <f t="shared" si="56"/>
        <v>128.75271099999998</v>
      </c>
      <c r="K153" s="255">
        <f t="shared" ref="K153:K154" si="64">ROUND((H153*J153),2)</f>
        <v>17381.62</v>
      </c>
      <c r="L153" s="256">
        <f t="shared" si="59"/>
        <v>1.059780551244509E-2</v>
      </c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2:24" s="1" customFormat="1" ht="26.25" customHeight="1">
      <c r="B154" s="252" t="s">
        <v>871</v>
      </c>
      <c r="C154" s="253" t="s">
        <v>21</v>
      </c>
      <c r="D154" s="253">
        <v>94475</v>
      </c>
      <c r="E154" s="384" t="s">
        <v>690</v>
      </c>
      <c r="F154" s="384"/>
      <c r="G154" s="253" t="s">
        <v>61</v>
      </c>
      <c r="H154" s="254">
        <f>'Memória de Cálculo'!AB1012</f>
        <v>2</v>
      </c>
      <c r="I154" s="254">
        <v>145.75</v>
      </c>
      <c r="J154" s="254">
        <f t="shared" si="56"/>
        <v>178.50002499999999</v>
      </c>
      <c r="K154" s="255">
        <f t="shared" si="64"/>
        <v>357</v>
      </c>
      <c r="L154" s="256">
        <f t="shared" si="59"/>
        <v>2.1766766089368524E-4</v>
      </c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2:24" s="1" customFormat="1" ht="27" customHeight="1">
      <c r="B155" s="252" t="s">
        <v>872</v>
      </c>
      <c r="C155" s="253" t="s">
        <v>21</v>
      </c>
      <c r="D155" s="253">
        <v>94473</v>
      </c>
      <c r="E155" s="384" t="s">
        <v>691</v>
      </c>
      <c r="F155" s="384"/>
      <c r="G155" s="253" t="s">
        <v>61</v>
      </c>
      <c r="H155" s="254">
        <f>'Memória de Cálculo'!AB1016</f>
        <v>12</v>
      </c>
      <c r="I155" s="254">
        <v>106.15</v>
      </c>
      <c r="J155" s="254">
        <f t="shared" si="56"/>
        <v>130.00190499999999</v>
      </c>
      <c r="K155" s="255">
        <f t="shared" ref="K155" si="65">ROUND((H155*J155),2)</f>
        <v>1560.02</v>
      </c>
      <c r="L155" s="256">
        <f t="shared" si="59"/>
        <v>9.5116499817189594E-4</v>
      </c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2:24" s="1" customFormat="1" ht="14.25">
      <c r="B156" s="252" t="s">
        <v>873</v>
      </c>
      <c r="C156" s="253" t="s">
        <v>18</v>
      </c>
      <c r="D156" s="253">
        <v>201277</v>
      </c>
      <c r="E156" s="384" t="s">
        <v>694</v>
      </c>
      <c r="F156" s="384"/>
      <c r="G156" s="253" t="s">
        <v>61</v>
      </c>
      <c r="H156" s="254">
        <f>'Memória de Cálculo'!AB1020</f>
        <v>2</v>
      </c>
      <c r="I156" s="254">
        <v>145.66</v>
      </c>
      <c r="J156" s="254">
        <f t="shared" si="56"/>
        <v>178.38980199999997</v>
      </c>
      <c r="K156" s="255">
        <f t="shared" ref="K156" si="66">ROUND((H156*J156),2)</f>
        <v>356.78</v>
      </c>
      <c r="L156" s="256">
        <f t="shared" si="59"/>
        <v>2.1753352395980117E-4</v>
      </c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2:24" s="1" customFormat="1" ht="14.25">
      <c r="B157" s="252" t="s">
        <v>874</v>
      </c>
      <c r="C157" s="253" t="s">
        <v>21</v>
      </c>
      <c r="D157" s="253">
        <v>6314</v>
      </c>
      <c r="E157" s="384" t="s">
        <v>696</v>
      </c>
      <c r="F157" s="384"/>
      <c r="G157" s="253" t="s">
        <v>61</v>
      </c>
      <c r="H157" s="254">
        <f>'Memória de Cálculo'!AB1024</f>
        <v>1</v>
      </c>
      <c r="I157" s="254">
        <v>175.17</v>
      </c>
      <c r="J157" s="254">
        <f t="shared" si="56"/>
        <v>214.53069899999997</v>
      </c>
      <c r="K157" s="255">
        <f t="shared" ref="K157:K167" si="67">ROUND((H157*J157),2)</f>
        <v>214.53</v>
      </c>
      <c r="L157" s="256">
        <f t="shared" si="59"/>
        <v>1.3080180193703725E-4</v>
      </c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2:24" s="1" customFormat="1" ht="14.25">
      <c r="B158" s="252" t="s">
        <v>875</v>
      </c>
      <c r="C158" s="253" t="s">
        <v>18</v>
      </c>
      <c r="D158" s="253" t="s">
        <v>699</v>
      </c>
      <c r="E158" s="384" t="s">
        <v>698</v>
      </c>
      <c r="F158" s="384"/>
      <c r="G158" s="253" t="s">
        <v>61</v>
      </c>
      <c r="H158" s="254">
        <f>'Memória de Cálculo'!AB1028</f>
        <v>1</v>
      </c>
      <c r="I158" s="254">
        <v>99.96</v>
      </c>
      <c r="J158" s="254">
        <f t="shared" si="56"/>
        <v>122.42101199999998</v>
      </c>
      <c r="K158" s="255">
        <f t="shared" ref="K158" si="68">ROUND((H158*J158),2)</f>
        <v>122.42</v>
      </c>
      <c r="L158" s="256">
        <f t="shared" si="59"/>
        <v>7.4641106573123108E-5</v>
      </c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2:24" s="1" customFormat="1" ht="14.25">
      <c r="B159" s="252" t="s">
        <v>876</v>
      </c>
      <c r="C159" s="253" t="s">
        <v>21</v>
      </c>
      <c r="D159" s="253">
        <v>94499</v>
      </c>
      <c r="E159" s="384" t="s">
        <v>701</v>
      </c>
      <c r="F159" s="384"/>
      <c r="G159" s="253" t="s">
        <v>61</v>
      </c>
      <c r="H159" s="254">
        <f>'Memória de Cálculo'!AB1032</f>
        <v>2</v>
      </c>
      <c r="I159" s="254">
        <v>237.13</v>
      </c>
      <c r="J159" s="254">
        <f t="shared" si="56"/>
        <v>290.41311099999996</v>
      </c>
      <c r="K159" s="255">
        <f t="shared" ref="K159" si="69">ROUND((H159*J159),2)</f>
        <v>580.83000000000004</v>
      </c>
      <c r="L159" s="256">
        <f t="shared" si="59"/>
        <v>3.5413979685400341E-4</v>
      </c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2:24" s="1" customFormat="1" ht="14.25">
      <c r="B160" s="252" t="s">
        <v>877</v>
      </c>
      <c r="C160" s="253" t="s">
        <v>21</v>
      </c>
      <c r="D160" s="253">
        <v>94500</v>
      </c>
      <c r="E160" s="384" t="s">
        <v>702</v>
      </c>
      <c r="F160" s="384"/>
      <c r="G160" s="253" t="s">
        <v>61</v>
      </c>
      <c r="H160" s="254">
        <f>'Memória de Cálculo'!AB1036</f>
        <v>1</v>
      </c>
      <c r="I160" s="254">
        <v>287.97000000000003</v>
      </c>
      <c r="J160" s="254">
        <f t="shared" si="56"/>
        <v>352.67685899999998</v>
      </c>
      <c r="K160" s="255">
        <f t="shared" ref="K160" si="70">ROUND((H160*J160),2)</f>
        <v>352.68</v>
      </c>
      <c r="L160" s="256">
        <f t="shared" si="59"/>
        <v>2.1503369928287092E-4</v>
      </c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2:24" s="1" customFormat="1" ht="14.25">
      <c r="B161" s="252" t="s">
        <v>878</v>
      </c>
      <c r="C161" s="253" t="s">
        <v>21</v>
      </c>
      <c r="D161" s="253">
        <v>95253</v>
      </c>
      <c r="E161" s="384" t="s">
        <v>706</v>
      </c>
      <c r="F161" s="384"/>
      <c r="G161" s="253" t="s">
        <v>61</v>
      </c>
      <c r="H161" s="254">
        <f>'Memória de Cálculo'!AB1040</f>
        <v>1</v>
      </c>
      <c r="I161" s="254">
        <v>215.33</v>
      </c>
      <c r="J161" s="254">
        <f t="shared" si="56"/>
        <v>263.714651</v>
      </c>
      <c r="K161" s="255">
        <f t="shared" ref="K161:K164" si="71">ROUND((H161*J161),2)</f>
        <v>263.70999999999998</v>
      </c>
      <c r="L161" s="256">
        <f t="shared" si="59"/>
        <v>1.6078750379348384E-4</v>
      </c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2:24" s="1" customFormat="1" ht="14.25">
      <c r="B162" s="252" t="s">
        <v>879</v>
      </c>
      <c r="C162" s="253" t="s">
        <v>21</v>
      </c>
      <c r="D162" s="253">
        <v>101917</v>
      </c>
      <c r="E162" s="384" t="s">
        <v>707</v>
      </c>
      <c r="F162" s="384"/>
      <c r="G162" s="253" t="s">
        <v>61</v>
      </c>
      <c r="H162" s="254">
        <f>'Memória de Cálculo'!AB1044</f>
        <v>1</v>
      </c>
      <c r="I162" s="254">
        <v>150.99</v>
      </c>
      <c r="J162" s="254">
        <f t="shared" si="56"/>
        <v>184.91745299999999</v>
      </c>
      <c r="K162" s="255">
        <f t="shared" si="71"/>
        <v>184.92</v>
      </c>
      <c r="L162" s="256">
        <f t="shared" si="59"/>
        <v>1.1274819006291393E-4</v>
      </c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2:24" s="1" customFormat="1" ht="25.5" customHeight="1">
      <c r="B163" s="252" t="s">
        <v>880</v>
      </c>
      <c r="C163" s="253" t="s">
        <v>21</v>
      </c>
      <c r="D163" s="253">
        <v>92896</v>
      </c>
      <c r="E163" s="384" t="s">
        <v>709</v>
      </c>
      <c r="F163" s="384"/>
      <c r="G163" s="253" t="s">
        <v>61</v>
      </c>
      <c r="H163" s="254">
        <f>'Memória de Cálculo'!AB1048</f>
        <v>23</v>
      </c>
      <c r="I163" s="254">
        <v>185.91</v>
      </c>
      <c r="J163" s="254">
        <f t="shared" si="56"/>
        <v>227.68397699999997</v>
      </c>
      <c r="K163" s="255">
        <f t="shared" si="71"/>
        <v>5236.7299999999996</v>
      </c>
      <c r="L163" s="256">
        <f t="shared" si="59"/>
        <v>3.1929041171758774E-3</v>
      </c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2:24" s="1" customFormat="1" ht="14.25">
      <c r="B164" s="252" t="s">
        <v>881</v>
      </c>
      <c r="C164" s="274" t="s">
        <v>112</v>
      </c>
      <c r="D164" s="274">
        <v>9670</v>
      </c>
      <c r="E164" s="384" t="s">
        <v>712</v>
      </c>
      <c r="F164" s="384"/>
      <c r="G164" s="274" t="s">
        <v>61</v>
      </c>
      <c r="H164" s="275">
        <f>'Memória de Cálculo'!AB1052</f>
        <v>1</v>
      </c>
      <c r="I164" s="275">
        <v>199.67</v>
      </c>
      <c r="J164" s="275">
        <f t="shared" si="56"/>
        <v>244.53584899999996</v>
      </c>
      <c r="K164" s="276">
        <f t="shared" si="71"/>
        <v>244.54</v>
      </c>
      <c r="L164" s="277">
        <f t="shared" si="59"/>
        <v>1.4909929914549522E-4</v>
      </c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2:24" s="1" customFormat="1" ht="14.25">
      <c r="B165" s="252" t="s">
        <v>882</v>
      </c>
      <c r="C165" s="274" t="s">
        <v>717</v>
      </c>
      <c r="D165" s="274">
        <v>91251</v>
      </c>
      <c r="E165" s="384" t="s">
        <v>716</v>
      </c>
      <c r="F165" s="384"/>
      <c r="G165" s="274" t="s">
        <v>61</v>
      </c>
      <c r="H165" s="275">
        <f>'Memória de Cálculo'!AB1056</f>
        <v>1</v>
      </c>
      <c r="I165" s="275">
        <v>2245.79</v>
      </c>
      <c r="J165" s="275">
        <f t="shared" si="56"/>
        <v>2750.4190129999997</v>
      </c>
      <c r="K165" s="276">
        <f t="shared" ref="K165" si="72">ROUND((H165*J165),2)</f>
        <v>2750.42</v>
      </c>
      <c r="L165" s="277">
        <f t="shared" si="59"/>
        <v>1.6769677531518481E-3</v>
      </c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2:24" s="1" customFormat="1" ht="14.25">
      <c r="B166" s="252" t="s">
        <v>883</v>
      </c>
      <c r="C166" s="274" t="s">
        <v>112</v>
      </c>
      <c r="D166" s="274">
        <v>11412</v>
      </c>
      <c r="E166" s="384" t="s">
        <v>719</v>
      </c>
      <c r="F166" s="384"/>
      <c r="G166" s="274" t="s">
        <v>24</v>
      </c>
      <c r="H166" s="275">
        <f>'Memória de Cálculo'!AB1060</f>
        <v>97</v>
      </c>
      <c r="I166" s="275">
        <v>14.18</v>
      </c>
      <c r="J166" s="275">
        <f t="shared" si="56"/>
        <v>17.366245999999997</v>
      </c>
      <c r="K166" s="276">
        <f t="shared" si="67"/>
        <v>1684.53</v>
      </c>
      <c r="L166" s="277">
        <f t="shared" si="59"/>
        <v>1.0270804056169178E-3</v>
      </c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2:24" s="1" customFormat="1" ht="14.25">
      <c r="B167" s="252" t="s">
        <v>884</v>
      </c>
      <c r="C167" s="274" t="s">
        <v>18</v>
      </c>
      <c r="D167" s="274">
        <v>170078</v>
      </c>
      <c r="E167" s="384" t="s">
        <v>721</v>
      </c>
      <c r="F167" s="384"/>
      <c r="G167" s="274" t="s">
        <v>24</v>
      </c>
      <c r="H167" s="275">
        <f>'Memória de Cálculo'!AB1064</f>
        <v>8</v>
      </c>
      <c r="I167" s="275">
        <v>11.94</v>
      </c>
      <c r="J167" s="275">
        <f t="shared" si="56"/>
        <v>14.622917999999999</v>
      </c>
      <c r="K167" s="276">
        <f t="shared" si="67"/>
        <v>116.98</v>
      </c>
      <c r="L167" s="277">
        <f t="shared" si="59"/>
        <v>7.132426602617171E-5</v>
      </c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2:24" s="1" customFormat="1" ht="13.5" customHeight="1">
      <c r="B168" s="246">
        <v>16</v>
      </c>
      <c r="C168" s="257"/>
      <c r="D168" s="258"/>
      <c r="E168" s="370" t="s">
        <v>56</v>
      </c>
      <c r="F168" s="370"/>
      <c r="G168" s="247"/>
      <c r="H168" s="248"/>
      <c r="I168" s="248"/>
      <c r="J168" s="249"/>
      <c r="K168" s="250">
        <f>SUBTOTAL(9,K169:K170)</f>
        <v>6809.97</v>
      </c>
      <c r="L168" s="251">
        <f t="shared" si="59"/>
        <v>4.1521295256475342E-3</v>
      </c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2:24" s="125" customFormat="1" ht="14.25">
      <c r="B169" s="252" t="s">
        <v>212</v>
      </c>
      <c r="C169" s="253" t="s">
        <v>134</v>
      </c>
      <c r="D169" s="259" t="s">
        <v>774</v>
      </c>
      <c r="E169" s="384" t="s">
        <v>191</v>
      </c>
      <c r="F169" s="384"/>
      <c r="G169" s="253" t="s">
        <v>19</v>
      </c>
      <c r="H169" s="278">
        <f>'Memória de Cálculo'!AB1069</f>
        <v>1335.83</v>
      </c>
      <c r="I169" s="338">
        <f>Composições!H13</f>
        <v>3.4140000000000001</v>
      </c>
      <c r="J169" s="254">
        <f>SUM(I169)*(1+$L$2)</f>
        <v>4.1811258000000002</v>
      </c>
      <c r="K169" s="255">
        <f t="shared" ref="K169:K170" si="73">ROUND((H169*J169),2)</f>
        <v>5585.27</v>
      </c>
      <c r="L169" s="256">
        <f t="shared" si="59"/>
        <v>3.4054136032483852E-3</v>
      </c>
      <c r="M169" s="124"/>
      <c r="N169" s="124"/>
      <c r="O169" s="124"/>
      <c r="P169" s="124"/>
      <c r="Q169" s="124"/>
      <c r="R169" s="124"/>
      <c r="S169" s="124"/>
      <c r="T169" s="124"/>
      <c r="U169" s="124"/>
      <c r="V169" s="124"/>
      <c r="W169" s="124"/>
      <c r="X169" s="124"/>
    </row>
    <row r="170" spans="2:24" s="125" customFormat="1" ht="14.25">
      <c r="B170" s="252" t="s">
        <v>213</v>
      </c>
      <c r="C170" s="253" t="s">
        <v>134</v>
      </c>
      <c r="D170" s="259" t="s">
        <v>249</v>
      </c>
      <c r="E170" s="384" t="s">
        <v>375</v>
      </c>
      <c r="F170" s="384"/>
      <c r="G170" s="253" t="s">
        <v>61</v>
      </c>
      <c r="H170" s="254">
        <f>'Memória de Cálculo'!AB1073</f>
        <v>1</v>
      </c>
      <c r="I170" s="280">
        <f>Composições!H105</f>
        <v>1000</v>
      </c>
      <c r="J170" s="254">
        <f>SUM(I170)*(1+$L$2)</f>
        <v>1224.6999999999998</v>
      </c>
      <c r="K170" s="255">
        <f t="shared" si="73"/>
        <v>1224.7</v>
      </c>
      <c r="L170" s="256">
        <f t="shared" si="59"/>
        <v>7.4671592239914937E-4</v>
      </c>
      <c r="M170" s="124"/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</row>
    <row r="171" spans="2:24" ht="15.75" thickBot="1">
      <c r="B171" s="388" t="s">
        <v>58</v>
      </c>
      <c r="C171" s="388"/>
      <c r="D171" s="388"/>
      <c r="E171" s="388"/>
      <c r="F171" s="388"/>
      <c r="G171" s="388"/>
      <c r="H171" s="388"/>
      <c r="I171" s="388"/>
      <c r="J171" s="388"/>
      <c r="K171" s="281">
        <f>SUBTOTAL(9,K8:K170)</f>
        <v>1640115.0200000009</v>
      </c>
      <c r="L171" s="282">
        <f t="shared" ref="L171" si="74">K171/K$171</f>
        <v>1</v>
      </c>
      <c r="M171" s="16"/>
      <c r="N171" s="21"/>
      <c r="O171" s="22"/>
      <c r="P171" s="16"/>
      <c r="Q171" s="16"/>
      <c r="R171" s="16"/>
      <c r="S171" s="16"/>
      <c r="T171" s="16"/>
      <c r="U171" s="16"/>
      <c r="V171" s="16"/>
    </row>
    <row r="172" spans="2:24"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4"/>
      <c r="M172" s="16"/>
      <c r="N172" s="25"/>
      <c r="O172" s="16"/>
      <c r="P172" s="16"/>
      <c r="Q172" s="16"/>
      <c r="R172" s="16"/>
      <c r="S172" s="16"/>
      <c r="T172" s="16"/>
      <c r="U172" s="16"/>
      <c r="V172" s="16"/>
    </row>
    <row r="173" spans="2:24"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4"/>
      <c r="M173" s="16"/>
      <c r="N173" s="25"/>
      <c r="O173" s="16"/>
      <c r="P173" s="16"/>
      <c r="Q173" s="16"/>
      <c r="R173" s="16"/>
      <c r="S173" s="16"/>
      <c r="T173" s="16"/>
      <c r="U173" s="16"/>
      <c r="V173" s="16"/>
    </row>
    <row r="174" spans="2:24"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4"/>
      <c r="M174" s="16"/>
      <c r="N174" s="25"/>
      <c r="O174" s="16"/>
      <c r="P174" s="16"/>
      <c r="Q174" s="16"/>
      <c r="R174" s="16"/>
      <c r="S174" s="16"/>
      <c r="T174" s="16"/>
      <c r="U174" s="16"/>
      <c r="V174" s="16"/>
    </row>
    <row r="175" spans="2:24">
      <c r="B175" s="23"/>
      <c r="C175" s="23"/>
      <c r="D175" s="23"/>
      <c r="E175" s="23" t="s">
        <v>666</v>
      </c>
      <c r="F175" s="23"/>
      <c r="G175" s="23"/>
      <c r="H175" s="23"/>
      <c r="I175" s="23"/>
      <c r="J175" s="23"/>
      <c r="K175" s="23"/>
      <c r="L175" s="24"/>
      <c r="M175" s="16"/>
      <c r="N175" s="25"/>
      <c r="O175" s="16"/>
      <c r="P175" s="16"/>
      <c r="Q175" s="16"/>
      <c r="R175" s="16"/>
      <c r="S175" s="16"/>
      <c r="T175" s="16"/>
      <c r="U175" s="16"/>
      <c r="V175" s="16"/>
    </row>
    <row r="176" spans="2:24"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4"/>
      <c r="M176" s="16"/>
      <c r="N176" s="25"/>
      <c r="O176" s="16"/>
      <c r="P176" s="16"/>
      <c r="Q176" s="16"/>
      <c r="R176" s="16"/>
      <c r="S176" s="16"/>
      <c r="T176" s="16"/>
      <c r="U176" s="16"/>
      <c r="V176" s="16"/>
    </row>
    <row r="177" spans="2:22"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4"/>
      <c r="M177" s="16"/>
      <c r="N177" s="25"/>
      <c r="O177" s="16"/>
      <c r="P177" s="16"/>
      <c r="Q177" s="16"/>
      <c r="R177" s="16"/>
      <c r="S177" s="16"/>
      <c r="T177" s="16"/>
      <c r="U177" s="16"/>
      <c r="V177" s="16"/>
    </row>
    <row r="178" spans="2:22"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16"/>
      <c r="N178" s="25"/>
      <c r="O178" s="16"/>
      <c r="P178" s="16"/>
      <c r="Q178" s="16"/>
      <c r="R178" s="16"/>
      <c r="S178" s="16"/>
      <c r="T178" s="16"/>
      <c r="U178" s="16"/>
      <c r="V178" s="16"/>
    </row>
    <row r="179" spans="2:22"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16"/>
      <c r="N179" s="25"/>
      <c r="O179" s="16"/>
      <c r="P179" s="16"/>
      <c r="Q179" s="16"/>
      <c r="R179" s="16"/>
      <c r="S179" s="16"/>
      <c r="T179" s="16"/>
      <c r="U179" s="16"/>
      <c r="V179" s="16"/>
    </row>
    <row r="180" spans="2:22"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16"/>
      <c r="N180" s="25"/>
      <c r="O180" s="16"/>
      <c r="P180" s="16"/>
      <c r="Q180" s="16"/>
      <c r="R180" s="16"/>
      <c r="S180" s="16"/>
      <c r="T180" s="16"/>
      <c r="U180" s="16"/>
      <c r="V180" s="16"/>
    </row>
    <row r="181" spans="2:22"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16"/>
      <c r="N181" s="16"/>
      <c r="O181" s="16"/>
      <c r="P181" s="16"/>
      <c r="Q181" s="16"/>
      <c r="R181" s="16"/>
      <c r="S181" s="16"/>
      <c r="T181" s="16"/>
      <c r="U181" s="16"/>
      <c r="V181" s="16"/>
    </row>
    <row r="182" spans="2:22">
      <c r="B182" s="23"/>
      <c r="C182" s="23"/>
      <c r="D182" s="23"/>
      <c r="E182" s="23"/>
      <c r="F182" s="23"/>
      <c r="G182" s="23"/>
      <c r="H182" s="23"/>
      <c r="I182" s="23"/>
      <c r="J182" s="23"/>
      <c r="K182" s="26"/>
      <c r="L182" s="23"/>
      <c r="M182" s="16"/>
      <c r="N182" s="16"/>
      <c r="O182" s="16"/>
      <c r="P182" s="16"/>
      <c r="Q182" s="16"/>
      <c r="R182" s="16"/>
      <c r="S182" s="16"/>
      <c r="T182" s="16"/>
      <c r="U182" s="16"/>
      <c r="V182" s="16"/>
    </row>
    <row r="183" spans="2:22">
      <c r="M183" s="16"/>
      <c r="N183" s="16"/>
      <c r="O183" s="16"/>
      <c r="P183" s="16"/>
      <c r="Q183" s="16"/>
      <c r="R183" s="16"/>
      <c r="S183" s="16"/>
      <c r="T183" s="16"/>
      <c r="U183" s="16"/>
      <c r="V183" s="16"/>
    </row>
    <row r="184" spans="2:22">
      <c r="M184" s="16"/>
      <c r="N184" s="16"/>
      <c r="O184" s="16"/>
      <c r="P184" s="16"/>
      <c r="Q184" s="16"/>
      <c r="R184" s="16"/>
      <c r="S184" s="16"/>
      <c r="T184" s="16"/>
      <c r="U184" s="16"/>
      <c r="V184" s="16"/>
    </row>
    <row r="185" spans="2:22">
      <c r="M185" s="16"/>
      <c r="N185" s="16"/>
      <c r="O185" s="16"/>
      <c r="P185" s="16"/>
      <c r="Q185" s="16"/>
      <c r="R185" s="16"/>
      <c r="S185" s="16"/>
      <c r="T185" s="16"/>
      <c r="U185" s="16"/>
      <c r="V185" s="16"/>
    </row>
    <row r="186" spans="2:22">
      <c r="M186" s="16"/>
      <c r="N186" s="16"/>
      <c r="O186" s="16"/>
      <c r="P186" s="16"/>
      <c r="Q186" s="16"/>
      <c r="R186" s="16"/>
      <c r="S186" s="16"/>
      <c r="T186" s="16"/>
      <c r="U186" s="16"/>
      <c r="V186" s="16"/>
    </row>
    <row r="187" spans="2:22">
      <c r="M187" s="16"/>
      <c r="N187" s="16"/>
      <c r="O187" s="16"/>
      <c r="P187" s="16"/>
      <c r="Q187" s="16"/>
      <c r="R187" s="16"/>
      <c r="S187" s="16"/>
      <c r="T187" s="16"/>
      <c r="U187" s="16"/>
      <c r="V187" s="16"/>
    </row>
    <row r="188" spans="2:22">
      <c r="M188" s="16"/>
      <c r="N188" s="16"/>
      <c r="O188" s="16"/>
      <c r="P188" s="16"/>
      <c r="Q188" s="16"/>
      <c r="R188" s="16"/>
      <c r="S188" s="16"/>
      <c r="T188" s="16"/>
      <c r="U188" s="16"/>
      <c r="V188" s="16"/>
    </row>
    <row r="189" spans="2:22">
      <c r="M189" s="16"/>
      <c r="N189" s="16"/>
      <c r="O189" s="16"/>
      <c r="P189" s="16"/>
      <c r="Q189" s="16"/>
      <c r="R189" s="16"/>
      <c r="S189" s="16"/>
      <c r="T189" s="16"/>
      <c r="U189" s="16"/>
      <c r="V189" s="16"/>
    </row>
    <row r="190" spans="2:22">
      <c r="M190" s="16"/>
      <c r="N190" s="16"/>
      <c r="O190" s="16"/>
      <c r="P190" s="16"/>
      <c r="Q190" s="16"/>
      <c r="R190" s="16"/>
      <c r="S190" s="16"/>
      <c r="T190" s="16"/>
      <c r="U190" s="16"/>
      <c r="V190" s="16"/>
    </row>
  </sheetData>
  <mergeCells count="171">
    <mergeCell ref="E167:F167"/>
    <mergeCell ref="E161:F161"/>
    <mergeCell ref="E143:F143"/>
    <mergeCell ref="E144:F144"/>
    <mergeCell ref="E145:F145"/>
    <mergeCell ref="E146:F146"/>
    <mergeCell ref="E150:F150"/>
    <mergeCell ref="E149:F149"/>
    <mergeCell ref="E148:F148"/>
    <mergeCell ref="E147:F147"/>
    <mergeCell ref="E154:F154"/>
    <mergeCell ref="E155:F155"/>
    <mergeCell ref="E160:F160"/>
    <mergeCell ref="E159:F159"/>
    <mergeCell ref="E158:F158"/>
    <mergeCell ref="E162:F162"/>
    <mergeCell ref="E163:F163"/>
    <mergeCell ref="E165:F165"/>
    <mergeCell ref="E164:F164"/>
    <mergeCell ref="K2:K3"/>
    <mergeCell ref="L2:L3"/>
    <mergeCell ref="E156:F156"/>
    <mergeCell ref="E157:F157"/>
    <mergeCell ref="E166:F166"/>
    <mergeCell ref="E95:F95"/>
    <mergeCell ref="E106:F106"/>
    <mergeCell ref="E118:F118"/>
    <mergeCell ref="E108:F108"/>
    <mergeCell ref="E109:F109"/>
    <mergeCell ref="E105:F105"/>
    <mergeCell ref="E110:F110"/>
    <mergeCell ref="E115:F115"/>
    <mergeCell ref="E111:F111"/>
    <mergeCell ref="E132:F132"/>
    <mergeCell ref="E122:F122"/>
    <mergeCell ref="E123:F123"/>
    <mergeCell ref="E125:F125"/>
    <mergeCell ref="E127:F127"/>
    <mergeCell ref="E129:F129"/>
    <mergeCell ref="E170:F170"/>
    <mergeCell ref="E121:F121"/>
    <mergeCell ref="E117:F117"/>
    <mergeCell ref="E141:F141"/>
    <mergeCell ref="E152:F152"/>
    <mergeCell ref="E151:F151"/>
    <mergeCell ref="E153:F153"/>
    <mergeCell ref="D5:E5"/>
    <mergeCell ref="E63:F63"/>
    <mergeCell ref="E7:F7"/>
    <mergeCell ref="E8:F8"/>
    <mergeCell ref="E9:F9"/>
    <mergeCell ref="E86:F86"/>
    <mergeCell ref="E37:F37"/>
    <mergeCell ref="E38:F38"/>
    <mergeCell ref="E21:F21"/>
    <mergeCell ref="E114:F114"/>
    <mergeCell ref="E130:F130"/>
    <mergeCell ref="E96:F96"/>
    <mergeCell ref="E89:F89"/>
    <mergeCell ref="E90:F90"/>
    <mergeCell ref="E92:F92"/>
    <mergeCell ref="E91:F91"/>
    <mergeCell ref="E103:F103"/>
    <mergeCell ref="B171:J171"/>
    <mergeCell ref="E88:F88"/>
    <mergeCell ref="E70:F70"/>
    <mergeCell ref="E107:F107"/>
    <mergeCell ref="E112:F112"/>
    <mergeCell ref="E94:F94"/>
    <mergeCell ref="E97:F97"/>
    <mergeCell ref="E99:F99"/>
    <mergeCell ref="E73:F73"/>
    <mergeCell ref="E74:F74"/>
    <mergeCell ref="E76:F76"/>
    <mergeCell ref="E139:F139"/>
    <mergeCell ref="E126:F126"/>
    <mergeCell ref="E140:F140"/>
    <mergeCell ref="E142:F142"/>
    <mergeCell ref="E101:F101"/>
    <mergeCell ref="E102:F102"/>
    <mergeCell ref="E119:F119"/>
    <mergeCell ref="E136:F136"/>
    <mergeCell ref="E135:F135"/>
    <mergeCell ref="E134:F134"/>
    <mergeCell ref="E133:F133"/>
    <mergeCell ref="E116:F116"/>
    <mergeCell ref="E124:F124"/>
    <mergeCell ref="E169:F169"/>
    <mergeCell ref="E67:F67"/>
    <mergeCell ref="E43:F43"/>
    <mergeCell ref="E44:F44"/>
    <mergeCell ref="E45:F45"/>
    <mergeCell ref="E46:F46"/>
    <mergeCell ref="E47:F47"/>
    <mergeCell ref="E49:F49"/>
    <mergeCell ref="E50:F50"/>
    <mergeCell ref="E55:F55"/>
    <mergeCell ref="E56:F56"/>
    <mergeCell ref="E54:F54"/>
    <mergeCell ref="E53:F53"/>
    <mergeCell ref="E52:F52"/>
    <mergeCell ref="E51:F51"/>
    <mergeCell ref="E168:F168"/>
    <mergeCell ref="E71:F71"/>
    <mergeCell ref="E60:F60"/>
    <mergeCell ref="E104:F104"/>
    <mergeCell ref="E137:F137"/>
    <mergeCell ref="E84:F84"/>
    <mergeCell ref="E93:F93"/>
    <mergeCell ref="E98:F98"/>
    <mergeCell ref="E100:F100"/>
    <mergeCell ref="E83:F83"/>
    <mergeCell ref="E87:F87"/>
    <mergeCell ref="E138:F138"/>
    <mergeCell ref="E65:F65"/>
    <mergeCell ref="E64:F64"/>
    <mergeCell ref="E68:F68"/>
    <mergeCell ref="E72:F72"/>
    <mergeCell ref="E69:F69"/>
    <mergeCell ref="E66:F66"/>
    <mergeCell ref="E85:F85"/>
    <mergeCell ref="E131:F131"/>
    <mergeCell ref="E120:F120"/>
    <mergeCell ref="E113:F113"/>
    <mergeCell ref="E128:F128"/>
    <mergeCell ref="E59:F59"/>
    <mergeCell ref="E29:F29"/>
    <mergeCell ref="E30:F30"/>
    <mergeCell ref="E32:F32"/>
    <mergeCell ref="E41:F41"/>
    <mergeCell ref="E39:F39"/>
    <mergeCell ref="E40:F40"/>
    <mergeCell ref="E42:F42"/>
    <mergeCell ref="E35:F35"/>
    <mergeCell ref="E36:F36"/>
    <mergeCell ref="E58:F58"/>
    <mergeCell ref="E57:F57"/>
    <mergeCell ref="F5:J5"/>
    <mergeCell ref="F2:J2"/>
    <mergeCell ref="F3:J3"/>
    <mergeCell ref="E75:F75"/>
    <mergeCell ref="E77:F77"/>
    <mergeCell ref="E79:F79"/>
    <mergeCell ref="E80:F80"/>
    <mergeCell ref="E82:F82"/>
    <mergeCell ref="E81:F81"/>
    <mergeCell ref="E78:F78"/>
    <mergeCell ref="E48:F48"/>
    <mergeCell ref="E24:F24"/>
    <mergeCell ref="E26:F26"/>
    <mergeCell ref="E27:F27"/>
    <mergeCell ref="E25:F25"/>
    <mergeCell ref="E33:F33"/>
    <mergeCell ref="E34:F34"/>
    <mergeCell ref="E31:F31"/>
    <mergeCell ref="E28:F28"/>
    <mergeCell ref="E22:F22"/>
    <mergeCell ref="E23:F23"/>
    <mergeCell ref="E20:F20"/>
    <mergeCell ref="E61:F61"/>
    <mergeCell ref="E62:F62"/>
    <mergeCell ref="E19:F1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</mergeCells>
  <phoneticPr fontId="44" type="noConversion"/>
  <printOptions horizontalCentered="1"/>
  <pageMargins left="0.25" right="0.25" top="0.75" bottom="0.75" header="0.51180555555555496" footer="0.51180555555555496"/>
  <pageSetup paperSize="9" scale="65" firstPageNumber="0" fitToHeight="0" orientation="landscape" verticalDpi="360" r:id="rId1"/>
  <headerFooter>
    <oddFooter xml:space="preserve">&amp;LPágina &amp;P DE &amp;N&amp;R
</oddFooter>
  </headerFooter>
  <rowBreaks count="3" manualBreakCount="3">
    <brk id="46" max="12" man="1"/>
    <brk id="82" max="12" man="1"/>
    <brk id="12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B9BD5"/>
    <pageSetUpPr fitToPage="1"/>
  </sheetPr>
  <dimension ref="A1:AMJ1095"/>
  <sheetViews>
    <sheetView view="pageBreakPreview" topLeftCell="H1072" zoomScale="110" zoomScaleNormal="80" zoomScaleSheetLayoutView="110" zoomScalePageLayoutView="90" workbookViewId="0">
      <selection activeCell="V1083" sqref="V1083"/>
    </sheetView>
  </sheetViews>
  <sheetFormatPr defaultColWidth="8.7109375" defaultRowHeight="15"/>
  <cols>
    <col min="1" max="7" width="8.7109375" style="27"/>
    <col min="8" max="8" width="8.7109375" style="27" customWidth="1"/>
    <col min="9" max="9" width="2.28515625" style="27" customWidth="1"/>
    <col min="10" max="10" width="7.5703125" style="27" customWidth="1"/>
    <col min="11" max="11" width="10.28515625" style="27" customWidth="1"/>
    <col min="12" max="16" width="4.42578125" style="27" customWidth="1"/>
    <col min="17" max="17" width="8.28515625" style="27" customWidth="1"/>
    <col min="18" max="18" width="5.85546875" style="27" customWidth="1"/>
    <col min="19" max="19" width="5.7109375" style="27" customWidth="1"/>
    <col min="20" max="20" width="14.5703125" style="27" customWidth="1"/>
    <col min="21" max="21" width="4.5703125" style="27" customWidth="1"/>
    <col min="22" max="22" width="5.7109375" style="27" customWidth="1"/>
    <col min="23" max="23" width="7.85546875" style="27" customWidth="1"/>
    <col min="24" max="26" width="4.42578125" style="27" customWidth="1"/>
    <col min="27" max="27" width="9.5703125" style="27" customWidth="1"/>
    <col min="28" max="28" width="14.140625" style="28" customWidth="1"/>
    <col min="29" max="29" width="19" style="30" customWidth="1"/>
    <col min="30" max="30" width="2" style="27" customWidth="1"/>
    <col min="31" max="31" width="10.28515625" style="29" hidden="1" customWidth="1"/>
    <col min="32" max="32" width="10.7109375" style="29" hidden="1" customWidth="1"/>
    <col min="33" max="36" width="10.28515625" style="29" hidden="1" customWidth="1"/>
    <col min="37" max="37" width="9.5703125" style="29" customWidth="1"/>
    <col min="38" max="46" width="8.7109375" style="27"/>
    <col min="48" max="144" width="8.7109375" style="27"/>
    <col min="145" max="188" width="4.42578125" style="27" customWidth="1"/>
    <col min="189" max="400" width="8.7109375" style="27"/>
    <col min="401" max="444" width="4.42578125" style="27" customWidth="1"/>
    <col min="445" max="656" width="8.7109375" style="27"/>
    <col min="657" max="700" width="4.42578125" style="27" customWidth="1"/>
    <col min="701" max="912" width="8.7109375" style="27"/>
    <col min="913" max="956" width="4.42578125" style="27" customWidth="1"/>
    <col min="957" max="1024" width="8.7109375" style="27"/>
  </cols>
  <sheetData>
    <row r="1" spans="9:37" ht="9" customHeight="1"/>
    <row r="2" spans="9:37" s="27" customFormat="1">
      <c r="I2" s="157"/>
      <c r="J2" s="31"/>
      <c r="K2" s="31"/>
      <c r="L2" s="32" t="s">
        <v>123</v>
      </c>
      <c r="M2" s="31"/>
      <c r="N2" s="33"/>
      <c r="O2" s="31"/>
      <c r="P2" s="31"/>
      <c r="Q2" s="31"/>
      <c r="R2" s="31"/>
      <c r="S2" s="31"/>
      <c r="T2" s="31"/>
      <c r="U2" s="412" t="s">
        <v>59</v>
      </c>
      <c r="V2" s="412"/>
      <c r="W2" s="412"/>
      <c r="X2" s="412"/>
      <c r="Y2" s="412"/>
      <c r="Z2" s="412"/>
      <c r="AA2" s="412"/>
      <c r="AB2" s="412"/>
      <c r="AC2" s="412"/>
      <c r="AE2" s="34"/>
      <c r="AF2" s="29"/>
      <c r="AG2" s="29"/>
      <c r="AH2" s="29"/>
      <c r="AI2" s="29"/>
      <c r="AJ2" s="29"/>
      <c r="AK2" s="29"/>
    </row>
    <row r="3" spans="9:37" s="27" customFormat="1">
      <c r="I3" s="157"/>
      <c r="J3" s="35"/>
      <c r="K3" s="35"/>
      <c r="L3" s="36" t="s">
        <v>124</v>
      </c>
      <c r="M3" s="35"/>
      <c r="N3" s="35"/>
      <c r="O3" s="35"/>
      <c r="P3" s="35"/>
      <c r="Q3" s="35"/>
      <c r="R3" s="35"/>
      <c r="S3" s="35"/>
      <c r="T3" s="35"/>
      <c r="U3" s="412"/>
      <c r="V3" s="412"/>
      <c r="W3" s="412"/>
      <c r="X3" s="412"/>
      <c r="Y3" s="412"/>
      <c r="Z3" s="412"/>
      <c r="AA3" s="412"/>
      <c r="AB3" s="412"/>
      <c r="AC3" s="412"/>
      <c r="AE3" s="37"/>
      <c r="AF3" s="29"/>
      <c r="AG3" s="29"/>
      <c r="AH3" s="29"/>
      <c r="AI3" s="29"/>
      <c r="AJ3" s="29"/>
      <c r="AK3" s="29"/>
    </row>
    <row r="4" spans="9:37" s="27" customFormat="1" ht="36.75" customHeight="1">
      <c r="I4" s="157"/>
      <c r="J4" s="413"/>
      <c r="K4" s="414"/>
      <c r="L4" s="38" t="s">
        <v>260</v>
      </c>
      <c r="M4" s="39"/>
      <c r="N4" s="39"/>
      <c r="O4" s="39"/>
      <c r="P4" s="39"/>
      <c r="Q4" s="39"/>
      <c r="R4" s="39"/>
      <c r="S4" s="39"/>
      <c r="T4" s="39"/>
      <c r="U4" s="415" t="str">
        <f>'Planilha Orçamentária'!F3</f>
        <v>Reforma e Ampliação do Mercado do Aurá</v>
      </c>
      <c r="V4" s="415"/>
      <c r="W4" s="415"/>
      <c r="X4" s="415"/>
      <c r="Y4" s="415"/>
      <c r="Z4" s="415"/>
      <c r="AA4" s="415"/>
      <c r="AB4" s="415"/>
      <c r="AC4" s="415"/>
      <c r="AE4" s="37"/>
      <c r="AF4" s="29"/>
      <c r="AG4" s="29"/>
      <c r="AH4" s="29"/>
      <c r="AI4" s="29"/>
      <c r="AJ4" s="29"/>
      <c r="AK4" s="29"/>
    </row>
    <row r="5" spans="9:37" s="27" customFormat="1" ht="16.5" customHeight="1">
      <c r="I5" s="157"/>
      <c r="J5" s="40"/>
      <c r="K5" s="40"/>
      <c r="L5" s="40"/>
      <c r="M5" s="40"/>
      <c r="N5" s="41"/>
      <c r="O5" s="42"/>
      <c r="P5" s="42"/>
      <c r="Q5" s="42"/>
      <c r="R5" s="42"/>
      <c r="S5" s="42"/>
      <c r="T5" s="43"/>
      <c r="U5" s="42"/>
      <c r="V5" s="42"/>
      <c r="W5" s="43"/>
      <c r="X5" s="42"/>
      <c r="Y5" s="43"/>
      <c r="Z5" s="43"/>
      <c r="AA5" s="43"/>
      <c r="AB5" s="44"/>
      <c r="AC5" s="159"/>
      <c r="AE5" s="29"/>
      <c r="AF5" s="29"/>
      <c r="AG5" s="29"/>
      <c r="AH5" s="29"/>
      <c r="AI5" s="29"/>
      <c r="AJ5" s="29"/>
      <c r="AK5" s="29"/>
    </row>
    <row r="6" spans="9:37" s="45" customFormat="1" ht="16.5" customHeight="1">
      <c r="I6" s="158"/>
      <c r="J6" s="175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  <c r="X6" s="178"/>
      <c r="Y6" s="179"/>
      <c r="Z6" s="176"/>
      <c r="AA6" s="176"/>
      <c r="AB6" s="180"/>
      <c r="AC6" s="181"/>
      <c r="AE6" s="29"/>
      <c r="AF6" s="29"/>
      <c r="AG6" s="29"/>
      <c r="AH6" s="29"/>
      <c r="AI6" s="29"/>
      <c r="AJ6" s="29"/>
      <c r="AK6" s="29"/>
    </row>
    <row r="7" spans="9:37" s="48" customFormat="1" ht="16.5" customHeight="1">
      <c r="I7" s="158"/>
      <c r="J7" s="136">
        <v>1</v>
      </c>
      <c r="K7" s="46" t="s">
        <v>17</v>
      </c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2"/>
      <c r="X7" s="132"/>
      <c r="Y7" s="132"/>
      <c r="Z7" s="132"/>
      <c r="AA7" s="132"/>
      <c r="AB7" s="133"/>
      <c r="AC7" s="161"/>
      <c r="AD7" s="45"/>
      <c r="AE7" s="49"/>
      <c r="AF7" s="49"/>
      <c r="AG7" s="49"/>
      <c r="AH7" s="49"/>
      <c r="AI7" s="49"/>
      <c r="AJ7" s="49"/>
      <c r="AK7" s="49"/>
    </row>
    <row r="8" spans="9:37" s="55" customFormat="1" ht="16.5" customHeight="1">
      <c r="I8" s="168"/>
      <c r="J8" s="187" t="s">
        <v>786</v>
      </c>
      <c r="K8" s="402" t="s">
        <v>141</v>
      </c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188">
        <f>U10*X10</f>
        <v>18</v>
      </c>
      <c r="AC8" s="189" t="s">
        <v>263</v>
      </c>
      <c r="AE8" s="172"/>
      <c r="AF8" s="172"/>
      <c r="AG8" s="172"/>
      <c r="AH8" s="172"/>
      <c r="AI8" s="172"/>
      <c r="AJ8" s="172"/>
      <c r="AK8" s="172"/>
    </row>
    <row r="9" spans="9:37" s="55" customFormat="1" ht="16.5" customHeight="1">
      <c r="I9" s="168"/>
      <c r="J9" s="185"/>
      <c r="K9" s="403" t="s">
        <v>72</v>
      </c>
      <c r="L9" s="403"/>
      <c r="M9" s="403"/>
      <c r="N9" s="403"/>
      <c r="O9" s="403"/>
      <c r="P9" s="403"/>
      <c r="Q9" s="403"/>
      <c r="R9" s="403"/>
      <c r="S9" s="403"/>
      <c r="T9" s="403"/>
      <c r="U9" s="404" t="s">
        <v>264</v>
      </c>
      <c r="V9" s="404"/>
      <c r="W9" s="404"/>
      <c r="X9" s="404" t="s">
        <v>265</v>
      </c>
      <c r="Y9" s="404"/>
      <c r="Z9" s="404"/>
      <c r="AA9" s="404"/>
      <c r="AB9" s="184"/>
      <c r="AC9" s="186"/>
      <c r="AE9" s="172"/>
      <c r="AF9" s="172"/>
      <c r="AG9" s="172"/>
      <c r="AH9" s="172"/>
      <c r="AI9" s="172"/>
      <c r="AJ9" s="172"/>
      <c r="AK9" s="172"/>
    </row>
    <row r="10" spans="9:37" s="45" customFormat="1" ht="16.5" customHeight="1">
      <c r="I10" s="158"/>
      <c r="J10" s="176"/>
      <c r="K10" s="182" t="s">
        <v>261</v>
      </c>
      <c r="L10" s="176"/>
      <c r="M10" s="176"/>
      <c r="N10" s="176"/>
      <c r="O10" s="176"/>
      <c r="P10" s="176"/>
      <c r="Q10" s="176"/>
      <c r="R10" s="176"/>
      <c r="S10" s="176"/>
      <c r="T10" s="176"/>
      <c r="U10" s="401">
        <v>6</v>
      </c>
      <c r="V10" s="401"/>
      <c r="W10" s="401"/>
      <c r="X10" s="401">
        <v>3</v>
      </c>
      <c r="Y10" s="401"/>
      <c r="Z10" s="401"/>
      <c r="AA10" s="401"/>
      <c r="AB10" s="180">
        <f>X10*U10</f>
        <v>18</v>
      </c>
      <c r="AC10" s="181" t="s">
        <v>19</v>
      </c>
      <c r="AE10" s="29"/>
      <c r="AF10" s="29"/>
      <c r="AG10" s="29"/>
      <c r="AH10" s="29"/>
      <c r="AI10" s="29"/>
      <c r="AJ10" s="29"/>
      <c r="AK10" s="29"/>
    </row>
    <row r="11" spans="9:37" s="45" customFormat="1" ht="16.5" customHeight="1">
      <c r="I11" s="158"/>
      <c r="J11" s="231"/>
      <c r="K11" s="239"/>
      <c r="L11" s="231"/>
      <c r="M11" s="231"/>
      <c r="N11" s="231"/>
      <c r="O11" s="231"/>
      <c r="P11" s="231"/>
      <c r="Q11" s="231"/>
      <c r="R11" s="231"/>
      <c r="S11" s="231"/>
      <c r="T11" s="231"/>
      <c r="U11" s="241"/>
      <c r="V11" s="241"/>
      <c r="W11" s="241"/>
      <c r="X11" s="241"/>
      <c r="Y11" s="241"/>
      <c r="Z11" s="241"/>
      <c r="AA11" s="241"/>
      <c r="AB11" s="242"/>
      <c r="AC11" s="160"/>
      <c r="AE11" s="29"/>
      <c r="AF11" s="29"/>
      <c r="AG11" s="29"/>
      <c r="AH11" s="29"/>
      <c r="AI11" s="29"/>
      <c r="AJ11" s="29"/>
      <c r="AK11" s="29"/>
    </row>
    <row r="12" spans="9:37" s="48" customFormat="1" ht="16.5" customHeight="1">
      <c r="I12" s="158"/>
      <c r="J12" s="136">
        <v>2</v>
      </c>
      <c r="K12" s="46" t="s">
        <v>142</v>
      </c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2"/>
      <c r="X12" s="132"/>
      <c r="Y12" s="132"/>
      <c r="Z12" s="132"/>
      <c r="AA12" s="132"/>
      <c r="AB12" s="133"/>
      <c r="AC12" s="161"/>
      <c r="AD12" s="45"/>
      <c r="AE12" s="49"/>
      <c r="AF12" s="49"/>
      <c r="AG12" s="49"/>
      <c r="AH12" s="49"/>
      <c r="AI12" s="49"/>
      <c r="AJ12" s="49"/>
      <c r="AK12" s="49"/>
    </row>
    <row r="13" spans="9:37" s="45" customFormat="1" ht="16.5" customHeight="1">
      <c r="I13" s="158"/>
      <c r="J13" s="190" t="s">
        <v>20</v>
      </c>
      <c r="K13" s="402" t="s">
        <v>130</v>
      </c>
      <c r="L13" s="402"/>
      <c r="M13" s="402"/>
      <c r="N13" s="402"/>
      <c r="O13" s="402"/>
      <c r="P13" s="402"/>
      <c r="Q13" s="402"/>
      <c r="R13" s="402"/>
      <c r="S13" s="402"/>
      <c r="T13" s="402"/>
      <c r="U13" s="402"/>
      <c r="V13" s="402"/>
      <c r="W13" s="402"/>
      <c r="X13" s="402"/>
      <c r="Y13" s="402"/>
      <c r="Z13" s="402"/>
      <c r="AA13" s="402"/>
      <c r="AB13" s="188">
        <f>SUM(AB15:AB18)</f>
        <v>1.0926400000000001</v>
      </c>
      <c r="AC13" s="189" t="s">
        <v>271</v>
      </c>
      <c r="AE13" s="29"/>
      <c r="AF13" s="29"/>
      <c r="AG13" s="29"/>
      <c r="AH13" s="29"/>
      <c r="AI13" s="29"/>
      <c r="AJ13" s="29"/>
      <c r="AK13" s="29"/>
    </row>
    <row r="14" spans="9:37" s="45" customFormat="1" ht="16.5" customHeight="1">
      <c r="I14" s="158"/>
      <c r="J14" s="185"/>
      <c r="K14" s="403" t="s">
        <v>72</v>
      </c>
      <c r="L14" s="403"/>
      <c r="M14" s="403"/>
      <c r="N14" s="403"/>
      <c r="O14" s="403"/>
      <c r="P14" s="403"/>
      <c r="Q14" s="403"/>
      <c r="R14" s="403"/>
      <c r="S14" s="403"/>
      <c r="T14" s="184" t="s">
        <v>272</v>
      </c>
      <c r="U14" s="404" t="s">
        <v>273</v>
      </c>
      <c r="V14" s="404"/>
      <c r="W14" s="404"/>
      <c r="X14" s="404" t="s">
        <v>265</v>
      </c>
      <c r="Y14" s="404"/>
      <c r="Z14" s="404"/>
      <c r="AA14" s="404"/>
      <c r="AB14" s="184"/>
      <c r="AC14" s="186"/>
      <c r="AE14" s="29"/>
      <c r="AF14" s="29"/>
      <c r="AG14" s="29"/>
      <c r="AH14" s="29"/>
      <c r="AI14" s="29"/>
      <c r="AJ14" s="29"/>
      <c r="AK14" s="29"/>
    </row>
    <row r="15" spans="9:37" s="45" customFormat="1" ht="16.5" customHeight="1">
      <c r="I15" s="158"/>
      <c r="J15" s="176"/>
      <c r="K15" s="182" t="s">
        <v>267</v>
      </c>
      <c r="L15" s="176"/>
      <c r="M15" s="176"/>
      <c r="N15" s="176"/>
      <c r="O15" s="176"/>
      <c r="P15" s="176"/>
      <c r="Q15" s="176"/>
      <c r="R15" s="176"/>
      <c r="S15" s="176"/>
      <c r="T15" s="176">
        <v>0.12</v>
      </c>
      <c r="U15" s="401">
        <v>1</v>
      </c>
      <c r="V15" s="401"/>
      <c r="W15" s="401"/>
      <c r="X15" s="401">
        <v>4.22</v>
      </c>
      <c r="Y15" s="401"/>
      <c r="Z15" s="401"/>
      <c r="AA15" s="401"/>
      <c r="AB15" s="180">
        <f>X15*U15*T15</f>
        <v>0.50639999999999996</v>
      </c>
      <c r="AC15" s="181" t="s">
        <v>274</v>
      </c>
      <c r="AE15" s="29"/>
      <c r="AF15" s="29"/>
      <c r="AG15" s="29"/>
      <c r="AH15" s="29"/>
      <c r="AI15" s="29"/>
      <c r="AJ15" s="29"/>
      <c r="AK15" s="29"/>
    </row>
    <row r="16" spans="9:37" s="45" customFormat="1" ht="16.5" customHeight="1">
      <c r="I16" s="158"/>
      <c r="J16" s="176"/>
      <c r="K16" s="182" t="s">
        <v>268</v>
      </c>
      <c r="L16" s="176"/>
      <c r="M16" s="176"/>
      <c r="N16" s="176"/>
      <c r="O16" s="176"/>
      <c r="P16" s="176"/>
      <c r="Q16" s="176"/>
      <c r="R16" s="176"/>
      <c r="S16" s="176"/>
      <c r="T16" s="192">
        <v>0.1</v>
      </c>
      <c r="U16" s="401">
        <v>1.22</v>
      </c>
      <c r="V16" s="401"/>
      <c r="W16" s="401"/>
      <c r="X16" s="401">
        <v>1.22</v>
      </c>
      <c r="Y16" s="401"/>
      <c r="Z16" s="401"/>
      <c r="AA16" s="401"/>
      <c r="AB16" s="180">
        <f>X16*U16*T16</f>
        <v>0.14884</v>
      </c>
      <c r="AC16" s="181" t="s">
        <v>274</v>
      </c>
      <c r="AE16" s="29"/>
      <c r="AF16" s="29"/>
      <c r="AG16" s="29"/>
      <c r="AH16" s="29"/>
      <c r="AI16" s="29"/>
      <c r="AJ16" s="29"/>
      <c r="AK16" s="29"/>
    </row>
    <row r="17" spans="9:37" s="45" customFormat="1" ht="16.5" customHeight="1">
      <c r="I17" s="158"/>
      <c r="J17" s="176"/>
      <c r="K17" s="182" t="s">
        <v>269</v>
      </c>
      <c r="L17" s="176"/>
      <c r="M17" s="176"/>
      <c r="N17" s="176"/>
      <c r="O17" s="176"/>
      <c r="P17" s="176"/>
      <c r="Q17" s="176"/>
      <c r="R17" s="176"/>
      <c r="S17" s="176"/>
      <c r="T17" s="192">
        <v>0.1</v>
      </c>
      <c r="U17" s="401">
        <v>1.75</v>
      </c>
      <c r="V17" s="401"/>
      <c r="W17" s="401"/>
      <c r="X17" s="401">
        <v>1.8</v>
      </c>
      <c r="Y17" s="401"/>
      <c r="Z17" s="401"/>
      <c r="AA17" s="401"/>
      <c r="AB17" s="180">
        <f>X17*U17*T17</f>
        <v>0.315</v>
      </c>
      <c r="AC17" s="181" t="s">
        <v>274</v>
      </c>
      <c r="AE17" s="29"/>
      <c r="AF17" s="29"/>
      <c r="AG17" s="29"/>
      <c r="AH17" s="29"/>
      <c r="AI17" s="29"/>
      <c r="AJ17" s="29"/>
      <c r="AK17" s="29"/>
    </row>
    <row r="18" spans="9:37" s="45" customFormat="1" ht="16.5" customHeight="1">
      <c r="I18" s="158"/>
      <c r="J18" s="176"/>
      <c r="K18" s="182" t="s">
        <v>270</v>
      </c>
      <c r="L18" s="176"/>
      <c r="M18" s="176"/>
      <c r="N18" s="176"/>
      <c r="O18" s="176"/>
      <c r="P18" s="176"/>
      <c r="Q18" s="176"/>
      <c r="R18" s="176"/>
      <c r="S18" s="176"/>
      <c r="T18" s="192">
        <v>0.1</v>
      </c>
      <c r="U18" s="401">
        <v>0.72</v>
      </c>
      <c r="V18" s="401"/>
      <c r="W18" s="401"/>
      <c r="X18" s="401">
        <v>1.7</v>
      </c>
      <c r="Y18" s="401"/>
      <c r="Z18" s="401"/>
      <c r="AA18" s="401"/>
      <c r="AB18" s="180">
        <f>X18*U18*T18</f>
        <v>0.12240000000000001</v>
      </c>
      <c r="AC18" s="181" t="s">
        <v>274</v>
      </c>
      <c r="AE18" s="29"/>
      <c r="AF18" s="29"/>
      <c r="AG18" s="29"/>
      <c r="AH18" s="29"/>
      <c r="AI18" s="29"/>
      <c r="AJ18" s="29"/>
      <c r="AK18" s="29"/>
    </row>
    <row r="19" spans="9:37" s="45" customFormat="1" ht="16.5" customHeight="1">
      <c r="I19" s="158"/>
      <c r="J19" s="169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0"/>
      <c r="AC19" s="171"/>
      <c r="AE19" s="29"/>
      <c r="AF19" s="29"/>
      <c r="AG19" s="29"/>
      <c r="AH19" s="29"/>
      <c r="AI19" s="29"/>
      <c r="AJ19" s="29"/>
      <c r="AK19" s="29"/>
    </row>
    <row r="20" spans="9:37" s="45" customFormat="1" ht="16.5" customHeight="1">
      <c r="I20" s="158"/>
      <c r="J20" s="190" t="s">
        <v>22</v>
      </c>
      <c r="K20" s="402" t="s">
        <v>131</v>
      </c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188">
        <f>AB22</f>
        <v>28.45</v>
      </c>
      <c r="AC20" s="189" t="s">
        <v>275</v>
      </c>
      <c r="AE20" s="29"/>
      <c r="AF20" s="29"/>
      <c r="AG20" s="29"/>
      <c r="AH20" s="29"/>
      <c r="AI20" s="29"/>
      <c r="AJ20" s="29"/>
      <c r="AK20" s="29"/>
    </row>
    <row r="21" spans="9:37" s="45" customFormat="1" ht="16.5" customHeight="1">
      <c r="I21" s="158"/>
      <c r="J21" s="185"/>
      <c r="K21" s="403" t="s">
        <v>72</v>
      </c>
      <c r="L21" s="403"/>
      <c r="M21" s="403"/>
      <c r="N21" s="403"/>
      <c r="O21" s="403"/>
      <c r="P21" s="403"/>
      <c r="Q21" s="403"/>
      <c r="R21" s="403"/>
      <c r="S21" s="403"/>
      <c r="T21" s="184"/>
      <c r="U21" s="404"/>
      <c r="V21" s="404"/>
      <c r="W21" s="404"/>
      <c r="X21" s="404"/>
      <c r="Y21" s="404"/>
      <c r="Z21" s="404"/>
      <c r="AA21" s="404"/>
      <c r="AB21" s="184" t="s">
        <v>277</v>
      </c>
      <c r="AC21" s="186"/>
      <c r="AE21" s="29"/>
      <c r="AF21" s="29"/>
      <c r="AG21" s="29"/>
      <c r="AH21" s="29"/>
      <c r="AI21" s="29"/>
      <c r="AJ21" s="29"/>
      <c r="AK21" s="29"/>
    </row>
    <row r="22" spans="9:37" s="45" customFormat="1" ht="16.5" customHeight="1">
      <c r="I22" s="158"/>
      <c r="J22" s="176"/>
      <c r="K22" s="182" t="s">
        <v>276</v>
      </c>
      <c r="L22" s="176"/>
      <c r="M22" s="176"/>
      <c r="N22" s="176"/>
      <c r="O22" s="176"/>
      <c r="P22" s="176"/>
      <c r="Q22" s="176"/>
      <c r="R22" s="176"/>
      <c r="S22" s="176"/>
      <c r="T22" s="176"/>
      <c r="U22" s="401"/>
      <c r="V22" s="401"/>
      <c r="W22" s="401"/>
      <c r="X22" s="401"/>
      <c r="Y22" s="401"/>
      <c r="Z22" s="401"/>
      <c r="AA22" s="401"/>
      <c r="AB22" s="180">
        <v>28.45</v>
      </c>
      <c r="AC22" s="181" t="s">
        <v>24</v>
      </c>
      <c r="AE22" s="29"/>
      <c r="AF22" s="29"/>
      <c r="AG22" s="29"/>
      <c r="AH22" s="29"/>
      <c r="AI22" s="29"/>
      <c r="AJ22" s="29"/>
      <c r="AK22" s="29"/>
    </row>
    <row r="23" spans="9:37" s="45" customFormat="1" ht="16.5" customHeight="1">
      <c r="I23" s="158"/>
      <c r="K23" s="174"/>
      <c r="U23" s="191"/>
      <c r="V23" s="191"/>
      <c r="W23" s="191"/>
      <c r="X23" s="191"/>
      <c r="Y23" s="191"/>
      <c r="Z23" s="191"/>
      <c r="AA23" s="191"/>
      <c r="AB23" s="47"/>
      <c r="AC23" s="160"/>
      <c r="AE23" s="29"/>
      <c r="AF23" s="29"/>
      <c r="AG23" s="29"/>
      <c r="AH23" s="29"/>
      <c r="AI23" s="29"/>
      <c r="AJ23" s="29"/>
      <c r="AK23" s="29"/>
    </row>
    <row r="24" spans="9:37" s="45" customFormat="1" ht="16.5" customHeight="1">
      <c r="I24" s="158"/>
      <c r="J24" s="190" t="s">
        <v>787</v>
      </c>
      <c r="K24" s="402" t="s">
        <v>278</v>
      </c>
      <c r="L24" s="402"/>
      <c r="M24" s="402"/>
      <c r="N24" s="402"/>
      <c r="O24" s="402"/>
      <c r="P24" s="402"/>
      <c r="Q24" s="402"/>
      <c r="R24" s="402"/>
      <c r="S24" s="402"/>
      <c r="T24" s="402"/>
      <c r="U24" s="402"/>
      <c r="V24" s="402"/>
      <c r="W24" s="402"/>
      <c r="X24" s="402"/>
      <c r="Y24" s="402"/>
      <c r="Z24" s="402"/>
      <c r="AA24" s="402"/>
      <c r="AB24" s="188">
        <f>SUM(AB26:AB28)</f>
        <v>5.8624000000000001</v>
      </c>
      <c r="AC24" s="189" t="s">
        <v>262</v>
      </c>
      <c r="AE24" s="29"/>
      <c r="AF24" s="29"/>
      <c r="AG24" s="29"/>
      <c r="AH24" s="29"/>
      <c r="AI24" s="29"/>
      <c r="AJ24" s="29"/>
      <c r="AK24" s="29"/>
    </row>
    <row r="25" spans="9:37" s="45" customFormat="1" ht="16.5" customHeight="1">
      <c r="I25" s="158"/>
      <c r="J25" s="185"/>
      <c r="K25" s="403" t="s">
        <v>72</v>
      </c>
      <c r="L25" s="403"/>
      <c r="M25" s="403"/>
      <c r="N25" s="403"/>
      <c r="O25" s="403"/>
      <c r="P25" s="403"/>
      <c r="Q25" s="403"/>
      <c r="R25" s="403"/>
      <c r="S25" s="403"/>
      <c r="T25" s="184"/>
      <c r="U25" s="404" t="s">
        <v>273</v>
      </c>
      <c r="V25" s="404"/>
      <c r="W25" s="404"/>
      <c r="X25" s="404" t="s">
        <v>265</v>
      </c>
      <c r="Y25" s="404"/>
      <c r="Z25" s="404"/>
      <c r="AA25" s="404"/>
      <c r="AB25" s="184"/>
      <c r="AC25" s="186"/>
      <c r="AE25" s="29"/>
      <c r="AF25" s="29"/>
      <c r="AG25" s="29"/>
      <c r="AH25" s="29"/>
      <c r="AI25" s="29"/>
      <c r="AJ25" s="29"/>
      <c r="AK25" s="29"/>
    </row>
    <row r="26" spans="9:37" s="45" customFormat="1" ht="16.5" customHeight="1">
      <c r="I26" s="158"/>
      <c r="J26" s="176"/>
      <c r="K26" s="182" t="s">
        <v>268</v>
      </c>
      <c r="L26" s="176"/>
      <c r="M26" s="176"/>
      <c r="N26" s="176"/>
      <c r="O26" s="176"/>
      <c r="P26" s="176"/>
      <c r="Q26" s="176"/>
      <c r="R26" s="176"/>
      <c r="S26" s="176"/>
      <c r="T26" s="192"/>
      <c r="U26" s="401">
        <v>1.22</v>
      </c>
      <c r="V26" s="401"/>
      <c r="W26" s="401"/>
      <c r="X26" s="401">
        <v>1.22</v>
      </c>
      <c r="Y26" s="401"/>
      <c r="Z26" s="401"/>
      <c r="AA26" s="401"/>
      <c r="AB26" s="180">
        <f>X26*U26</f>
        <v>1.4883999999999999</v>
      </c>
      <c r="AC26" s="181" t="s">
        <v>274</v>
      </c>
      <c r="AE26" s="29"/>
      <c r="AF26" s="29"/>
      <c r="AG26" s="29"/>
      <c r="AH26" s="29"/>
      <c r="AI26" s="29"/>
      <c r="AJ26" s="29"/>
      <c r="AK26" s="29"/>
    </row>
    <row r="27" spans="9:37" s="45" customFormat="1" ht="16.5" customHeight="1">
      <c r="I27" s="158"/>
      <c r="J27" s="176"/>
      <c r="K27" s="182" t="s">
        <v>269</v>
      </c>
      <c r="L27" s="176"/>
      <c r="M27" s="176"/>
      <c r="N27" s="176"/>
      <c r="O27" s="176"/>
      <c r="P27" s="176"/>
      <c r="Q27" s="176"/>
      <c r="R27" s="176"/>
      <c r="S27" s="176"/>
      <c r="T27" s="192"/>
      <c r="U27" s="401">
        <v>1.75</v>
      </c>
      <c r="V27" s="401"/>
      <c r="W27" s="401"/>
      <c r="X27" s="401">
        <v>1.8</v>
      </c>
      <c r="Y27" s="401"/>
      <c r="Z27" s="401"/>
      <c r="AA27" s="401"/>
      <c r="AB27" s="180">
        <f>X27*U27</f>
        <v>3.15</v>
      </c>
      <c r="AC27" s="181" t="s">
        <v>274</v>
      </c>
      <c r="AE27" s="29"/>
      <c r="AF27" s="29"/>
      <c r="AG27" s="29"/>
      <c r="AH27" s="29"/>
      <c r="AI27" s="29"/>
      <c r="AJ27" s="29"/>
      <c r="AK27" s="29"/>
    </row>
    <row r="28" spans="9:37" s="45" customFormat="1" ht="16.5" customHeight="1">
      <c r="I28" s="158"/>
      <c r="J28" s="176"/>
      <c r="K28" s="182" t="s">
        <v>270</v>
      </c>
      <c r="L28" s="176"/>
      <c r="M28" s="176"/>
      <c r="N28" s="176"/>
      <c r="O28" s="176"/>
      <c r="P28" s="176"/>
      <c r="Q28" s="176"/>
      <c r="R28" s="176"/>
      <c r="S28" s="176"/>
      <c r="T28" s="192"/>
      <c r="U28" s="401">
        <v>0.72</v>
      </c>
      <c r="V28" s="401"/>
      <c r="W28" s="401"/>
      <c r="X28" s="401">
        <v>1.7</v>
      </c>
      <c r="Y28" s="401"/>
      <c r="Z28" s="401"/>
      <c r="AA28" s="401"/>
      <c r="AB28" s="180">
        <f>X28*U28</f>
        <v>1.224</v>
      </c>
      <c r="AC28" s="181" t="s">
        <v>274</v>
      </c>
      <c r="AE28" s="29"/>
      <c r="AF28" s="29"/>
      <c r="AG28" s="29"/>
      <c r="AH28" s="29"/>
      <c r="AI28" s="29"/>
      <c r="AJ28" s="29"/>
      <c r="AK28" s="29"/>
    </row>
    <row r="29" spans="9:37" s="45" customFormat="1" ht="16.5" customHeight="1">
      <c r="I29" s="158"/>
      <c r="K29" s="174"/>
      <c r="U29" s="191"/>
      <c r="V29" s="191"/>
      <c r="W29" s="191"/>
      <c r="X29" s="191"/>
      <c r="Y29" s="191"/>
      <c r="Z29" s="191"/>
      <c r="AA29" s="191"/>
      <c r="AB29" s="47"/>
      <c r="AC29" s="160"/>
      <c r="AE29" s="29"/>
      <c r="AF29" s="29"/>
      <c r="AG29" s="29"/>
      <c r="AH29" s="29"/>
      <c r="AI29" s="29"/>
      <c r="AJ29" s="29"/>
      <c r="AK29" s="29"/>
    </row>
    <row r="30" spans="9:37" s="45" customFormat="1" ht="16.5" customHeight="1">
      <c r="I30" s="158"/>
      <c r="J30" s="190" t="s">
        <v>788</v>
      </c>
      <c r="K30" s="402" t="s">
        <v>828</v>
      </c>
      <c r="L30" s="402"/>
      <c r="M30" s="402"/>
      <c r="N30" s="402"/>
      <c r="O30" s="402"/>
      <c r="P30" s="402"/>
      <c r="Q30" s="402"/>
      <c r="R30" s="402"/>
      <c r="S30" s="402"/>
      <c r="T30" s="402"/>
      <c r="U30" s="402"/>
      <c r="V30" s="402"/>
      <c r="W30" s="402"/>
      <c r="X30" s="402"/>
      <c r="Y30" s="402"/>
      <c r="Z30" s="402"/>
      <c r="AA30" s="402"/>
      <c r="AB30" s="188">
        <f>SUM(AB32)</f>
        <v>331.20000000000005</v>
      </c>
      <c r="AC30" s="189" t="s">
        <v>263</v>
      </c>
      <c r="AE30" s="29"/>
      <c r="AF30" s="29"/>
      <c r="AG30" s="29"/>
      <c r="AH30" s="29"/>
      <c r="AI30" s="29"/>
      <c r="AJ30" s="29"/>
      <c r="AK30" s="29"/>
    </row>
    <row r="31" spans="9:37" s="45" customFormat="1" ht="16.5" customHeight="1">
      <c r="I31" s="158"/>
      <c r="J31" s="185"/>
      <c r="K31" s="403" t="s">
        <v>72</v>
      </c>
      <c r="L31" s="403"/>
      <c r="M31" s="403"/>
      <c r="N31" s="403"/>
      <c r="O31" s="403"/>
      <c r="P31" s="403"/>
      <c r="Q31" s="403"/>
      <c r="R31" s="403"/>
      <c r="S31" s="403"/>
      <c r="T31" s="184"/>
      <c r="U31" s="404" t="s">
        <v>273</v>
      </c>
      <c r="V31" s="404"/>
      <c r="W31" s="404"/>
      <c r="X31" s="404" t="s">
        <v>265</v>
      </c>
      <c r="Y31" s="404"/>
      <c r="Z31" s="404"/>
      <c r="AA31" s="404"/>
      <c r="AB31" s="184"/>
      <c r="AC31" s="186"/>
      <c r="AE31" s="29"/>
      <c r="AF31" s="29"/>
      <c r="AG31" s="29"/>
      <c r="AH31" s="29"/>
      <c r="AI31" s="29"/>
      <c r="AJ31" s="29"/>
      <c r="AK31" s="29"/>
    </row>
    <row r="32" spans="9:37" s="45" customFormat="1" ht="16.5" customHeight="1">
      <c r="I32" s="158"/>
      <c r="J32" s="176"/>
      <c r="K32" s="182" t="s">
        <v>834</v>
      </c>
      <c r="L32" s="176"/>
      <c r="M32" s="176"/>
      <c r="N32" s="176"/>
      <c r="O32" s="176"/>
      <c r="P32" s="176"/>
      <c r="Q32" s="176"/>
      <c r="R32" s="176"/>
      <c r="S32" s="176"/>
      <c r="T32" s="176"/>
      <c r="U32" s="401">
        <v>13.8</v>
      </c>
      <c r="V32" s="401"/>
      <c r="W32" s="401"/>
      <c r="X32" s="401">
        <v>24</v>
      </c>
      <c r="Y32" s="401"/>
      <c r="Z32" s="401"/>
      <c r="AA32" s="401"/>
      <c r="AB32" s="180">
        <f>X32*U32</f>
        <v>331.20000000000005</v>
      </c>
      <c r="AC32" s="181" t="s">
        <v>835</v>
      </c>
      <c r="AE32" s="29"/>
      <c r="AF32" s="29"/>
      <c r="AG32" s="29"/>
      <c r="AH32" s="29"/>
      <c r="AI32" s="29"/>
      <c r="AJ32" s="29"/>
      <c r="AK32" s="29"/>
    </row>
    <row r="33" spans="9:37" s="45" customFormat="1" ht="16.5" customHeight="1">
      <c r="I33" s="158"/>
      <c r="K33" s="174"/>
      <c r="U33" s="191"/>
      <c r="V33" s="191"/>
      <c r="W33" s="191"/>
      <c r="X33" s="191"/>
      <c r="Y33" s="191"/>
      <c r="Z33" s="191"/>
      <c r="AA33" s="191"/>
      <c r="AB33" s="47"/>
      <c r="AC33" s="160"/>
      <c r="AE33" s="29"/>
      <c r="AF33" s="29"/>
      <c r="AG33" s="29"/>
      <c r="AH33" s="29"/>
      <c r="AI33" s="29"/>
      <c r="AJ33" s="29"/>
      <c r="AK33" s="29"/>
    </row>
    <row r="34" spans="9:37" s="45" customFormat="1" ht="16.5" customHeight="1">
      <c r="I34" s="158"/>
      <c r="J34" s="190" t="s">
        <v>789</v>
      </c>
      <c r="K34" s="402" t="s">
        <v>829</v>
      </c>
      <c r="L34" s="402"/>
      <c r="M34" s="402"/>
      <c r="N34" s="402"/>
      <c r="O34" s="402"/>
      <c r="P34" s="402"/>
      <c r="Q34" s="402"/>
      <c r="R34" s="402"/>
      <c r="S34" s="402"/>
      <c r="T34" s="402"/>
      <c r="U34" s="402"/>
      <c r="V34" s="402"/>
      <c r="W34" s="402"/>
      <c r="X34" s="402"/>
      <c r="Y34" s="402"/>
      <c r="Z34" s="402"/>
      <c r="AA34" s="402"/>
      <c r="AB34" s="188">
        <f>SUM(AB36)</f>
        <v>36</v>
      </c>
      <c r="AC34" s="189" t="s">
        <v>836</v>
      </c>
      <c r="AE34" s="29"/>
      <c r="AF34" s="29"/>
      <c r="AG34" s="29"/>
      <c r="AH34" s="29"/>
      <c r="AI34" s="29"/>
      <c r="AJ34" s="29"/>
      <c r="AK34" s="29"/>
    </row>
    <row r="35" spans="9:37" s="45" customFormat="1" ht="16.5" customHeight="1">
      <c r="I35" s="158"/>
      <c r="J35" s="185"/>
      <c r="K35" s="403" t="s">
        <v>72</v>
      </c>
      <c r="L35" s="403"/>
      <c r="M35" s="403"/>
      <c r="N35" s="403"/>
      <c r="O35" s="403"/>
      <c r="P35" s="403"/>
      <c r="Q35" s="403"/>
      <c r="R35" s="403"/>
      <c r="S35" s="403"/>
      <c r="T35" s="184"/>
      <c r="U35" s="404"/>
      <c r="V35" s="404"/>
      <c r="W35" s="404"/>
      <c r="X35" s="404"/>
      <c r="Y35" s="404"/>
      <c r="Z35" s="404"/>
      <c r="AA35" s="404"/>
      <c r="AB35" s="184" t="s">
        <v>279</v>
      </c>
      <c r="AC35" s="186"/>
      <c r="AE35" s="29"/>
      <c r="AF35" s="29"/>
      <c r="AG35" s="29"/>
      <c r="AH35" s="29"/>
      <c r="AI35" s="29"/>
      <c r="AJ35" s="29"/>
      <c r="AK35" s="29"/>
    </row>
    <row r="36" spans="9:37" s="45" customFormat="1" ht="16.5" customHeight="1">
      <c r="I36" s="158"/>
      <c r="J36" s="176"/>
      <c r="K36" s="182" t="s">
        <v>837</v>
      </c>
      <c r="L36" s="176"/>
      <c r="M36" s="176"/>
      <c r="N36" s="176"/>
      <c r="O36" s="176"/>
      <c r="P36" s="176"/>
      <c r="Q36" s="176"/>
      <c r="R36" s="176"/>
      <c r="S36" s="176"/>
      <c r="T36" s="176"/>
      <c r="U36" s="401"/>
      <c r="V36" s="401"/>
      <c r="W36" s="401"/>
      <c r="X36" s="401"/>
      <c r="Y36" s="401"/>
      <c r="Z36" s="401"/>
      <c r="AA36" s="401"/>
      <c r="AB36" s="180">
        <v>36</v>
      </c>
      <c r="AC36" s="181" t="s">
        <v>61</v>
      </c>
      <c r="AE36" s="29"/>
      <c r="AF36" s="29"/>
      <c r="AG36" s="29"/>
      <c r="AH36" s="29"/>
      <c r="AI36" s="29"/>
      <c r="AJ36" s="29"/>
      <c r="AK36" s="29"/>
    </row>
    <row r="37" spans="9:37" s="45" customFormat="1" ht="16.5" customHeight="1">
      <c r="I37" s="158"/>
      <c r="K37" s="174"/>
      <c r="U37" s="191"/>
      <c r="V37" s="191"/>
      <c r="W37" s="191"/>
      <c r="X37" s="191"/>
      <c r="Y37" s="191"/>
      <c r="Z37" s="191"/>
      <c r="AA37" s="191"/>
      <c r="AB37" s="47"/>
      <c r="AC37" s="160"/>
      <c r="AE37" s="29"/>
      <c r="AF37" s="29"/>
      <c r="AG37" s="29"/>
      <c r="AH37" s="29"/>
      <c r="AI37" s="29"/>
      <c r="AJ37" s="29"/>
      <c r="AK37" s="29"/>
    </row>
    <row r="38" spans="9:37" s="45" customFormat="1" ht="16.5" customHeight="1">
      <c r="I38" s="158"/>
      <c r="J38" s="190" t="s">
        <v>790</v>
      </c>
      <c r="K38" s="402" t="s">
        <v>139</v>
      </c>
      <c r="L38" s="402"/>
      <c r="M38" s="402"/>
      <c r="N38" s="402"/>
      <c r="O38" s="402"/>
      <c r="P38" s="402"/>
      <c r="Q38" s="402"/>
      <c r="R38" s="402"/>
      <c r="S38" s="402"/>
      <c r="T38" s="402"/>
      <c r="U38" s="402"/>
      <c r="V38" s="402"/>
      <c r="W38" s="402"/>
      <c r="X38" s="402"/>
      <c r="Y38" s="402"/>
      <c r="Z38" s="402"/>
      <c r="AA38" s="402"/>
      <c r="AB38" s="188">
        <f>SUM(AB40)</f>
        <v>6</v>
      </c>
      <c r="AC38" s="189" t="s">
        <v>836</v>
      </c>
      <c r="AE38" s="29"/>
      <c r="AF38" s="29"/>
      <c r="AG38" s="29"/>
      <c r="AH38" s="29"/>
      <c r="AI38" s="29"/>
      <c r="AJ38" s="29"/>
      <c r="AK38" s="29"/>
    </row>
    <row r="39" spans="9:37" s="45" customFormat="1" ht="16.5" customHeight="1">
      <c r="I39" s="158"/>
      <c r="J39" s="185"/>
      <c r="K39" s="403" t="s">
        <v>72</v>
      </c>
      <c r="L39" s="403"/>
      <c r="M39" s="403"/>
      <c r="N39" s="403"/>
      <c r="O39" s="403"/>
      <c r="P39" s="403"/>
      <c r="Q39" s="403"/>
      <c r="R39" s="403"/>
      <c r="S39" s="403"/>
      <c r="T39" s="184"/>
      <c r="U39" s="404"/>
      <c r="V39" s="404"/>
      <c r="W39" s="404"/>
      <c r="X39" s="404"/>
      <c r="Y39" s="404"/>
      <c r="Z39" s="404"/>
      <c r="AA39" s="404"/>
      <c r="AB39" s="184" t="s">
        <v>279</v>
      </c>
      <c r="AC39" s="186"/>
      <c r="AE39" s="29"/>
      <c r="AF39" s="29"/>
      <c r="AG39" s="29"/>
      <c r="AH39" s="29"/>
      <c r="AI39" s="29"/>
      <c r="AJ39" s="29"/>
      <c r="AK39" s="29"/>
    </row>
    <row r="40" spans="9:37" s="45" customFormat="1" ht="16.5" customHeight="1">
      <c r="I40" s="158"/>
      <c r="J40" s="176"/>
      <c r="K40" s="182" t="s">
        <v>838</v>
      </c>
      <c r="L40" s="176"/>
      <c r="M40" s="176"/>
      <c r="N40" s="176"/>
      <c r="O40" s="176"/>
      <c r="P40" s="176"/>
      <c r="Q40" s="176"/>
      <c r="R40" s="176"/>
      <c r="S40" s="176"/>
      <c r="T40" s="176"/>
      <c r="U40" s="401"/>
      <c r="V40" s="401"/>
      <c r="W40" s="401"/>
      <c r="X40" s="401"/>
      <c r="Y40" s="401"/>
      <c r="Z40" s="401"/>
      <c r="AA40" s="401"/>
      <c r="AB40" s="180">
        <v>6</v>
      </c>
      <c r="AC40" s="181" t="s">
        <v>61</v>
      </c>
      <c r="AE40" s="29"/>
      <c r="AF40" s="29"/>
      <c r="AG40" s="29"/>
      <c r="AH40" s="29"/>
      <c r="AI40" s="29"/>
      <c r="AJ40" s="29"/>
      <c r="AK40" s="29"/>
    </row>
    <row r="41" spans="9:37" s="45" customFormat="1" ht="16.5" customHeight="1">
      <c r="I41" s="158"/>
      <c r="K41" s="174"/>
      <c r="U41" s="191"/>
      <c r="V41" s="191"/>
      <c r="W41" s="191"/>
      <c r="X41" s="191"/>
      <c r="Y41" s="191"/>
      <c r="Z41" s="191"/>
      <c r="AA41" s="191"/>
      <c r="AB41" s="47"/>
      <c r="AC41" s="160"/>
      <c r="AE41" s="29"/>
      <c r="AF41" s="29"/>
      <c r="AG41" s="29"/>
      <c r="AH41" s="29"/>
      <c r="AI41" s="29"/>
      <c r="AJ41" s="29"/>
      <c r="AK41" s="29"/>
    </row>
    <row r="42" spans="9:37" s="45" customFormat="1" ht="16.5" customHeight="1">
      <c r="I42" s="158"/>
      <c r="J42" s="190" t="s">
        <v>791</v>
      </c>
      <c r="K42" s="402" t="s">
        <v>140</v>
      </c>
      <c r="L42" s="402"/>
      <c r="M42" s="402"/>
      <c r="N42" s="402"/>
      <c r="O42" s="402"/>
      <c r="P42" s="402"/>
      <c r="Q42" s="402"/>
      <c r="R42" s="402"/>
      <c r="S42" s="402"/>
      <c r="T42" s="402"/>
      <c r="U42" s="402"/>
      <c r="V42" s="402"/>
      <c r="W42" s="402"/>
      <c r="X42" s="402"/>
      <c r="Y42" s="402"/>
      <c r="Z42" s="402"/>
      <c r="AA42" s="402"/>
      <c r="AB42" s="188">
        <f>SUM(AB44)</f>
        <v>12</v>
      </c>
      <c r="AC42" s="189" t="s">
        <v>836</v>
      </c>
      <c r="AE42" s="29"/>
      <c r="AF42" s="29"/>
      <c r="AG42" s="29"/>
      <c r="AH42" s="29"/>
      <c r="AI42" s="29"/>
      <c r="AJ42" s="29"/>
      <c r="AK42" s="29"/>
    </row>
    <row r="43" spans="9:37" s="45" customFormat="1" ht="16.5" customHeight="1">
      <c r="I43" s="158"/>
      <c r="J43" s="185"/>
      <c r="K43" s="403" t="s">
        <v>72</v>
      </c>
      <c r="L43" s="403"/>
      <c r="M43" s="403"/>
      <c r="N43" s="403"/>
      <c r="O43" s="403"/>
      <c r="P43" s="403"/>
      <c r="Q43" s="403"/>
      <c r="R43" s="403"/>
      <c r="S43" s="403"/>
      <c r="T43" s="184"/>
      <c r="U43" s="404"/>
      <c r="V43" s="404"/>
      <c r="W43" s="404"/>
      <c r="X43" s="404"/>
      <c r="Y43" s="404"/>
      <c r="Z43" s="404"/>
      <c r="AA43" s="404"/>
      <c r="AB43" s="184" t="s">
        <v>279</v>
      </c>
      <c r="AC43" s="186"/>
      <c r="AE43" s="29"/>
      <c r="AF43" s="29"/>
      <c r="AG43" s="29"/>
      <c r="AH43" s="29"/>
      <c r="AI43" s="29"/>
      <c r="AJ43" s="29"/>
      <c r="AK43" s="29"/>
    </row>
    <row r="44" spans="9:37" s="45" customFormat="1" ht="16.5" customHeight="1">
      <c r="I44" s="158"/>
      <c r="J44" s="176"/>
      <c r="K44" s="182" t="s">
        <v>839</v>
      </c>
      <c r="L44" s="176"/>
      <c r="M44" s="176"/>
      <c r="N44" s="176"/>
      <c r="O44" s="176"/>
      <c r="P44" s="176"/>
      <c r="Q44" s="176"/>
      <c r="R44" s="176"/>
      <c r="S44" s="176"/>
      <c r="T44" s="176"/>
      <c r="U44" s="401"/>
      <c r="V44" s="401"/>
      <c r="W44" s="401"/>
      <c r="X44" s="401"/>
      <c r="Y44" s="401"/>
      <c r="Z44" s="401"/>
      <c r="AA44" s="401"/>
      <c r="AB44" s="180">
        <v>12</v>
      </c>
      <c r="AC44" s="181" t="s">
        <v>61</v>
      </c>
      <c r="AE44" s="29"/>
      <c r="AF44" s="29"/>
      <c r="AG44" s="29"/>
      <c r="AH44" s="29"/>
      <c r="AI44" s="29"/>
      <c r="AJ44" s="29"/>
      <c r="AK44" s="29"/>
    </row>
    <row r="45" spans="9:37" s="45" customFormat="1" ht="16.5" customHeight="1">
      <c r="I45" s="158"/>
      <c r="K45" s="174"/>
      <c r="U45" s="191"/>
      <c r="V45" s="191"/>
      <c r="W45" s="191"/>
      <c r="X45" s="191"/>
      <c r="Y45" s="191"/>
      <c r="Z45" s="191"/>
      <c r="AA45" s="191"/>
      <c r="AB45" s="47"/>
      <c r="AC45" s="160"/>
      <c r="AE45" s="29"/>
      <c r="AF45" s="29"/>
      <c r="AG45" s="29"/>
      <c r="AH45" s="29"/>
      <c r="AI45" s="29"/>
      <c r="AJ45" s="29"/>
      <c r="AK45" s="29"/>
    </row>
    <row r="46" spans="9:37" s="45" customFormat="1" ht="16.5" customHeight="1">
      <c r="I46" s="158"/>
      <c r="J46" s="190" t="s">
        <v>792</v>
      </c>
      <c r="K46" s="402" t="s">
        <v>832</v>
      </c>
      <c r="L46" s="402"/>
      <c r="M46" s="402"/>
      <c r="N46" s="402"/>
      <c r="O46" s="402"/>
      <c r="P46" s="402"/>
      <c r="Q46" s="402"/>
      <c r="R46" s="402"/>
      <c r="S46" s="402"/>
      <c r="T46" s="402"/>
      <c r="U46" s="402"/>
      <c r="V46" s="402"/>
      <c r="W46" s="402"/>
      <c r="X46" s="402"/>
      <c r="Y46" s="402"/>
      <c r="Z46" s="402"/>
      <c r="AA46" s="402"/>
      <c r="AB46" s="188">
        <f>SUM(AB48)</f>
        <v>10</v>
      </c>
      <c r="AC46" s="189" t="s">
        <v>836</v>
      </c>
      <c r="AE46" s="29"/>
      <c r="AF46" s="29"/>
      <c r="AG46" s="29"/>
      <c r="AH46" s="29"/>
      <c r="AI46" s="29"/>
      <c r="AJ46" s="29"/>
      <c r="AK46" s="29"/>
    </row>
    <row r="47" spans="9:37" s="45" customFormat="1" ht="16.5" customHeight="1">
      <c r="I47" s="158"/>
      <c r="J47" s="185"/>
      <c r="K47" s="403" t="s">
        <v>72</v>
      </c>
      <c r="L47" s="403"/>
      <c r="M47" s="403"/>
      <c r="N47" s="403"/>
      <c r="O47" s="403"/>
      <c r="P47" s="403"/>
      <c r="Q47" s="403"/>
      <c r="R47" s="403"/>
      <c r="S47" s="403"/>
      <c r="T47" s="184"/>
      <c r="U47" s="404"/>
      <c r="V47" s="404"/>
      <c r="W47" s="404"/>
      <c r="X47" s="404"/>
      <c r="Y47" s="404"/>
      <c r="Z47" s="404"/>
      <c r="AA47" s="404"/>
      <c r="AB47" s="184" t="s">
        <v>279</v>
      </c>
      <c r="AC47" s="186"/>
      <c r="AE47" s="29"/>
      <c r="AF47" s="29"/>
      <c r="AG47" s="29"/>
      <c r="AH47" s="29"/>
      <c r="AI47" s="29"/>
      <c r="AJ47" s="29"/>
      <c r="AK47" s="29"/>
    </row>
    <row r="48" spans="9:37" s="45" customFormat="1" ht="16.5" customHeight="1">
      <c r="I48" s="158"/>
      <c r="J48" s="176"/>
      <c r="K48" s="182" t="s">
        <v>840</v>
      </c>
      <c r="L48" s="176"/>
      <c r="M48" s="176"/>
      <c r="N48" s="176"/>
      <c r="O48" s="176"/>
      <c r="P48" s="176"/>
      <c r="Q48" s="176"/>
      <c r="R48" s="176"/>
      <c r="S48" s="176"/>
      <c r="T48" s="176"/>
      <c r="U48" s="401"/>
      <c r="V48" s="401"/>
      <c r="W48" s="401"/>
      <c r="X48" s="401"/>
      <c r="Y48" s="401"/>
      <c r="Z48" s="401"/>
      <c r="AA48" s="401"/>
      <c r="AB48" s="180">
        <v>10</v>
      </c>
      <c r="AC48" s="181" t="s">
        <v>61</v>
      </c>
      <c r="AE48" s="29"/>
      <c r="AF48" s="29"/>
      <c r="AG48" s="29"/>
      <c r="AH48" s="29"/>
      <c r="AI48" s="29"/>
      <c r="AJ48" s="29"/>
      <c r="AK48" s="29"/>
    </row>
    <row r="49" spans="9:37" s="45" customFormat="1" ht="16.5" customHeight="1">
      <c r="I49" s="158"/>
      <c r="AB49" s="47"/>
      <c r="AC49" s="160"/>
      <c r="AE49" s="29"/>
      <c r="AF49" s="29"/>
      <c r="AG49" s="29"/>
      <c r="AH49" s="29"/>
      <c r="AI49" s="29"/>
      <c r="AJ49" s="29"/>
      <c r="AK49" s="29"/>
    </row>
    <row r="50" spans="9:37" s="45" customFormat="1" ht="16.5" customHeight="1">
      <c r="I50" s="158"/>
      <c r="J50" s="190" t="s">
        <v>793</v>
      </c>
      <c r="K50" s="402" t="s">
        <v>841</v>
      </c>
      <c r="L50" s="402"/>
      <c r="M50" s="402"/>
      <c r="N50" s="402"/>
      <c r="O50" s="402"/>
      <c r="P50" s="402"/>
      <c r="Q50" s="402"/>
      <c r="R50" s="402"/>
      <c r="S50" s="402"/>
      <c r="T50" s="402"/>
      <c r="U50" s="402"/>
      <c r="V50" s="402"/>
      <c r="W50" s="402"/>
      <c r="X50" s="402"/>
      <c r="Y50" s="402"/>
      <c r="Z50" s="402"/>
      <c r="AA50" s="402"/>
      <c r="AB50" s="188">
        <f>SUM(AB52)</f>
        <v>144</v>
      </c>
      <c r="AC50" s="189" t="s">
        <v>263</v>
      </c>
      <c r="AE50" s="29"/>
      <c r="AF50" s="29"/>
      <c r="AG50" s="29"/>
      <c r="AH50" s="29"/>
      <c r="AI50" s="29"/>
      <c r="AJ50" s="29"/>
      <c r="AK50" s="29"/>
    </row>
    <row r="51" spans="9:37" s="45" customFormat="1" ht="16.5" customHeight="1">
      <c r="I51" s="158"/>
      <c r="J51" s="185"/>
      <c r="K51" s="403" t="s">
        <v>72</v>
      </c>
      <c r="L51" s="403"/>
      <c r="M51" s="403"/>
      <c r="N51" s="403"/>
      <c r="O51" s="403"/>
      <c r="P51" s="403"/>
      <c r="Q51" s="403"/>
      <c r="R51" s="403"/>
      <c r="S51" s="403"/>
      <c r="T51" s="184" t="s">
        <v>280</v>
      </c>
      <c r="U51" s="404" t="s">
        <v>264</v>
      </c>
      <c r="V51" s="404"/>
      <c r="W51" s="404"/>
      <c r="X51" s="404" t="s">
        <v>265</v>
      </c>
      <c r="Y51" s="404"/>
      <c r="Z51" s="404"/>
      <c r="AA51" s="404"/>
      <c r="AB51" s="184"/>
      <c r="AC51" s="186"/>
      <c r="AE51" s="29"/>
      <c r="AF51" s="29"/>
      <c r="AG51" s="29"/>
      <c r="AH51" s="29"/>
      <c r="AI51" s="29"/>
      <c r="AJ51" s="29"/>
      <c r="AK51" s="29"/>
    </row>
    <row r="52" spans="9:37" s="45" customFormat="1" ht="16.5" customHeight="1">
      <c r="I52" s="158"/>
      <c r="J52" s="176"/>
      <c r="K52" s="182" t="s">
        <v>842</v>
      </c>
      <c r="L52" s="176"/>
      <c r="M52" s="176"/>
      <c r="N52" s="176"/>
      <c r="O52" s="176"/>
      <c r="P52" s="176"/>
      <c r="Q52" s="176"/>
      <c r="R52" s="176"/>
      <c r="S52" s="176"/>
      <c r="T52" s="192">
        <v>2</v>
      </c>
      <c r="U52" s="401">
        <v>3</v>
      </c>
      <c r="V52" s="401"/>
      <c r="W52" s="401"/>
      <c r="X52" s="401">
        <v>24</v>
      </c>
      <c r="Y52" s="401"/>
      <c r="Z52" s="401"/>
      <c r="AA52" s="401"/>
      <c r="AB52" s="180">
        <f>X52*U52*T52</f>
        <v>144</v>
      </c>
      <c r="AC52" s="181" t="s">
        <v>61</v>
      </c>
      <c r="AE52" s="29"/>
      <c r="AF52" s="29"/>
      <c r="AG52" s="29"/>
      <c r="AH52" s="29"/>
      <c r="AI52" s="29"/>
      <c r="AJ52" s="29"/>
      <c r="AK52" s="29"/>
    </row>
    <row r="53" spans="9:37" s="45" customFormat="1" ht="16.5" customHeight="1">
      <c r="I53" s="158"/>
      <c r="AB53" s="47"/>
      <c r="AC53" s="160"/>
      <c r="AE53" s="29"/>
      <c r="AF53" s="29"/>
      <c r="AG53" s="29"/>
      <c r="AH53" s="29"/>
      <c r="AI53" s="29"/>
      <c r="AJ53" s="29"/>
      <c r="AK53" s="29"/>
    </row>
    <row r="54" spans="9:37" s="48" customFormat="1" ht="16.5" customHeight="1">
      <c r="I54" s="158"/>
      <c r="J54" s="136">
        <v>3</v>
      </c>
      <c r="K54" s="46" t="s">
        <v>121</v>
      </c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2"/>
      <c r="X54" s="132"/>
      <c r="Y54" s="132"/>
      <c r="Z54" s="132"/>
      <c r="AA54" s="132"/>
      <c r="AB54" s="133"/>
      <c r="AC54" s="161"/>
      <c r="AD54" s="45"/>
      <c r="AE54" s="49"/>
      <c r="AF54" s="49"/>
      <c r="AG54" s="49"/>
      <c r="AH54" s="49"/>
      <c r="AI54" s="49"/>
      <c r="AJ54" s="49"/>
      <c r="AK54" s="49"/>
    </row>
    <row r="55" spans="9:37" s="55" customFormat="1" ht="16.5" customHeight="1">
      <c r="I55" s="168"/>
      <c r="J55" s="45"/>
      <c r="K55" s="174"/>
      <c r="L55" s="45"/>
      <c r="M55" s="45"/>
      <c r="N55" s="45"/>
      <c r="O55" s="45"/>
      <c r="P55" s="45"/>
      <c r="Q55" s="45"/>
      <c r="R55" s="45"/>
      <c r="S55" s="45"/>
      <c r="T55" s="45"/>
      <c r="U55" s="191"/>
      <c r="V55" s="191"/>
      <c r="W55" s="191"/>
      <c r="X55" s="191"/>
      <c r="Y55" s="191"/>
      <c r="Z55" s="191"/>
      <c r="AA55" s="191"/>
      <c r="AB55" s="47"/>
      <c r="AC55" s="160"/>
      <c r="AE55" s="172"/>
      <c r="AF55" s="172"/>
      <c r="AG55" s="172"/>
      <c r="AH55" s="172"/>
      <c r="AI55" s="172"/>
      <c r="AJ55" s="172"/>
      <c r="AK55" s="172"/>
    </row>
    <row r="56" spans="9:37" s="45" customFormat="1" ht="16.5" customHeight="1">
      <c r="I56" s="158"/>
      <c r="J56" s="190" t="s">
        <v>26</v>
      </c>
      <c r="K56" s="402" t="s">
        <v>281</v>
      </c>
      <c r="L56" s="402"/>
      <c r="M56" s="402"/>
      <c r="N56" s="402"/>
      <c r="O56" s="402"/>
      <c r="P56" s="402"/>
      <c r="Q56" s="402"/>
      <c r="R56" s="402"/>
      <c r="S56" s="402"/>
      <c r="T56" s="402"/>
      <c r="U56" s="402"/>
      <c r="V56" s="402"/>
      <c r="W56" s="402"/>
      <c r="X56" s="402"/>
      <c r="Y56" s="402"/>
      <c r="Z56" s="402"/>
      <c r="AA56" s="402"/>
      <c r="AB56" s="188">
        <f>SUM(AB57:AB59)</f>
        <v>4.43</v>
      </c>
      <c r="AC56" s="189" t="s">
        <v>271</v>
      </c>
      <c r="AE56" s="29"/>
      <c r="AF56" s="29"/>
      <c r="AG56" s="29"/>
      <c r="AH56" s="29"/>
      <c r="AI56" s="29"/>
      <c r="AJ56" s="29"/>
      <c r="AK56" s="29"/>
    </row>
    <row r="57" spans="9:37" s="45" customFormat="1" ht="16.5" customHeight="1">
      <c r="I57" s="158"/>
      <c r="J57" s="185"/>
      <c r="K57" s="403" t="s">
        <v>72</v>
      </c>
      <c r="L57" s="403"/>
      <c r="M57" s="403"/>
      <c r="N57" s="403"/>
      <c r="O57" s="403"/>
      <c r="P57" s="403"/>
      <c r="Q57" s="403"/>
      <c r="R57" s="403"/>
      <c r="S57" s="403"/>
      <c r="T57" s="184" t="s">
        <v>264</v>
      </c>
      <c r="U57" s="404" t="s">
        <v>279</v>
      </c>
      <c r="V57" s="404"/>
      <c r="W57" s="404"/>
      <c r="X57" s="404" t="s">
        <v>286</v>
      </c>
      <c r="Y57" s="404"/>
      <c r="Z57" s="404"/>
      <c r="AA57" s="404"/>
      <c r="AB57" s="184"/>
      <c r="AC57" s="186"/>
      <c r="AE57" s="29"/>
      <c r="AF57" s="29"/>
      <c r="AG57" s="29"/>
      <c r="AH57" s="29"/>
      <c r="AI57" s="29"/>
      <c r="AJ57" s="29"/>
      <c r="AK57" s="29"/>
    </row>
    <row r="58" spans="9:37" s="45" customFormat="1" ht="16.5" customHeight="1">
      <c r="I58" s="158"/>
      <c r="J58" s="176"/>
      <c r="K58" s="182" t="s">
        <v>282</v>
      </c>
      <c r="L58" s="176"/>
      <c r="M58" s="176"/>
      <c r="N58" s="176"/>
      <c r="O58" s="176"/>
      <c r="P58" s="176"/>
      <c r="Q58" s="176"/>
      <c r="R58" s="176"/>
      <c r="S58" s="176"/>
      <c r="T58" s="193">
        <v>0.35</v>
      </c>
      <c r="U58" s="401">
        <v>2</v>
      </c>
      <c r="V58" s="401"/>
      <c r="W58" s="401"/>
      <c r="X58" s="401">
        <v>4.9000000000000004</v>
      </c>
      <c r="Y58" s="401"/>
      <c r="Z58" s="401"/>
      <c r="AA58" s="401"/>
      <c r="AB58" s="180">
        <f>X58*U58*T58</f>
        <v>3.43</v>
      </c>
      <c r="AC58" s="181" t="s">
        <v>23</v>
      </c>
      <c r="AE58" s="29"/>
      <c r="AF58" s="29"/>
      <c r="AG58" s="29"/>
      <c r="AH58" s="29"/>
      <c r="AI58" s="29"/>
      <c r="AJ58" s="29"/>
      <c r="AK58" s="29"/>
    </row>
    <row r="59" spans="9:37" s="45" customFormat="1" ht="16.5" customHeight="1">
      <c r="I59" s="158"/>
      <c r="J59" s="176"/>
      <c r="K59" s="182" t="s">
        <v>283</v>
      </c>
      <c r="L59" s="176"/>
      <c r="M59" s="176"/>
      <c r="N59" s="176"/>
      <c r="O59" s="176"/>
      <c r="P59" s="176"/>
      <c r="Q59" s="176"/>
      <c r="R59" s="176"/>
      <c r="S59" s="176"/>
      <c r="T59" s="193">
        <v>0.1</v>
      </c>
      <c r="U59" s="401">
        <v>10</v>
      </c>
      <c r="V59" s="401"/>
      <c r="W59" s="401"/>
      <c r="X59" s="401">
        <v>1</v>
      </c>
      <c r="Y59" s="401"/>
      <c r="Z59" s="401"/>
      <c r="AA59" s="401"/>
      <c r="AB59" s="180">
        <f>X59*U59*T59</f>
        <v>1</v>
      </c>
      <c r="AC59" s="181" t="s">
        <v>23</v>
      </c>
      <c r="AE59" s="29"/>
      <c r="AF59" s="29"/>
      <c r="AG59" s="29"/>
      <c r="AH59" s="29"/>
      <c r="AI59" s="29"/>
      <c r="AJ59" s="29"/>
      <c r="AK59" s="29"/>
    </row>
    <row r="60" spans="9:37" s="45" customFormat="1" ht="16.5" customHeight="1">
      <c r="I60" s="158"/>
      <c r="AB60" s="47"/>
      <c r="AC60" s="160"/>
      <c r="AE60" s="29"/>
      <c r="AF60" s="29"/>
      <c r="AG60" s="29"/>
      <c r="AH60" s="29"/>
      <c r="AI60" s="29"/>
      <c r="AJ60" s="29"/>
      <c r="AK60" s="29"/>
    </row>
    <row r="61" spans="9:37" s="45" customFormat="1" ht="16.5" customHeight="1">
      <c r="I61" s="158"/>
      <c r="J61" s="190" t="s">
        <v>794</v>
      </c>
      <c r="K61" s="402" t="s">
        <v>284</v>
      </c>
      <c r="L61" s="402"/>
      <c r="M61" s="402"/>
      <c r="N61" s="402"/>
      <c r="O61" s="402"/>
      <c r="P61" s="402"/>
      <c r="Q61" s="402"/>
      <c r="R61" s="402"/>
      <c r="S61" s="402"/>
      <c r="T61" s="402"/>
      <c r="U61" s="402"/>
      <c r="V61" s="402"/>
      <c r="W61" s="402"/>
      <c r="X61" s="402"/>
      <c r="Y61" s="402"/>
      <c r="Z61" s="402"/>
      <c r="AA61" s="402"/>
      <c r="AB61" s="188">
        <f>SUM(AB62:AB67)</f>
        <v>8.721779999999999</v>
      </c>
      <c r="AC61" s="189" t="s">
        <v>271</v>
      </c>
      <c r="AE61" s="29"/>
      <c r="AF61" s="29"/>
      <c r="AG61" s="29"/>
      <c r="AH61" s="29"/>
      <c r="AI61" s="29"/>
      <c r="AJ61" s="29"/>
      <c r="AK61" s="29"/>
    </row>
    <row r="62" spans="9:37" s="45" customFormat="1" ht="16.5" customHeight="1">
      <c r="I62" s="158"/>
      <c r="J62" s="185"/>
      <c r="K62" s="403" t="s">
        <v>72</v>
      </c>
      <c r="L62" s="403"/>
      <c r="M62" s="403"/>
      <c r="N62" s="403"/>
      <c r="O62" s="403"/>
      <c r="P62" s="403"/>
      <c r="Q62" s="403"/>
      <c r="R62" s="403" t="s">
        <v>292</v>
      </c>
      <c r="S62" s="403"/>
      <c r="T62" s="184" t="s">
        <v>289</v>
      </c>
      <c r="U62" s="404" t="s">
        <v>287</v>
      </c>
      <c r="V62" s="404"/>
      <c r="W62" s="404"/>
      <c r="X62" s="404" t="s">
        <v>264</v>
      </c>
      <c r="Y62" s="404"/>
      <c r="Z62" s="404"/>
      <c r="AA62" s="404"/>
      <c r="AB62" s="184"/>
      <c r="AC62" s="186"/>
      <c r="AE62" s="29"/>
      <c r="AF62" s="29"/>
      <c r="AG62" s="29"/>
      <c r="AH62" s="29"/>
      <c r="AI62" s="29"/>
      <c r="AJ62" s="29"/>
      <c r="AK62" s="29"/>
    </row>
    <row r="63" spans="9:37" s="45" customFormat="1" ht="16.5" customHeight="1">
      <c r="I63" s="158"/>
      <c r="J63" s="176"/>
      <c r="K63" s="182" t="s">
        <v>285</v>
      </c>
      <c r="L63" s="176"/>
      <c r="M63" s="176"/>
      <c r="N63" s="176"/>
      <c r="O63" s="176"/>
      <c r="P63" s="176"/>
      <c r="Q63" s="176"/>
      <c r="R63" s="403"/>
      <c r="S63" s="403"/>
      <c r="T63" s="193">
        <v>0.15</v>
      </c>
      <c r="U63" s="405">
        <v>3.68</v>
      </c>
      <c r="V63" s="405"/>
      <c r="W63" s="405"/>
      <c r="X63" s="405">
        <v>3.04</v>
      </c>
      <c r="Y63" s="405"/>
      <c r="Z63" s="405"/>
      <c r="AA63" s="405"/>
      <c r="AB63" s="180">
        <f>X63*U63*T63</f>
        <v>1.67808</v>
      </c>
      <c r="AC63" s="181"/>
      <c r="AE63" s="29"/>
      <c r="AF63" s="29"/>
      <c r="AG63" s="29"/>
      <c r="AH63" s="29"/>
      <c r="AI63" s="29"/>
      <c r="AJ63" s="29"/>
      <c r="AK63" s="29"/>
    </row>
    <row r="64" spans="9:37" s="45" customFormat="1" ht="16.5" customHeight="1">
      <c r="I64" s="158"/>
      <c r="J64" s="176"/>
      <c r="K64" s="182" t="s">
        <v>288</v>
      </c>
      <c r="L64" s="176"/>
      <c r="M64" s="176"/>
      <c r="N64" s="176"/>
      <c r="O64" s="176"/>
      <c r="P64" s="176"/>
      <c r="Q64" s="176"/>
      <c r="R64" s="403"/>
      <c r="S64" s="403"/>
      <c r="T64" s="193">
        <v>0.15</v>
      </c>
      <c r="U64" s="405">
        <v>9.1</v>
      </c>
      <c r="V64" s="405"/>
      <c r="W64" s="405"/>
      <c r="X64" s="405">
        <v>3.04</v>
      </c>
      <c r="Y64" s="405"/>
      <c r="Z64" s="405"/>
      <c r="AA64" s="405"/>
      <c r="AB64" s="180">
        <f>X64*U64*T64</f>
        <v>4.1495999999999995</v>
      </c>
      <c r="AC64" s="181"/>
      <c r="AE64" s="29"/>
      <c r="AF64" s="29"/>
      <c r="AG64" s="29"/>
      <c r="AH64" s="29"/>
      <c r="AI64" s="29"/>
      <c r="AJ64" s="29"/>
      <c r="AK64" s="29"/>
    </row>
    <row r="65" spans="9:37" s="45" customFormat="1" ht="16.5" customHeight="1">
      <c r="I65" s="158"/>
      <c r="J65" s="176"/>
      <c r="K65" s="182" t="s">
        <v>290</v>
      </c>
      <c r="L65" s="176"/>
      <c r="M65" s="176"/>
      <c r="N65" s="176"/>
      <c r="O65" s="176"/>
      <c r="P65" s="176"/>
      <c r="Q65" s="176"/>
      <c r="R65" s="403"/>
      <c r="S65" s="403"/>
      <c r="T65" s="193">
        <v>0.15</v>
      </c>
      <c r="U65" s="405">
        <v>2.58</v>
      </c>
      <c r="V65" s="405"/>
      <c r="W65" s="405"/>
      <c r="X65" s="405">
        <v>0.5</v>
      </c>
      <c r="Y65" s="405"/>
      <c r="Z65" s="405"/>
      <c r="AA65" s="405"/>
      <c r="AB65" s="180">
        <f>X65*U65*T65</f>
        <v>0.19350000000000001</v>
      </c>
      <c r="AC65" s="181"/>
      <c r="AE65" s="29"/>
      <c r="AF65" s="29"/>
      <c r="AG65" s="29"/>
      <c r="AH65" s="29"/>
      <c r="AI65" s="29"/>
      <c r="AJ65" s="29"/>
      <c r="AK65" s="29"/>
    </row>
    <row r="66" spans="9:37" s="45" customFormat="1" ht="16.5" customHeight="1">
      <c r="I66" s="158"/>
      <c r="J66" s="176"/>
      <c r="K66" s="182" t="s">
        <v>768</v>
      </c>
      <c r="L66" s="176"/>
      <c r="M66" s="176"/>
      <c r="N66" s="176"/>
      <c r="O66" s="176"/>
      <c r="P66" s="176"/>
      <c r="Q66" s="176"/>
      <c r="R66" s="403"/>
      <c r="S66" s="403"/>
      <c r="T66" s="193">
        <v>0.15</v>
      </c>
      <c r="U66" s="405">
        <v>1.43</v>
      </c>
      <c r="V66" s="405"/>
      <c r="W66" s="405"/>
      <c r="X66" s="405">
        <v>4.3</v>
      </c>
      <c r="Y66" s="405"/>
      <c r="Z66" s="405"/>
      <c r="AA66" s="405"/>
      <c r="AB66" s="180">
        <f>X66*U66*T66</f>
        <v>0.92234999999999978</v>
      </c>
      <c r="AC66" s="181"/>
      <c r="AE66" s="29"/>
      <c r="AF66" s="29"/>
      <c r="AG66" s="29"/>
      <c r="AH66" s="29"/>
      <c r="AI66" s="29"/>
      <c r="AJ66" s="29"/>
      <c r="AK66" s="29"/>
    </row>
    <row r="67" spans="9:37" s="45" customFormat="1" ht="16.5" customHeight="1">
      <c r="I67" s="158"/>
      <c r="J67" s="176"/>
      <c r="K67" s="182" t="s">
        <v>291</v>
      </c>
      <c r="L67" s="176"/>
      <c r="M67" s="176"/>
      <c r="N67" s="176"/>
      <c r="O67" s="176"/>
      <c r="P67" s="176"/>
      <c r="Q67" s="176"/>
      <c r="R67" s="405">
        <f>2.85*3.5*0.2</f>
        <v>1.9950000000000001</v>
      </c>
      <c r="S67" s="405"/>
      <c r="T67" s="193">
        <v>0.15</v>
      </c>
      <c r="U67" s="405">
        <v>5.85</v>
      </c>
      <c r="V67" s="405"/>
      <c r="W67" s="405"/>
      <c r="X67" s="405">
        <v>4.3</v>
      </c>
      <c r="Y67" s="405"/>
      <c r="Z67" s="405"/>
      <c r="AA67" s="405"/>
      <c r="AB67" s="180">
        <f>(X67*U67*T67)-R67</f>
        <v>1.7782499999999994</v>
      </c>
      <c r="AC67" s="181"/>
      <c r="AE67" s="29"/>
      <c r="AF67" s="29"/>
      <c r="AG67" s="29"/>
      <c r="AH67" s="29"/>
      <c r="AI67" s="29"/>
      <c r="AJ67" s="29"/>
      <c r="AK67" s="29"/>
    </row>
    <row r="68" spans="9:37" s="45" customFormat="1" ht="16.5" customHeight="1">
      <c r="I68" s="158"/>
      <c r="AB68" s="47"/>
      <c r="AC68" s="160"/>
      <c r="AE68" s="29"/>
      <c r="AF68" s="29"/>
      <c r="AG68" s="29"/>
      <c r="AH68" s="29"/>
      <c r="AI68" s="29"/>
      <c r="AJ68" s="29"/>
      <c r="AK68" s="29"/>
    </row>
    <row r="69" spans="9:37" s="45" customFormat="1" ht="16.5" customHeight="1">
      <c r="I69" s="158"/>
      <c r="J69" s="190" t="s">
        <v>795</v>
      </c>
      <c r="K69" s="402" t="s">
        <v>145</v>
      </c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402"/>
      <c r="W69" s="402"/>
      <c r="X69" s="402"/>
      <c r="Y69" s="402"/>
      <c r="Z69" s="402"/>
      <c r="AA69" s="402"/>
      <c r="AB69" s="188">
        <f>SUM(AB70:AB71)</f>
        <v>40</v>
      </c>
      <c r="AC69" s="189" t="s">
        <v>271</v>
      </c>
      <c r="AE69" s="29"/>
      <c r="AF69" s="29"/>
      <c r="AG69" s="29"/>
      <c r="AH69" s="29"/>
      <c r="AI69" s="29"/>
      <c r="AJ69" s="29"/>
      <c r="AK69" s="29"/>
    </row>
    <row r="70" spans="9:37" s="45" customFormat="1" ht="16.5" customHeight="1">
      <c r="I70" s="158"/>
      <c r="J70" s="185"/>
      <c r="K70" s="403" t="s">
        <v>72</v>
      </c>
      <c r="L70" s="403"/>
      <c r="M70" s="403"/>
      <c r="N70" s="403"/>
      <c r="O70" s="403"/>
      <c r="P70" s="403"/>
      <c r="Q70" s="403"/>
      <c r="R70" s="403"/>
      <c r="S70" s="403"/>
      <c r="T70" s="184"/>
      <c r="U70" s="404"/>
      <c r="V70" s="404"/>
      <c r="W70" s="404"/>
      <c r="X70" s="404"/>
      <c r="Y70" s="404"/>
      <c r="Z70" s="404"/>
      <c r="AA70" s="404"/>
      <c r="AB70" s="184"/>
      <c r="AC70" s="186"/>
      <c r="AE70" s="29"/>
      <c r="AF70" s="29"/>
      <c r="AG70" s="29"/>
      <c r="AH70" s="29"/>
      <c r="AI70" s="29"/>
      <c r="AJ70" s="29"/>
      <c r="AK70" s="29"/>
    </row>
    <row r="71" spans="9:37" s="45" customFormat="1" ht="16.5" customHeight="1">
      <c r="I71" s="158"/>
      <c r="J71" s="176"/>
      <c r="K71" s="182" t="s">
        <v>330</v>
      </c>
      <c r="L71" s="176"/>
      <c r="M71" s="176"/>
      <c r="N71" s="176"/>
      <c r="O71" s="176"/>
      <c r="P71" s="176"/>
      <c r="Q71" s="176"/>
      <c r="R71" s="403"/>
      <c r="S71" s="403"/>
      <c r="T71" s="193"/>
      <c r="U71" s="405"/>
      <c r="V71" s="405"/>
      <c r="W71" s="405"/>
      <c r="X71" s="405"/>
      <c r="Y71" s="405"/>
      <c r="Z71" s="405"/>
      <c r="AA71" s="405"/>
      <c r="AB71" s="180">
        <v>40</v>
      </c>
      <c r="AC71" s="181" t="s">
        <v>23</v>
      </c>
      <c r="AE71" s="29"/>
      <c r="AF71" s="29"/>
      <c r="AG71" s="29"/>
      <c r="AH71" s="29"/>
      <c r="AI71" s="29"/>
      <c r="AJ71" s="29"/>
      <c r="AK71" s="29"/>
    </row>
    <row r="72" spans="9:37" s="45" customFormat="1" ht="16.5" customHeight="1">
      <c r="I72" s="158"/>
      <c r="K72" s="51"/>
      <c r="X72" s="51"/>
      <c r="Y72" s="51"/>
      <c r="Z72" s="51"/>
      <c r="AA72" s="51"/>
      <c r="AB72" s="52"/>
      <c r="AC72" s="162"/>
      <c r="AE72" s="29"/>
      <c r="AF72" s="29"/>
      <c r="AG72" s="29"/>
      <c r="AH72" s="29"/>
      <c r="AI72" s="29"/>
      <c r="AJ72" s="29"/>
      <c r="AK72" s="29"/>
    </row>
    <row r="73" spans="9:37" s="45" customFormat="1" ht="16.5" customHeight="1">
      <c r="I73" s="158"/>
      <c r="J73" s="190" t="s">
        <v>851</v>
      </c>
      <c r="K73" s="402" t="s">
        <v>147</v>
      </c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402"/>
      <c r="W73" s="402"/>
      <c r="X73" s="402"/>
      <c r="Y73" s="402"/>
      <c r="Z73" s="402"/>
      <c r="AA73" s="402"/>
      <c r="AB73" s="188">
        <f>SUM(AB74:AB76)</f>
        <v>40.950000000000003</v>
      </c>
      <c r="AC73" s="189" t="s">
        <v>262</v>
      </c>
      <c r="AE73" s="29"/>
      <c r="AF73" s="29"/>
      <c r="AG73" s="29"/>
      <c r="AH73" s="29"/>
      <c r="AI73" s="29"/>
      <c r="AJ73" s="29"/>
      <c r="AK73" s="29"/>
    </row>
    <row r="74" spans="9:37" s="45" customFormat="1" ht="16.5" customHeight="1">
      <c r="I74" s="158"/>
      <c r="J74" s="185"/>
      <c r="K74" s="403" t="s">
        <v>72</v>
      </c>
      <c r="L74" s="403"/>
      <c r="M74" s="403"/>
      <c r="N74" s="403"/>
      <c r="O74" s="403"/>
      <c r="P74" s="403"/>
      <c r="Q74" s="403"/>
      <c r="R74" s="403"/>
      <c r="S74" s="403"/>
      <c r="T74" s="184"/>
      <c r="U74" s="404" t="s">
        <v>273</v>
      </c>
      <c r="V74" s="404"/>
      <c r="W74" s="404"/>
      <c r="X74" s="404" t="s">
        <v>264</v>
      </c>
      <c r="Y74" s="404"/>
      <c r="Z74" s="404"/>
      <c r="AA74" s="404"/>
      <c r="AB74" s="184"/>
      <c r="AC74" s="186"/>
      <c r="AE74" s="29"/>
      <c r="AF74" s="29"/>
      <c r="AG74" s="29"/>
      <c r="AH74" s="29"/>
      <c r="AI74" s="29"/>
      <c r="AJ74" s="29"/>
      <c r="AK74" s="29"/>
    </row>
    <row r="75" spans="9:37" s="45" customFormat="1" ht="16.5" customHeight="1">
      <c r="I75" s="158"/>
      <c r="J75" s="176"/>
      <c r="K75" s="182" t="s">
        <v>318</v>
      </c>
      <c r="L75" s="176"/>
      <c r="M75" s="176"/>
      <c r="N75" s="176"/>
      <c r="O75" s="176"/>
      <c r="P75" s="176"/>
      <c r="Q75" s="176"/>
      <c r="R75" s="403"/>
      <c r="S75" s="403"/>
      <c r="T75" s="193"/>
      <c r="U75" s="405">
        <v>6</v>
      </c>
      <c r="V75" s="405"/>
      <c r="W75" s="405"/>
      <c r="X75" s="405">
        <v>3.5</v>
      </c>
      <c r="Y75" s="405"/>
      <c r="Z75" s="405"/>
      <c r="AA75" s="405"/>
      <c r="AB75" s="180">
        <f>X75*U75</f>
        <v>21</v>
      </c>
      <c r="AC75" s="181" t="s">
        <v>19</v>
      </c>
      <c r="AE75" s="29"/>
      <c r="AF75" s="29"/>
      <c r="AG75" s="29"/>
      <c r="AH75" s="29"/>
      <c r="AI75" s="29"/>
      <c r="AJ75" s="29"/>
      <c r="AK75" s="29"/>
    </row>
    <row r="76" spans="9:37" s="45" customFormat="1" ht="16.5" customHeight="1">
      <c r="I76" s="158"/>
      <c r="J76" s="176"/>
      <c r="K76" s="182" t="s">
        <v>319</v>
      </c>
      <c r="L76" s="176"/>
      <c r="M76" s="176"/>
      <c r="N76" s="176"/>
      <c r="O76" s="176"/>
      <c r="P76" s="176"/>
      <c r="Q76" s="176"/>
      <c r="R76" s="403"/>
      <c r="S76" s="403"/>
      <c r="T76" s="193"/>
      <c r="U76" s="405">
        <v>5.7</v>
      </c>
      <c r="V76" s="405"/>
      <c r="W76" s="405"/>
      <c r="X76" s="405">
        <v>3.5</v>
      </c>
      <c r="Y76" s="405"/>
      <c r="Z76" s="405"/>
      <c r="AA76" s="405"/>
      <c r="AB76" s="180">
        <f>X76*U76</f>
        <v>19.95</v>
      </c>
      <c r="AC76" s="181" t="s">
        <v>19</v>
      </c>
      <c r="AE76" s="29"/>
      <c r="AF76" s="29"/>
      <c r="AG76" s="29"/>
      <c r="AH76" s="29"/>
      <c r="AI76" s="29"/>
      <c r="AJ76" s="29"/>
      <c r="AK76" s="29"/>
    </row>
    <row r="77" spans="9:37" s="45" customFormat="1" ht="16.5" customHeight="1">
      <c r="I77" s="158"/>
      <c r="AB77" s="47"/>
      <c r="AC77" s="160"/>
      <c r="AE77" s="29"/>
      <c r="AF77" s="29"/>
      <c r="AG77" s="29"/>
      <c r="AH77" s="29"/>
      <c r="AI77" s="29"/>
      <c r="AJ77" s="29"/>
      <c r="AK77" s="29"/>
    </row>
    <row r="78" spans="9:37" s="45" customFormat="1" ht="16.5" customHeight="1">
      <c r="I78" s="158"/>
      <c r="J78" s="190" t="s">
        <v>852</v>
      </c>
      <c r="K78" s="402" t="s">
        <v>148</v>
      </c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  <c r="X78" s="402"/>
      <c r="Y78" s="402"/>
      <c r="Z78" s="402"/>
      <c r="AA78" s="402"/>
      <c r="AB78" s="188">
        <f>AB80</f>
        <v>82</v>
      </c>
      <c r="AC78" s="189" t="s">
        <v>320</v>
      </c>
      <c r="AE78" s="29"/>
      <c r="AF78" s="29"/>
      <c r="AG78" s="29"/>
      <c r="AH78" s="29"/>
      <c r="AI78" s="29"/>
      <c r="AJ78" s="29"/>
      <c r="AK78" s="29"/>
    </row>
    <row r="79" spans="9:37" s="45" customFormat="1" ht="16.5" customHeight="1">
      <c r="I79" s="158"/>
      <c r="J79" s="185"/>
      <c r="K79" s="403" t="s">
        <v>72</v>
      </c>
      <c r="L79" s="403"/>
      <c r="M79" s="403"/>
      <c r="N79" s="403"/>
      <c r="O79" s="403"/>
      <c r="P79" s="403"/>
      <c r="Q79" s="403"/>
      <c r="R79" s="403"/>
      <c r="S79" s="403"/>
      <c r="T79" s="184"/>
      <c r="U79" s="404"/>
      <c r="V79" s="404"/>
      <c r="W79" s="404"/>
      <c r="X79" s="404"/>
      <c r="Y79" s="404"/>
      <c r="Z79" s="404"/>
      <c r="AA79" s="404"/>
      <c r="AB79" s="184" t="s">
        <v>60</v>
      </c>
      <c r="AC79" s="186"/>
      <c r="AE79" s="29"/>
      <c r="AF79" s="29"/>
      <c r="AG79" s="29"/>
      <c r="AH79" s="29"/>
      <c r="AI79" s="29"/>
      <c r="AJ79" s="29"/>
      <c r="AK79" s="29"/>
    </row>
    <row r="80" spans="9:37" s="45" customFormat="1" ht="16.5" customHeight="1">
      <c r="I80" s="158"/>
      <c r="J80" s="176"/>
      <c r="K80" s="182" t="s">
        <v>321</v>
      </c>
      <c r="L80" s="176"/>
      <c r="M80" s="176"/>
      <c r="N80" s="176"/>
      <c r="O80" s="176"/>
      <c r="P80" s="176"/>
      <c r="Q80" s="176"/>
      <c r="R80" s="403"/>
      <c r="S80" s="403"/>
      <c r="T80" s="193"/>
      <c r="U80" s="405"/>
      <c r="V80" s="405"/>
      <c r="W80" s="405"/>
      <c r="X80" s="405"/>
      <c r="Y80" s="405"/>
      <c r="Z80" s="405"/>
      <c r="AA80" s="405"/>
      <c r="AB80" s="180">
        <v>82</v>
      </c>
      <c r="AC80" s="181" t="s">
        <v>61</v>
      </c>
      <c r="AE80" s="29"/>
      <c r="AF80" s="29"/>
      <c r="AG80" s="29"/>
      <c r="AH80" s="29"/>
      <c r="AI80" s="29"/>
      <c r="AJ80" s="29"/>
      <c r="AK80" s="29"/>
    </row>
    <row r="81" spans="9:37" s="45" customFormat="1" ht="16.5" customHeight="1">
      <c r="I81" s="158"/>
      <c r="AB81" s="47"/>
      <c r="AC81" s="160"/>
      <c r="AE81" s="29"/>
      <c r="AF81" s="29"/>
      <c r="AG81" s="29"/>
      <c r="AH81" s="29"/>
      <c r="AI81" s="29"/>
      <c r="AJ81" s="29"/>
      <c r="AK81" s="29"/>
    </row>
    <row r="82" spans="9:37" s="45" customFormat="1" ht="16.5" customHeight="1">
      <c r="I82" s="158"/>
      <c r="J82" s="190" t="s">
        <v>853</v>
      </c>
      <c r="K82" s="402" t="s">
        <v>149</v>
      </c>
      <c r="L82" s="402"/>
      <c r="M82" s="402"/>
      <c r="N82" s="402"/>
      <c r="O82" s="402"/>
      <c r="P82" s="402"/>
      <c r="Q82" s="402"/>
      <c r="R82" s="402"/>
      <c r="S82" s="402"/>
      <c r="T82" s="402"/>
      <c r="U82" s="402"/>
      <c r="V82" s="402"/>
      <c r="W82" s="402"/>
      <c r="X82" s="402"/>
      <c r="Y82" s="402"/>
      <c r="Z82" s="402"/>
      <c r="AA82" s="402"/>
      <c r="AB82" s="188">
        <f>SUM(AB83:AB87)</f>
        <v>319.62</v>
      </c>
      <c r="AC82" s="189" t="s">
        <v>323</v>
      </c>
      <c r="AE82" s="29"/>
      <c r="AF82" s="29"/>
      <c r="AG82" s="29"/>
      <c r="AH82" s="29"/>
      <c r="AI82" s="29"/>
      <c r="AJ82" s="29"/>
      <c r="AK82" s="29"/>
    </row>
    <row r="83" spans="9:37" s="45" customFormat="1" ht="16.5" customHeight="1">
      <c r="I83" s="158"/>
      <c r="J83" s="185"/>
      <c r="K83" s="403" t="s">
        <v>72</v>
      </c>
      <c r="L83" s="403"/>
      <c r="M83" s="403"/>
      <c r="N83" s="403"/>
      <c r="O83" s="403"/>
      <c r="P83" s="403"/>
      <c r="Q83" s="403"/>
      <c r="R83" s="403"/>
      <c r="S83" s="403"/>
      <c r="T83" s="184" t="s">
        <v>324</v>
      </c>
      <c r="U83" s="404" t="s">
        <v>286</v>
      </c>
      <c r="V83" s="404"/>
      <c r="W83" s="404"/>
      <c r="X83" s="404"/>
      <c r="Y83" s="404"/>
      <c r="Z83" s="404"/>
      <c r="AA83" s="404"/>
      <c r="AB83" s="184"/>
      <c r="AC83" s="186"/>
      <c r="AE83" s="29"/>
      <c r="AF83" s="29"/>
      <c r="AG83" s="29"/>
      <c r="AH83" s="29"/>
      <c r="AI83" s="29"/>
      <c r="AJ83" s="29"/>
      <c r="AK83" s="29"/>
    </row>
    <row r="84" spans="9:37" s="45" customFormat="1" ht="16.5" customHeight="1">
      <c r="I84" s="158"/>
      <c r="J84" s="176"/>
      <c r="K84" s="182" t="s">
        <v>326</v>
      </c>
      <c r="L84" s="176"/>
      <c r="M84" s="176"/>
      <c r="N84" s="176"/>
      <c r="O84" s="176"/>
      <c r="P84" s="176"/>
      <c r="Q84" s="176"/>
      <c r="R84" s="403"/>
      <c r="S84" s="403"/>
      <c r="T84" s="193">
        <v>14</v>
      </c>
      <c r="U84" s="405">
        <v>17.829999999999998</v>
      </c>
      <c r="V84" s="405"/>
      <c r="W84" s="405"/>
      <c r="X84" s="405"/>
      <c r="Y84" s="405"/>
      <c r="Z84" s="405"/>
      <c r="AA84" s="405"/>
      <c r="AB84" s="180">
        <f>U84*T84</f>
        <v>249.61999999999998</v>
      </c>
      <c r="AC84" s="181" t="s">
        <v>19</v>
      </c>
      <c r="AE84" s="29"/>
      <c r="AF84" s="29"/>
      <c r="AG84" s="29"/>
      <c r="AH84" s="29"/>
      <c r="AI84" s="29"/>
      <c r="AJ84" s="29"/>
      <c r="AK84" s="29"/>
    </row>
    <row r="85" spans="9:37" s="45" customFormat="1" ht="16.5" customHeight="1">
      <c r="I85" s="158"/>
      <c r="J85" s="176"/>
      <c r="K85" s="182" t="s">
        <v>325</v>
      </c>
      <c r="L85" s="176"/>
      <c r="M85" s="176"/>
      <c r="N85" s="176"/>
      <c r="O85" s="176"/>
      <c r="P85" s="176"/>
      <c r="Q85" s="176"/>
      <c r="R85" s="183"/>
      <c r="S85" s="183"/>
      <c r="T85" s="193">
        <v>1</v>
      </c>
      <c r="U85" s="405">
        <v>50.5</v>
      </c>
      <c r="V85" s="405"/>
      <c r="W85" s="405"/>
      <c r="X85" s="194"/>
      <c r="Y85" s="194"/>
      <c r="Z85" s="194"/>
      <c r="AA85" s="194"/>
      <c r="AB85" s="180">
        <f>U85*T85</f>
        <v>50.5</v>
      </c>
      <c r="AC85" s="181" t="s">
        <v>19</v>
      </c>
      <c r="AE85" s="29"/>
      <c r="AF85" s="29"/>
      <c r="AG85" s="29"/>
      <c r="AH85" s="29"/>
      <c r="AI85" s="29"/>
      <c r="AJ85" s="29"/>
      <c r="AK85" s="29"/>
    </row>
    <row r="86" spans="9:37" s="45" customFormat="1" ht="16.5" customHeight="1">
      <c r="I86" s="158"/>
      <c r="J86" s="226"/>
      <c r="K86" s="227" t="s">
        <v>358</v>
      </c>
      <c r="L86" s="226"/>
      <c r="M86" s="226"/>
      <c r="N86" s="226"/>
      <c r="O86" s="226"/>
      <c r="P86" s="226"/>
      <c r="Q86" s="226"/>
      <c r="R86" s="416"/>
      <c r="S86" s="416"/>
      <c r="T86" s="228">
        <v>2</v>
      </c>
      <c r="U86" s="417">
        <v>6.5</v>
      </c>
      <c r="V86" s="417"/>
      <c r="W86" s="417"/>
      <c r="X86" s="417"/>
      <c r="Y86" s="417"/>
      <c r="Z86" s="417"/>
      <c r="AA86" s="417"/>
      <c r="AB86" s="229">
        <f>U86*T86</f>
        <v>13</v>
      </c>
      <c r="AC86" s="230" t="s">
        <v>19</v>
      </c>
      <c r="AE86" s="29"/>
      <c r="AF86" s="29"/>
      <c r="AG86" s="29"/>
      <c r="AH86" s="29"/>
      <c r="AI86" s="29"/>
      <c r="AJ86" s="29"/>
      <c r="AK86" s="29"/>
    </row>
    <row r="87" spans="9:37" s="45" customFormat="1" ht="16.5" customHeight="1">
      <c r="I87" s="158"/>
      <c r="J87" s="226"/>
      <c r="K87" s="227" t="s">
        <v>722</v>
      </c>
      <c r="L87" s="226"/>
      <c r="M87" s="226"/>
      <c r="N87" s="226"/>
      <c r="O87" s="226"/>
      <c r="P87" s="226"/>
      <c r="Q87" s="226"/>
      <c r="R87" s="416"/>
      <c r="S87" s="416"/>
      <c r="T87" s="228">
        <v>1</v>
      </c>
      <c r="U87" s="417">
        <v>6.5</v>
      </c>
      <c r="V87" s="417"/>
      <c r="W87" s="417"/>
      <c r="X87" s="417"/>
      <c r="Y87" s="417"/>
      <c r="Z87" s="417"/>
      <c r="AA87" s="417"/>
      <c r="AB87" s="229">
        <f>U87*T87</f>
        <v>6.5</v>
      </c>
      <c r="AC87" s="230" t="s">
        <v>19</v>
      </c>
      <c r="AE87" s="29"/>
      <c r="AF87" s="29"/>
      <c r="AG87" s="29"/>
      <c r="AH87" s="29"/>
      <c r="AI87" s="29"/>
      <c r="AJ87" s="29"/>
      <c r="AK87" s="29"/>
    </row>
    <row r="88" spans="9:37" s="45" customFormat="1" ht="16.5" customHeight="1">
      <c r="I88" s="158"/>
      <c r="J88" s="112"/>
      <c r="K88" s="112"/>
      <c r="X88" s="112"/>
      <c r="Y88" s="112"/>
      <c r="AB88" s="113"/>
      <c r="AC88" s="163"/>
      <c r="AE88" s="29"/>
      <c r="AF88" s="29"/>
      <c r="AG88" s="29"/>
      <c r="AH88" s="29"/>
      <c r="AI88" s="29"/>
      <c r="AJ88" s="29"/>
      <c r="AK88" s="29"/>
    </row>
    <row r="89" spans="9:37" s="45" customFormat="1" ht="16.5" customHeight="1">
      <c r="I89" s="158"/>
      <c r="J89" s="190" t="s">
        <v>854</v>
      </c>
      <c r="K89" s="402" t="s">
        <v>150</v>
      </c>
      <c r="L89" s="402"/>
      <c r="M89" s="402"/>
      <c r="N89" s="402"/>
      <c r="O89" s="402"/>
      <c r="P89" s="402"/>
      <c r="Q89" s="402"/>
      <c r="R89" s="402"/>
      <c r="S89" s="402"/>
      <c r="T89" s="402"/>
      <c r="U89" s="402"/>
      <c r="V89" s="402"/>
      <c r="W89" s="402"/>
      <c r="X89" s="402"/>
      <c r="Y89" s="402"/>
      <c r="Z89" s="402"/>
      <c r="AA89" s="402"/>
      <c r="AB89" s="188">
        <f>SUM(AB90:AB92)</f>
        <v>169.81965000000002</v>
      </c>
      <c r="AC89" s="189" t="s">
        <v>262</v>
      </c>
      <c r="AE89" s="29"/>
      <c r="AF89" s="29"/>
      <c r="AG89" s="29"/>
      <c r="AH89" s="29"/>
      <c r="AI89" s="29"/>
      <c r="AJ89" s="29"/>
      <c r="AK89" s="29"/>
    </row>
    <row r="90" spans="9:37" s="45" customFormat="1" ht="16.5" customHeight="1">
      <c r="I90" s="158"/>
      <c r="J90" s="185"/>
      <c r="K90" s="403" t="s">
        <v>72</v>
      </c>
      <c r="L90" s="403"/>
      <c r="M90" s="403"/>
      <c r="N90" s="403"/>
      <c r="O90" s="403"/>
      <c r="P90" s="403"/>
      <c r="Q90" s="403"/>
      <c r="R90" s="403" t="s">
        <v>331</v>
      </c>
      <c r="S90" s="403"/>
      <c r="T90" s="403"/>
      <c r="U90" s="404" t="s">
        <v>273</v>
      </c>
      <c r="V90" s="404"/>
      <c r="W90" s="404"/>
      <c r="X90" s="404" t="s">
        <v>265</v>
      </c>
      <c r="Y90" s="404"/>
      <c r="Z90" s="404"/>
      <c r="AA90" s="404"/>
      <c r="AB90" s="184"/>
      <c r="AC90" s="186"/>
      <c r="AE90" s="29"/>
      <c r="AF90" s="29"/>
      <c r="AG90" s="29"/>
      <c r="AH90" s="29"/>
      <c r="AI90" s="29"/>
      <c r="AJ90" s="29"/>
      <c r="AK90" s="29"/>
    </row>
    <row r="91" spans="9:37" s="45" customFormat="1" ht="16.5" customHeight="1">
      <c r="I91" s="158"/>
      <c r="J91" s="176"/>
      <c r="K91" s="182" t="s">
        <v>328</v>
      </c>
      <c r="L91" s="176"/>
      <c r="M91" s="176"/>
      <c r="N91" s="176"/>
      <c r="O91" s="176"/>
      <c r="P91" s="176"/>
      <c r="Q91" s="176"/>
      <c r="R91" s="410">
        <v>1.044</v>
      </c>
      <c r="S91" s="410"/>
      <c r="T91" s="410"/>
      <c r="U91" s="405">
        <v>3.85</v>
      </c>
      <c r="V91" s="405"/>
      <c r="W91" s="405"/>
      <c r="X91" s="405">
        <v>21.2</v>
      </c>
      <c r="Y91" s="405"/>
      <c r="Z91" s="405"/>
      <c r="AA91" s="405"/>
      <c r="AB91" s="180">
        <f>X91*U91*R91</f>
        <v>85.211280000000002</v>
      </c>
      <c r="AC91" s="181" t="s">
        <v>19</v>
      </c>
      <c r="AE91" s="29"/>
      <c r="AF91" s="29"/>
      <c r="AG91" s="29"/>
      <c r="AH91" s="29"/>
      <c r="AI91" s="29"/>
      <c r="AJ91" s="29"/>
      <c r="AK91" s="29"/>
    </row>
    <row r="92" spans="9:37" s="45" customFormat="1" ht="16.5" customHeight="1">
      <c r="I92" s="158"/>
      <c r="J92" s="176"/>
      <c r="K92" s="182" t="s">
        <v>329</v>
      </c>
      <c r="L92" s="176"/>
      <c r="M92" s="176"/>
      <c r="N92" s="176"/>
      <c r="O92" s="176"/>
      <c r="P92" s="176"/>
      <c r="Q92" s="176"/>
      <c r="R92" s="410">
        <v>1.044</v>
      </c>
      <c r="S92" s="410"/>
      <c r="T92" s="410"/>
      <c r="U92" s="405">
        <v>3.85</v>
      </c>
      <c r="V92" s="405"/>
      <c r="W92" s="405"/>
      <c r="X92" s="405">
        <v>21.05</v>
      </c>
      <c r="Y92" s="405"/>
      <c r="Z92" s="405"/>
      <c r="AA92" s="405"/>
      <c r="AB92" s="180">
        <f>X92*U92*R92</f>
        <v>84.608370000000008</v>
      </c>
      <c r="AC92" s="181" t="s">
        <v>19</v>
      </c>
      <c r="AE92" s="29"/>
      <c r="AF92" s="29"/>
      <c r="AG92" s="29"/>
      <c r="AH92" s="29"/>
      <c r="AI92" s="29"/>
      <c r="AJ92" s="29"/>
      <c r="AK92" s="29"/>
    </row>
    <row r="93" spans="9:37" s="45" customFormat="1" ht="16.5" customHeight="1">
      <c r="I93" s="158"/>
      <c r="AB93" s="47"/>
      <c r="AC93" s="160"/>
      <c r="AE93" s="29"/>
      <c r="AF93" s="29"/>
      <c r="AG93" s="29"/>
      <c r="AH93" s="29"/>
      <c r="AI93" s="29"/>
      <c r="AJ93" s="29"/>
      <c r="AK93" s="29"/>
    </row>
    <row r="94" spans="9:37" s="45" customFormat="1" ht="16.5" customHeight="1">
      <c r="I94" s="158"/>
      <c r="J94" s="233" t="s">
        <v>855</v>
      </c>
      <c r="K94" s="411" t="s">
        <v>151</v>
      </c>
      <c r="L94" s="411"/>
      <c r="M94" s="411"/>
      <c r="N94" s="411"/>
      <c r="O94" s="411"/>
      <c r="P94" s="411"/>
      <c r="Q94" s="411"/>
      <c r="R94" s="411"/>
      <c r="S94" s="411"/>
      <c r="T94" s="411"/>
      <c r="U94" s="411"/>
      <c r="V94" s="411"/>
      <c r="W94" s="411"/>
      <c r="X94" s="411"/>
      <c r="Y94" s="411"/>
      <c r="Z94" s="411"/>
      <c r="AA94" s="411"/>
      <c r="AB94" s="232">
        <v>25</v>
      </c>
      <c r="AC94" s="234" t="s">
        <v>320</v>
      </c>
      <c r="AE94" s="29"/>
      <c r="AF94" s="29"/>
      <c r="AG94" s="29"/>
      <c r="AH94" s="29"/>
      <c r="AI94" s="29"/>
      <c r="AJ94" s="29"/>
      <c r="AK94" s="29"/>
    </row>
    <row r="95" spans="9:37" s="45" customFormat="1" ht="16.5" customHeight="1">
      <c r="I95" s="158"/>
      <c r="AB95" s="47"/>
      <c r="AC95" s="160"/>
      <c r="AE95" s="29"/>
      <c r="AF95" s="29"/>
      <c r="AG95" s="29"/>
      <c r="AH95" s="29"/>
      <c r="AI95" s="29"/>
      <c r="AJ95" s="29"/>
      <c r="AK95" s="29"/>
    </row>
    <row r="96" spans="9:37" s="48" customFormat="1" ht="16.5" customHeight="1">
      <c r="I96" s="158"/>
      <c r="J96" s="136">
        <v>4</v>
      </c>
      <c r="K96" s="46" t="s">
        <v>152</v>
      </c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2"/>
      <c r="X96" s="132"/>
      <c r="Y96" s="132"/>
      <c r="Z96" s="132"/>
      <c r="AA96" s="132"/>
      <c r="AB96" s="133"/>
      <c r="AC96" s="161"/>
      <c r="AD96" s="45"/>
      <c r="AE96" s="49"/>
      <c r="AF96" s="49"/>
      <c r="AG96" s="49"/>
      <c r="AH96" s="49"/>
      <c r="AI96" s="49"/>
      <c r="AJ96" s="49"/>
      <c r="AK96" s="49"/>
    </row>
    <row r="97" spans="9:37" s="45" customFormat="1" ht="14.25">
      <c r="I97" s="158"/>
      <c r="J97" s="190" t="s">
        <v>28</v>
      </c>
      <c r="K97" s="402" t="s">
        <v>337</v>
      </c>
      <c r="L97" s="402"/>
      <c r="M97" s="402"/>
      <c r="N97" s="402"/>
      <c r="O97" s="402"/>
      <c r="P97" s="402"/>
      <c r="Q97" s="402"/>
      <c r="R97" s="402"/>
      <c r="S97" s="402"/>
      <c r="T97" s="402"/>
      <c r="U97" s="402"/>
      <c r="V97" s="402"/>
      <c r="W97" s="402"/>
      <c r="X97" s="402"/>
      <c r="Y97" s="402"/>
      <c r="Z97" s="402"/>
      <c r="AA97" s="402"/>
      <c r="AB97" s="188">
        <f>SUM(AB98:AB101)</f>
        <v>5.3117999999999999</v>
      </c>
      <c r="AC97" s="189" t="s">
        <v>333</v>
      </c>
      <c r="AE97" s="29"/>
      <c r="AF97" s="29"/>
      <c r="AG97" s="29"/>
      <c r="AH97" s="29"/>
      <c r="AI97" s="29"/>
      <c r="AJ97" s="29"/>
      <c r="AK97" s="29"/>
    </row>
    <row r="98" spans="9:37" s="45" customFormat="1" ht="16.5" customHeight="1">
      <c r="I98" s="158"/>
      <c r="J98" s="185"/>
      <c r="K98" s="403" t="s">
        <v>72</v>
      </c>
      <c r="L98" s="403"/>
      <c r="M98" s="403"/>
      <c r="N98" s="403"/>
      <c r="O98" s="403"/>
      <c r="P98" s="403"/>
      <c r="Q98" s="403"/>
      <c r="R98" s="403"/>
      <c r="S98" s="403"/>
      <c r="T98" s="183" t="s">
        <v>264</v>
      </c>
      <c r="U98" s="404" t="s">
        <v>273</v>
      </c>
      <c r="V98" s="404"/>
      <c r="W98" s="404"/>
      <c r="X98" s="404" t="s">
        <v>334</v>
      </c>
      <c r="Y98" s="404"/>
      <c r="Z98" s="404"/>
      <c r="AA98" s="404"/>
      <c r="AB98" s="184"/>
      <c r="AC98" s="186"/>
      <c r="AE98" s="29"/>
      <c r="AF98" s="29"/>
      <c r="AG98" s="29"/>
      <c r="AH98" s="29"/>
      <c r="AI98" s="29"/>
      <c r="AJ98" s="29"/>
      <c r="AK98" s="29"/>
    </row>
    <row r="99" spans="9:37" s="45" customFormat="1" ht="16.5" customHeight="1">
      <c r="I99" s="158"/>
      <c r="J99" s="195"/>
      <c r="K99" s="407" t="s">
        <v>336</v>
      </c>
      <c r="L99" s="407"/>
      <c r="M99" s="407"/>
      <c r="N99" s="407"/>
      <c r="O99" s="407"/>
      <c r="P99" s="407"/>
      <c r="Q99" s="407"/>
      <c r="R99" s="408"/>
      <c r="S99" s="408"/>
      <c r="T99" s="197">
        <v>0.3</v>
      </c>
      <c r="U99" s="408">
        <v>0.3</v>
      </c>
      <c r="V99" s="408"/>
      <c r="W99" s="408"/>
      <c r="X99" s="408">
        <v>43</v>
      </c>
      <c r="Y99" s="408"/>
      <c r="Z99" s="408"/>
      <c r="AA99" s="408"/>
      <c r="AB99" s="198">
        <f>X99*U99*T99</f>
        <v>3.87</v>
      </c>
      <c r="AC99" s="199" t="s">
        <v>23</v>
      </c>
      <c r="AE99" s="29"/>
      <c r="AF99" s="29"/>
      <c r="AG99" s="29"/>
      <c r="AH99" s="29"/>
      <c r="AI99" s="29"/>
      <c r="AJ99" s="29"/>
      <c r="AK99" s="29"/>
    </row>
    <row r="100" spans="9:37" s="45" customFormat="1" ht="16.5" customHeight="1">
      <c r="I100" s="158"/>
      <c r="J100" s="195"/>
      <c r="K100" s="407" t="s">
        <v>511</v>
      </c>
      <c r="L100" s="407"/>
      <c r="M100" s="407"/>
      <c r="N100" s="407"/>
      <c r="O100" s="407"/>
      <c r="P100" s="407"/>
      <c r="Q100" s="407"/>
      <c r="R100" s="408"/>
      <c r="S100" s="408"/>
      <c r="T100" s="197">
        <v>0.3</v>
      </c>
      <c r="U100" s="408">
        <v>0.3</v>
      </c>
      <c r="V100" s="408"/>
      <c r="W100" s="408"/>
      <c r="X100" s="408">
        <v>9.82</v>
      </c>
      <c r="Y100" s="408"/>
      <c r="Z100" s="408"/>
      <c r="AA100" s="408"/>
      <c r="AB100" s="198">
        <f>X100*U100*T100</f>
        <v>0.88380000000000003</v>
      </c>
      <c r="AC100" s="199" t="s">
        <v>23</v>
      </c>
      <c r="AE100" s="29"/>
      <c r="AF100" s="29"/>
      <c r="AG100" s="29"/>
      <c r="AH100" s="29"/>
      <c r="AI100" s="29"/>
      <c r="AJ100" s="29"/>
      <c r="AK100" s="29"/>
    </row>
    <row r="101" spans="9:37" s="45" customFormat="1" ht="16.5" customHeight="1">
      <c r="I101" s="158"/>
      <c r="J101" s="195"/>
      <c r="K101" s="407" t="s">
        <v>541</v>
      </c>
      <c r="L101" s="407"/>
      <c r="M101" s="407"/>
      <c r="N101" s="407"/>
      <c r="O101" s="407"/>
      <c r="P101" s="407"/>
      <c r="Q101" s="407"/>
      <c r="R101" s="408"/>
      <c r="S101" s="408"/>
      <c r="T101" s="197">
        <v>0.3</v>
      </c>
      <c r="U101" s="408">
        <v>0.3</v>
      </c>
      <c r="V101" s="408"/>
      <c r="W101" s="408"/>
      <c r="X101" s="408">
        <v>6.2</v>
      </c>
      <c r="Y101" s="408"/>
      <c r="Z101" s="408"/>
      <c r="AA101" s="408"/>
      <c r="AB101" s="198">
        <f>X101*U101*T101</f>
        <v>0.55799999999999994</v>
      </c>
      <c r="AC101" s="199" t="s">
        <v>23</v>
      </c>
      <c r="AE101" s="29"/>
      <c r="AF101" s="29"/>
      <c r="AG101" s="29"/>
      <c r="AH101" s="29"/>
      <c r="AI101" s="29"/>
      <c r="AJ101" s="29"/>
      <c r="AK101" s="29"/>
    </row>
    <row r="102" spans="9:37" s="45" customFormat="1" ht="16.5" customHeight="1">
      <c r="I102" s="158"/>
      <c r="K102" s="51"/>
      <c r="X102" s="51"/>
      <c r="Y102" s="51"/>
      <c r="Z102" s="51"/>
      <c r="AA102" s="51"/>
      <c r="AB102" s="123"/>
      <c r="AC102" s="162"/>
      <c r="AE102" s="29"/>
      <c r="AF102" s="29"/>
      <c r="AG102" s="29"/>
      <c r="AH102" s="29"/>
      <c r="AI102" s="29"/>
      <c r="AJ102" s="29"/>
      <c r="AK102" s="29"/>
    </row>
    <row r="103" spans="9:37" s="45" customFormat="1" ht="16.5" customHeight="1">
      <c r="I103" s="158"/>
      <c r="J103" s="190" t="s">
        <v>29</v>
      </c>
      <c r="K103" s="402" t="s">
        <v>338</v>
      </c>
      <c r="L103" s="402"/>
      <c r="M103" s="402"/>
      <c r="N103" s="402"/>
      <c r="O103" s="402"/>
      <c r="P103" s="402"/>
      <c r="Q103" s="402"/>
      <c r="R103" s="402"/>
      <c r="S103" s="402"/>
      <c r="T103" s="402"/>
      <c r="U103" s="402"/>
      <c r="V103" s="402"/>
      <c r="W103" s="402"/>
      <c r="X103" s="402"/>
      <c r="Y103" s="402"/>
      <c r="Z103" s="402"/>
      <c r="AA103" s="402"/>
      <c r="AB103" s="188">
        <f>SUM(AB104:AB105)</f>
        <v>8</v>
      </c>
      <c r="AC103" s="189" t="s">
        <v>333</v>
      </c>
      <c r="AE103" s="29"/>
      <c r="AF103" s="29"/>
      <c r="AG103" s="29"/>
      <c r="AH103" s="29"/>
      <c r="AI103" s="29"/>
      <c r="AJ103" s="29"/>
      <c r="AK103" s="29"/>
    </row>
    <row r="104" spans="9:37" s="45" customFormat="1" ht="16.5" customHeight="1">
      <c r="I104" s="158"/>
      <c r="J104" s="185"/>
      <c r="K104" s="403" t="s">
        <v>72</v>
      </c>
      <c r="L104" s="403"/>
      <c r="M104" s="403"/>
      <c r="N104" s="403"/>
      <c r="O104" s="403"/>
      <c r="P104" s="403"/>
      <c r="Q104" s="403"/>
      <c r="R104" s="403" t="s">
        <v>335</v>
      </c>
      <c r="S104" s="403"/>
      <c r="T104" s="183" t="s">
        <v>264</v>
      </c>
      <c r="U104" s="404" t="s">
        <v>273</v>
      </c>
      <c r="V104" s="404"/>
      <c r="W104" s="404"/>
      <c r="X104" s="404" t="s">
        <v>553</v>
      </c>
      <c r="Y104" s="404"/>
      <c r="Z104" s="404"/>
      <c r="AA104" s="404"/>
      <c r="AB104" s="184"/>
      <c r="AC104" s="186"/>
      <c r="AE104" s="29"/>
      <c r="AF104" s="29"/>
      <c r="AG104" s="29"/>
      <c r="AH104" s="29"/>
      <c r="AI104" s="29"/>
      <c r="AJ104" s="29"/>
      <c r="AK104" s="29"/>
    </row>
    <row r="105" spans="9:37" s="45" customFormat="1" ht="27" customHeight="1">
      <c r="I105" s="158"/>
      <c r="J105" s="195"/>
      <c r="K105" s="407" t="s">
        <v>339</v>
      </c>
      <c r="L105" s="407"/>
      <c r="M105" s="407"/>
      <c r="N105" s="407"/>
      <c r="O105" s="407"/>
      <c r="P105" s="407"/>
      <c r="Q105" s="407"/>
      <c r="R105" s="408">
        <v>10</v>
      </c>
      <c r="S105" s="408"/>
      <c r="T105" s="197">
        <v>1</v>
      </c>
      <c r="U105" s="408">
        <v>1</v>
      </c>
      <c r="V105" s="408"/>
      <c r="W105" s="408"/>
      <c r="X105" s="408">
        <v>0.8</v>
      </c>
      <c r="Y105" s="408"/>
      <c r="Z105" s="408"/>
      <c r="AA105" s="408"/>
      <c r="AB105" s="198">
        <f>X105*U105*T105*R105</f>
        <v>8</v>
      </c>
      <c r="AC105" s="199" t="s">
        <v>23</v>
      </c>
      <c r="AE105" s="29"/>
      <c r="AF105" s="29"/>
      <c r="AG105" s="29"/>
      <c r="AH105" s="29"/>
      <c r="AI105" s="29"/>
      <c r="AJ105" s="29"/>
      <c r="AK105" s="29"/>
    </row>
    <row r="106" spans="9:37" s="45" customFormat="1" ht="16.5" customHeight="1">
      <c r="I106" s="158"/>
      <c r="K106" s="51"/>
      <c r="X106" s="51"/>
      <c r="Y106" s="51"/>
      <c r="Z106" s="51"/>
      <c r="AA106" s="51"/>
      <c r="AB106" s="123"/>
      <c r="AC106" s="162"/>
      <c r="AE106" s="29"/>
      <c r="AF106" s="29"/>
      <c r="AG106" s="29"/>
      <c r="AH106" s="29"/>
      <c r="AI106" s="29"/>
      <c r="AJ106" s="29"/>
      <c r="AK106" s="29"/>
    </row>
    <row r="107" spans="9:37" s="45" customFormat="1" ht="16.5" customHeight="1">
      <c r="I107" s="158"/>
      <c r="J107" s="190" t="s">
        <v>30</v>
      </c>
      <c r="K107" s="402" t="s">
        <v>340</v>
      </c>
      <c r="L107" s="402"/>
      <c r="M107" s="402"/>
      <c r="N107" s="402"/>
      <c r="O107" s="402"/>
      <c r="P107" s="402"/>
      <c r="Q107" s="402"/>
      <c r="R107" s="402"/>
      <c r="S107" s="402"/>
      <c r="T107" s="402"/>
      <c r="U107" s="402"/>
      <c r="V107" s="402"/>
      <c r="W107" s="402"/>
      <c r="X107" s="402"/>
      <c r="Y107" s="402"/>
      <c r="Z107" s="402"/>
      <c r="AA107" s="402"/>
      <c r="AB107" s="188">
        <f>SUM(AB108:AB112)</f>
        <v>27.706</v>
      </c>
      <c r="AC107" s="189" t="s">
        <v>262</v>
      </c>
      <c r="AE107" s="29"/>
      <c r="AF107" s="29"/>
      <c r="AG107" s="29"/>
      <c r="AH107" s="29"/>
      <c r="AI107" s="29"/>
      <c r="AJ107" s="29"/>
      <c r="AK107" s="29"/>
    </row>
    <row r="108" spans="9:37" s="45" customFormat="1" ht="16.5" customHeight="1">
      <c r="I108" s="158"/>
      <c r="J108" s="185"/>
      <c r="K108" s="403" t="s">
        <v>72</v>
      </c>
      <c r="L108" s="403"/>
      <c r="M108" s="403"/>
      <c r="N108" s="403"/>
      <c r="O108" s="403"/>
      <c r="P108" s="403"/>
      <c r="Q108" s="403"/>
      <c r="R108" s="403"/>
      <c r="S108" s="403"/>
      <c r="T108" s="183" t="s">
        <v>335</v>
      </c>
      <c r="U108" s="404" t="s">
        <v>273</v>
      </c>
      <c r="V108" s="404"/>
      <c r="W108" s="404"/>
      <c r="X108" s="404" t="s">
        <v>265</v>
      </c>
      <c r="Y108" s="404"/>
      <c r="Z108" s="404"/>
      <c r="AA108" s="404"/>
      <c r="AB108" s="184"/>
      <c r="AC108" s="186"/>
      <c r="AE108" s="29"/>
      <c r="AF108" s="29"/>
      <c r="AG108" s="29"/>
      <c r="AH108" s="29"/>
      <c r="AI108" s="29"/>
      <c r="AJ108" s="29"/>
      <c r="AK108" s="29"/>
    </row>
    <row r="109" spans="9:37" s="45" customFormat="1" ht="32.25" customHeight="1">
      <c r="I109" s="158"/>
      <c r="J109" s="195"/>
      <c r="K109" s="407" t="s">
        <v>339</v>
      </c>
      <c r="L109" s="407"/>
      <c r="M109" s="407"/>
      <c r="N109" s="407"/>
      <c r="O109" s="407"/>
      <c r="P109" s="407"/>
      <c r="Q109" s="407"/>
      <c r="R109" s="408"/>
      <c r="S109" s="408"/>
      <c r="T109" s="197">
        <v>10</v>
      </c>
      <c r="U109" s="408">
        <v>1</v>
      </c>
      <c r="V109" s="408"/>
      <c r="W109" s="408"/>
      <c r="X109" s="408">
        <v>1</v>
      </c>
      <c r="Y109" s="408"/>
      <c r="Z109" s="408"/>
      <c r="AA109" s="408"/>
      <c r="AB109" s="198">
        <f>X109*U109*T109</f>
        <v>10</v>
      </c>
      <c r="AC109" s="199" t="s">
        <v>23</v>
      </c>
      <c r="AE109" s="29"/>
      <c r="AF109" s="29"/>
      <c r="AG109" s="29"/>
      <c r="AH109" s="29"/>
      <c r="AI109" s="29"/>
      <c r="AJ109" s="29"/>
      <c r="AK109" s="29"/>
    </row>
    <row r="110" spans="9:37" s="45" customFormat="1" ht="16.5" customHeight="1">
      <c r="I110" s="158"/>
      <c r="J110" s="195"/>
      <c r="K110" s="407" t="s">
        <v>336</v>
      </c>
      <c r="L110" s="407"/>
      <c r="M110" s="407"/>
      <c r="N110" s="407"/>
      <c r="O110" s="407"/>
      <c r="P110" s="407"/>
      <c r="Q110" s="407"/>
      <c r="R110" s="408"/>
      <c r="S110" s="408"/>
      <c r="T110" s="197"/>
      <c r="U110" s="408">
        <v>0.3</v>
      </c>
      <c r="V110" s="408"/>
      <c r="W110" s="408"/>
      <c r="X110" s="408">
        <v>43</v>
      </c>
      <c r="Y110" s="408"/>
      <c r="Z110" s="408"/>
      <c r="AA110" s="408"/>
      <c r="AB110" s="198">
        <f>X110*U110</f>
        <v>12.9</v>
      </c>
      <c r="AC110" s="199" t="s">
        <v>23</v>
      </c>
      <c r="AE110" s="29"/>
      <c r="AF110" s="29"/>
      <c r="AG110" s="29"/>
      <c r="AH110" s="29"/>
      <c r="AI110" s="29"/>
      <c r="AJ110" s="29"/>
      <c r="AK110" s="29"/>
    </row>
    <row r="111" spans="9:37" s="45" customFormat="1" ht="16.5" customHeight="1">
      <c r="I111" s="158"/>
      <c r="J111" s="195"/>
      <c r="K111" s="407" t="s">
        <v>511</v>
      </c>
      <c r="L111" s="407"/>
      <c r="M111" s="407"/>
      <c r="N111" s="407"/>
      <c r="O111" s="407"/>
      <c r="P111" s="407"/>
      <c r="Q111" s="407"/>
      <c r="R111" s="408"/>
      <c r="S111" s="408"/>
      <c r="T111" s="197"/>
      <c r="U111" s="408">
        <v>0.3</v>
      </c>
      <c r="V111" s="408"/>
      <c r="W111" s="408"/>
      <c r="X111" s="408">
        <v>9.82</v>
      </c>
      <c r="Y111" s="408"/>
      <c r="Z111" s="408"/>
      <c r="AA111" s="408"/>
      <c r="AB111" s="198">
        <f>X111*U111</f>
        <v>2.9460000000000002</v>
      </c>
      <c r="AC111" s="199" t="s">
        <v>19</v>
      </c>
      <c r="AE111" s="29"/>
      <c r="AF111" s="29"/>
      <c r="AG111" s="29"/>
      <c r="AH111" s="29"/>
      <c r="AI111" s="29"/>
      <c r="AJ111" s="29"/>
      <c r="AK111" s="29"/>
    </row>
    <row r="112" spans="9:37" s="45" customFormat="1" ht="16.5" customHeight="1">
      <c r="I112" s="158"/>
      <c r="J112" s="195"/>
      <c r="K112" s="407" t="s">
        <v>541</v>
      </c>
      <c r="L112" s="407"/>
      <c r="M112" s="407"/>
      <c r="N112" s="407"/>
      <c r="O112" s="407"/>
      <c r="P112" s="407"/>
      <c r="Q112" s="407"/>
      <c r="R112" s="408"/>
      <c r="S112" s="408"/>
      <c r="T112" s="197"/>
      <c r="U112" s="408">
        <v>0.3</v>
      </c>
      <c r="V112" s="408"/>
      <c r="W112" s="408"/>
      <c r="X112" s="408">
        <v>6.2</v>
      </c>
      <c r="Y112" s="408"/>
      <c r="Z112" s="408"/>
      <c r="AA112" s="408"/>
      <c r="AB112" s="198">
        <f>X112*U112</f>
        <v>1.8599999999999999</v>
      </c>
      <c r="AC112" s="199" t="s">
        <v>19</v>
      </c>
      <c r="AE112" s="29"/>
      <c r="AF112" s="29"/>
      <c r="AG112" s="29"/>
      <c r="AH112" s="29"/>
      <c r="AI112" s="29"/>
      <c r="AJ112" s="29"/>
      <c r="AK112" s="29"/>
    </row>
    <row r="113" spans="9:37" s="45" customFormat="1" ht="16.5" customHeight="1">
      <c r="I113" s="158"/>
      <c r="K113" s="51"/>
      <c r="X113" s="51"/>
      <c r="Y113" s="51"/>
      <c r="Z113" s="51"/>
      <c r="AA113" s="51"/>
      <c r="AB113" s="123"/>
      <c r="AC113" s="162"/>
      <c r="AE113" s="29"/>
      <c r="AF113" s="29"/>
      <c r="AG113" s="29"/>
      <c r="AH113" s="29"/>
      <c r="AI113" s="29"/>
      <c r="AJ113" s="29"/>
      <c r="AK113" s="29"/>
    </row>
    <row r="114" spans="9:37" s="48" customFormat="1" ht="16.5" customHeight="1">
      <c r="I114" s="158"/>
      <c r="J114" s="136">
        <v>5</v>
      </c>
      <c r="K114" s="46" t="s">
        <v>154</v>
      </c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2"/>
      <c r="X114" s="132"/>
      <c r="Y114" s="132"/>
      <c r="Z114" s="132"/>
      <c r="AA114" s="132"/>
      <c r="AB114" s="133"/>
      <c r="AC114" s="161"/>
      <c r="AD114" s="45"/>
      <c r="AE114" s="49"/>
      <c r="AF114" s="49"/>
      <c r="AG114" s="49"/>
      <c r="AH114" s="49"/>
      <c r="AI114" s="49"/>
      <c r="AJ114" s="49"/>
      <c r="AK114" s="49"/>
    </row>
    <row r="115" spans="9:37" s="48" customFormat="1" ht="16.5" customHeight="1">
      <c r="I115" s="158"/>
      <c r="J115" s="136" t="s">
        <v>62</v>
      </c>
      <c r="K115" s="46" t="s">
        <v>155</v>
      </c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2"/>
      <c r="X115" s="132"/>
      <c r="Y115" s="132"/>
      <c r="Z115" s="132"/>
      <c r="AA115" s="132"/>
      <c r="AB115" s="133"/>
      <c r="AC115" s="161"/>
      <c r="AD115" s="45"/>
      <c r="AE115" s="49"/>
      <c r="AF115" s="49"/>
      <c r="AG115" s="49"/>
      <c r="AH115" s="49"/>
      <c r="AI115" s="49"/>
      <c r="AJ115" s="49"/>
      <c r="AK115" s="49"/>
    </row>
    <row r="116" spans="9:37" s="45" customFormat="1" ht="31.5" customHeight="1">
      <c r="I116" s="158"/>
      <c r="J116" s="190" t="s">
        <v>856</v>
      </c>
      <c r="K116" s="406" t="s">
        <v>342</v>
      </c>
      <c r="L116" s="406"/>
      <c r="M116" s="406"/>
      <c r="N116" s="406"/>
      <c r="O116" s="406"/>
      <c r="P116" s="406"/>
      <c r="Q116" s="406"/>
      <c r="R116" s="406"/>
      <c r="S116" s="406"/>
      <c r="T116" s="406"/>
      <c r="U116" s="406"/>
      <c r="V116" s="406"/>
      <c r="W116" s="406"/>
      <c r="X116" s="406"/>
      <c r="Y116" s="406"/>
      <c r="Z116" s="406"/>
      <c r="AA116" s="406"/>
      <c r="AB116" s="188">
        <f>SUM(AB117:AB119)</f>
        <v>715.5</v>
      </c>
      <c r="AC116" s="189" t="s">
        <v>345</v>
      </c>
      <c r="AE116" s="29"/>
      <c r="AF116" s="29"/>
      <c r="AG116" s="29"/>
      <c r="AH116" s="29"/>
      <c r="AI116" s="29"/>
      <c r="AJ116" s="29"/>
      <c r="AK116" s="29"/>
    </row>
    <row r="117" spans="9:37" s="45" customFormat="1" ht="16.5" customHeight="1">
      <c r="I117" s="158"/>
      <c r="J117" s="185"/>
      <c r="K117" s="403" t="s">
        <v>72</v>
      </c>
      <c r="L117" s="403"/>
      <c r="M117" s="403"/>
      <c r="N117" s="403"/>
      <c r="O117" s="403"/>
      <c r="P117" s="403"/>
      <c r="Q117" s="403"/>
      <c r="R117" s="403"/>
      <c r="S117" s="403"/>
      <c r="T117" s="183"/>
      <c r="U117" s="404"/>
      <c r="V117" s="404"/>
      <c r="W117" s="404"/>
      <c r="X117" s="404"/>
      <c r="Y117" s="404"/>
      <c r="Z117" s="404"/>
      <c r="AA117" s="404"/>
      <c r="AB117" s="184"/>
      <c r="AC117" s="186"/>
      <c r="AE117" s="29"/>
      <c r="AF117" s="29"/>
      <c r="AG117" s="29"/>
      <c r="AH117" s="29"/>
      <c r="AI117" s="29"/>
      <c r="AJ117" s="29"/>
      <c r="AK117" s="29"/>
    </row>
    <row r="118" spans="9:37" s="45" customFormat="1" ht="35.25" customHeight="1">
      <c r="I118" s="158"/>
      <c r="J118" s="176"/>
      <c r="K118" s="418" t="s">
        <v>346</v>
      </c>
      <c r="L118" s="418"/>
      <c r="M118" s="418"/>
      <c r="N118" s="418"/>
      <c r="O118" s="418"/>
      <c r="P118" s="418"/>
      <c r="Q118" s="418"/>
      <c r="R118" s="405"/>
      <c r="S118" s="405"/>
      <c r="T118" s="194"/>
      <c r="U118" s="405"/>
      <c r="V118" s="405"/>
      <c r="W118" s="405"/>
      <c r="X118" s="405"/>
      <c r="Y118" s="405"/>
      <c r="Z118" s="405"/>
      <c r="AA118" s="405"/>
      <c r="AB118" s="180">
        <v>715.5</v>
      </c>
      <c r="AC118" s="181" t="s">
        <v>344</v>
      </c>
      <c r="AE118" s="29"/>
      <c r="AF118" s="29"/>
      <c r="AG118" s="29"/>
      <c r="AH118" s="29"/>
      <c r="AI118" s="29"/>
      <c r="AJ118" s="29"/>
      <c r="AK118" s="29"/>
    </row>
    <row r="119" spans="9:37" s="45" customFormat="1" ht="16.5" customHeight="1">
      <c r="I119" s="158"/>
      <c r="K119" s="51"/>
      <c r="X119" s="51"/>
      <c r="Y119" s="51"/>
      <c r="Z119" s="51"/>
      <c r="AA119" s="51"/>
      <c r="AB119" s="123"/>
      <c r="AC119" s="162"/>
      <c r="AE119" s="29"/>
      <c r="AF119" s="29"/>
      <c r="AG119" s="29"/>
      <c r="AH119" s="29"/>
      <c r="AI119" s="29"/>
      <c r="AJ119" s="29"/>
      <c r="AK119" s="29"/>
    </row>
    <row r="120" spans="9:37" s="45" customFormat="1" ht="16.5" customHeight="1">
      <c r="I120" s="158"/>
      <c r="J120" s="190" t="s">
        <v>857</v>
      </c>
      <c r="K120" s="406" t="s">
        <v>343</v>
      </c>
      <c r="L120" s="406"/>
      <c r="M120" s="406"/>
      <c r="N120" s="406"/>
      <c r="O120" s="406"/>
      <c r="P120" s="406"/>
      <c r="Q120" s="406"/>
      <c r="R120" s="406"/>
      <c r="S120" s="406"/>
      <c r="T120" s="406"/>
      <c r="U120" s="406"/>
      <c r="V120" s="406"/>
      <c r="W120" s="406"/>
      <c r="X120" s="406"/>
      <c r="Y120" s="406"/>
      <c r="Z120" s="406"/>
      <c r="AA120" s="406"/>
      <c r="AB120" s="188">
        <f>SUM(AB121:AB123)</f>
        <v>5.3999999999999995</v>
      </c>
      <c r="AC120" s="189" t="s">
        <v>333</v>
      </c>
      <c r="AE120" s="29"/>
      <c r="AF120" s="29"/>
      <c r="AG120" s="29"/>
      <c r="AH120" s="29"/>
      <c r="AI120" s="29"/>
      <c r="AJ120" s="29"/>
      <c r="AK120" s="29"/>
    </row>
    <row r="121" spans="9:37" s="45" customFormat="1" ht="16.5" customHeight="1">
      <c r="I121" s="158"/>
      <c r="J121" s="185"/>
      <c r="K121" s="403" t="s">
        <v>72</v>
      </c>
      <c r="L121" s="403"/>
      <c r="M121" s="403"/>
      <c r="N121" s="403"/>
      <c r="O121" s="403"/>
      <c r="P121" s="403"/>
      <c r="Q121" s="403"/>
      <c r="R121" s="403" t="s">
        <v>396</v>
      </c>
      <c r="S121" s="403"/>
      <c r="T121" s="183" t="s">
        <v>630</v>
      </c>
      <c r="U121" s="404" t="s">
        <v>631</v>
      </c>
      <c r="V121" s="404"/>
      <c r="W121" s="404"/>
      <c r="X121" s="404" t="s">
        <v>632</v>
      </c>
      <c r="Y121" s="404"/>
      <c r="Z121" s="404"/>
      <c r="AA121" s="404"/>
      <c r="AB121" s="184"/>
      <c r="AC121" s="186"/>
      <c r="AE121" s="29"/>
      <c r="AF121" s="29"/>
      <c r="AG121" s="29"/>
      <c r="AH121" s="29"/>
      <c r="AI121" s="29"/>
      <c r="AJ121" s="29"/>
      <c r="AK121" s="29"/>
    </row>
    <row r="122" spans="9:37" s="45" customFormat="1" ht="12.75">
      <c r="I122" s="158"/>
      <c r="J122" s="176"/>
      <c r="K122" s="418" t="s">
        <v>348</v>
      </c>
      <c r="L122" s="418"/>
      <c r="M122" s="418"/>
      <c r="N122" s="418"/>
      <c r="O122" s="418"/>
      <c r="P122" s="418"/>
      <c r="Q122" s="418"/>
      <c r="R122" s="405">
        <v>10</v>
      </c>
      <c r="S122" s="405"/>
      <c r="T122" s="194">
        <v>0.4</v>
      </c>
      <c r="U122" s="405">
        <v>0.3</v>
      </c>
      <c r="V122" s="405"/>
      <c r="W122" s="405"/>
      <c r="X122" s="405">
        <v>4.5</v>
      </c>
      <c r="Y122" s="405"/>
      <c r="Z122" s="405"/>
      <c r="AA122" s="405"/>
      <c r="AB122" s="180">
        <f>X122*U122*T122*R122</f>
        <v>5.3999999999999995</v>
      </c>
      <c r="AC122" s="181" t="s">
        <v>23</v>
      </c>
      <c r="AE122" s="29"/>
      <c r="AF122" s="29"/>
      <c r="AG122" s="29"/>
      <c r="AH122" s="29"/>
      <c r="AI122" s="29"/>
      <c r="AJ122" s="29"/>
      <c r="AK122" s="29"/>
    </row>
    <row r="123" spans="9:37" s="45" customFormat="1" ht="16.5" customHeight="1">
      <c r="I123" s="158"/>
      <c r="K123" s="51"/>
      <c r="X123" s="51"/>
      <c r="Y123" s="51"/>
      <c r="Z123" s="51"/>
      <c r="AA123" s="51"/>
      <c r="AB123" s="123"/>
      <c r="AC123" s="162"/>
      <c r="AE123" s="29"/>
      <c r="AF123" s="29"/>
      <c r="AG123" s="29"/>
      <c r="AH123" s="29"/>
      <c r="AI123" s="29"/>
      <c r="AJ123" s="29"/>
      <c r="AK123" s="29"/>
    </row>
    <row r="124" spans="9:37" s="48" customFormat="1" ht="16.5" customHeight="1">
      <c r="I124" s="158"/>
      <c r="J124" s="136" t="s">
        <v>63</v>
      </c>
      <c r="K124" s="46" t="s">
        <v>156</v>
      </c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2"/>
      <c r="X124" s="132"/>
      <c r="Y124" s="132"/>
      <c r="Z124" s="132"/>
      <c r="AA124" s="132"/>
      <c r="AB124" s="133"/>
      <c r="AC124" s="161"/>
      <c r="AD124" s="45"/>
      <c r="AE124" s="49"/>
      <c r="AF124" s="49"/>
      <c r="AG124" s="49"/>
      <c r="AH124" s="49"/>
      <c r="AI124" s="49"/>
      <c r="AJ124" s="49"/>
      <c r="AK124" s="49"/>
    </row>
    <row r="125" spans="9:37" s="45" customFormat="1" ht="21.75" customHeight="1">
      <c r="I125" s="158"/>
      <c r="J125" s="190" t="s">
        <v>858</v>
      </c>
      <c r="K125" s="402" t="s">
        <v>153</v>
      </c>
      <c r="L125" s="402"/>
      <c r="M125" s="402"/>
      <c r="N125" s="402"/>
      <c r="O125" s="402"/>
      <c r="P125" s="402"/>
      <c r="Q125" s="402"/>
      <c r="R125" s="402"/>
      <c r="S125" s="402"/>
      <c r="T125" s="402"/>
      <c r="U125" s="402"/>
      <c r="V125" s="402"/>
      <c r="W125" s="402"/>
      <c r="X125" s="402"/>
      <c r="Y125" s="402"/>
      <c r="Z125" s="402"/>
      <c r="AA125" s="402"/>
      <c r="AB125" s="188">
        <f>SUM(AB126:AB132)</f>
        <v>3.0186000000000002</v>
      </c>
      <c r="AC125" s="189" t="s">
        <v>333</v>
      </c>
      <c r="AE125" s="29"/>
      <c r="AF125" s="29"/>
      <c r="AG125" s="29"/>
      <c r="AH125" s="29"/>
      <c r="AI125" s="29"/>
      <c r="AJ125" s="29"/>
      <c r="AK125" s="29"/>
    </row>
    <row r="126" spans="9:37" s="45" customFormat="1" ht="16.5" customHeight="1">
      <c r="I126" s="158"/>
      <c r="J126" s="185"/>
      <c r="K126" s="403" t="s">
        <v>72</v>
      </c>
      <c r="L126" s="403"/>
      <c r="M126" s="403"/>
      <c r="N126" s="403"/>
      <c r="O126" s="403"/>
      <c r="P126" s="403"/>
      <c r="Q126" s="403"/>
      <c r="R126" s="403" t="s">
        <v>108</v>
      </c>
      <c r="S126" s="403"/>
      <c r="T126" s="183" t="s">
        <v>369</v>
      </c>
      <c r="U126" s="404" t="s">
        <v>370</v>
      </c>
      <c r="V126" s="404"/>
      <c r="W126" s="404"/>
      <c r="X126" s="404" t="s">
        <v>371</v>
      </c>
      <c r="Y126" s="404"/>
      <c r="Z126" s="404"/>
      <c r="AA126" s="404"/>
      <c r="AB126" s="184"/>
      <c r="AC126" s="186"/>
      <c r="AE126" s="29"/>
      <c r="AF126" s="29"/>
      <c r="AG126" s="29"/>
      <c r="AH126" s="29"/>
      <c r="AI126" s="29"/>
      <c r="AJ126" s="29"/>
      <c r="AK126" s="29"/>
    </row>
    <row r="127" spans="9:37" s="45" customFormat="1" ht="16.5" customHeight="1">
      <c r="I127" s="158"/>
      <c r="J127" s="195"/>
      <c r="K127" s="407" t="s">
        <v>368</v>
      </c>
      <c r="L127" s="407"/>
      <c r="M127" s="407"/>
      <c r="N127" s="407"/>
      <c r="O127" s="407"/>
      <c r="P127" s="407"/>
      <c r="Q127" s="407"/>
      <c r="R127" s="408">
        <v>6</v>
      </c>
      <c r="S127" s="408"/>
      <c r="T127" s="197">
        <v>3</v>
      </c>
      <c r="U127" s="408">
        <v>0.15</v>
      </c>
      <c r="V127" s="408"/>
      <c r="W127" s="408"/>
      <c r="X127" s="408">
        <v>0.2</v>
      </c>
      <c r="Y127" s="408"/>
      <c r="Z127" s="408"/>
      <c r="AA127" s="408"/>
      <c r="AB127" s="198">
        <f>X127*U127*T127*R127</f>
        <v>0.54</v>
      </c>
      <c r="AC127" s="199" t="s">
        <v>23</v>
      </c>
      <c r="AE127" s="29"/>
      <c r="AF127" s="29"/>
      <c r="AG127" s="29"/>
      <c r="AH127" s="29"/>
      <c r="AI127" s="29"/>
      <c r="AJ127" s="29"/>
      <c r="AK127" s="29"/>
    </row>
    <row r="128" spans="9:37" s="45" customFormat="1" ht="16.5" customHeight="1">
      <c r="I128" s="158"/>
      <c r="J128" s="195"/>
      <c r="K128" s="407" t="s">
        <v>372</v>
      </c>
      <c r="L128" s="407"/>
      <c r="M128" s="407"/>
      <c r="N128" s="407"/>
      <c r="O128" s="407"/>
      <c r="P128" s="407"/>
      <c r="Q128" s="407"/>
      <c r="R128" s="408">
        <v>6</v>
      </c>
      <c r="S128" s="408"/>
      <c r="T128" s="197">
        <v>3</v>
      </c>
      <c r="U128" s="408">
        <v>0.15</v>
      </c>
      <c r="V128" s="408"/>
      <c r="W128" s="408"/>
      <c r="X128" s="408">
        <v>0.2</v>
      </c>
      <c r="Y128" s="408"/>
      <c r="Z128" s="408"/>
      <c r="AA128" s="408"/>
      <c r="AB128" s="198">
        <f>X128*U128*T128*R128</f>
        <v>0.54</v>
      </c>
      <c r="AC128" s="199" t="s">
        <v>23</v>
      </c>
      <c r="AE128" s="29"/>
      <c r="AF128" s="29"/>
      <c r="AG128" s="29"/>
      <c r="AH128" s="29"/>
      <c r="AI128" s="29"/>
      <c r="AJ128" s="29"/>
      <c r="AK128" s="29"/>
    </row>
    <row r="129" spans="9:37" s="45" customFormat="1" ht="16.5" customHeight="1">
      <c r="I129" s="158"/>
      <c r="J129" s="185"/>
      <c r="K129" s="403" t="s">
        <v>72</v>
      </c>
      <c r="L129" s="403"/>
      <c r="M129" s="403"/>
      <c r="N129" s="403"/>
      <c r="O129" s="403"/>
      <c r="P129" s="403"/>
      <c r="Q129" s="403"/>
      <c r="R129" s="403"/>
      <c r="S129" s="403"/>
      <c r="T129" s="183" t="s">
        <v>334</v>
      </c>
      <c r="U129" s="404" t="s">
        <v>370</v>
      </c>
      <c r="V129" s="404"/>
      <c r="W129" s="404"/>
      <c r="X129" s="404" t="s">
        <v>371</v>
      </c>
      <c r="Y129" s="404"/>
      <c r="Z129" s="404"/>
      <c r="AA129" s="404"/>
      <c r="AB129" s="184"/>
      <c r="AC129" s="186"/>
      <c r="AE129" s="29"/>
      <c r="AF129" s="29"/>
      <c r="AG129" s="29"/>
      <c r="AH129" s="29"/>
      <c r="AI129" s="29"/>
      <c r="AJ129" s="29"/>
      <c r="AK129" s="29"/>
    </row>
    <row r="130" spans="9:37" s="45" customFormat="1" ht="16.5" customHeight="1">
      <c r="I130" s="158"/>
      <c r="J130" s="195"/>
      <c r="K130" s="407" t="s">
        <v>374</v>
      </c>
      <c r="L130" s="407"/>
      <c r="M130" s="407"/>
      <c r="N130" s="407"/>
      <c r="O130" s="407"/>
      <c r="P130" s="407"/>
      <c r="Q130" s="407"/>
      <c r="R130" s="408"/>
      <c r="S130" s="408"/>
      <c r="T130" s="197">
        <v>43</v>
      </c>
      <c r="U130" s="408">
        <v>0.15</v>
      </c>
      <c r="V130" s="408"/>
      <c r="W130" s="408"/>
      <c r="X130" s="408">
        <v>0.2</v>
      </c>
      <c r="Y130" s="408"/>
      <c r="Z130" s="408"/>
      <c r="AA130" s="408"/>
      <c r="AB130" s="198">
        <f>X130*U130*T130</f>
        <v>1.29</v>
      </c>
      <c r="AC130" s="199" t="s">
        <v>23</v>
      </c>
      <c r="AE130" s="29"/>
      <c r="AF130" s="29"/>
      <c r="AG130" s="29"/>
      <c r="AH130" s="29"/>
      <c r="AI130" s="29"/>
      <c r="AJ130" s="29"/>
      <c r="AK130" s="29"/>
    </row>
    <row r="131" spans="9:37" s="45" customFormat="1" ht="16.5" customHeight="1">
      <c r="I131" s="158"/>
      <c r="J131" s="195"/>
      <c r="K131" s="407" t="s">
        <v>373</v>
      </c>
      <c r="L131" s="407"/>
      <c r="M131" s="407"/>
      <c r="N131" s="407"/>
      <c r="O131" s="407"/>
      <c r="P131" s="407"/>
      <c r="Q131" s="407"/>
      <c r="R131" s="408"/>
      <c r="S131" s="408"/>
      <c r="T131" s="197">
        <v>16.02</v>
      </c>
      <c r="U131" s="408">
        <v>0.15</v>
      </c>
      <c r="V131" s="408"/>
      <c r="W131" s="408"/>
      <c r="X131" s="408">
        <v>0.2</v>
      </c>
      <c r="Y131" s="408"/>
      <c r="Z131" s="408"/>
      <c r="AA131" s="408"/>
      <c r="AB131" s="198">
        <f>X131*U131*T131</f>
        <v>0.48059999999999997</v>
      </c>
      <c r="AC131" s="199" t="s">
        <v>23</v>
      </c>
      <c r="AE131" s="29"/>
      <c r="AF131" s="29"/>
      <c r="AG131" s="29"/>
      <c r="AH131" s="29"/>
      <c r="AI131" s="29"/>
      <c r="AJ131" s="29"/>
      <c r="AK131" s="29"/>
    </row>
    <row r="132" spans="9:37" s="45" customFormat="1" ht="16.5" customHeight="1">
      <c r="I132" s="158"/>
      <c r="J132" s="195"/>
      <c r="K132" s="407" t="s">
        <v>552</v>
      </c>
      <c r="L132" s="407"/>
      <c r="M132" s="407"/>
      <c r="N132" s="407"/>
      <c r="O132" s="407"/>
      <c r="P132" s="407"/>
      <c r="Q132" s="407"/>
      <c r="R132" s="408"/>
      <c r="S132" s="408"/>
      <c r="T132" s="197">
        <v>5.6</v>
      </c>
      <c r="U132" s="408">
        <v>0.15</v>
      </c>
      <c r="V132" s="408"/>
      <c r="W132" s="408"/>
      <c r="X132" s="408">
        <v>0.2</v>
      </c>
      <c r="Y132" s="408"/>
      <c r="Z132" s="408"/>
      <c r="AA132" s="408"/>
      <c r="AB132" s="198">
        <f>X132*U132*T132</f>
        <v>0.16799999999999998</v>
      </c>
      <c r="AC132" s="199" t="s">
        <v>23</v>
      </c>
      <c r="AE132" s="29"/>
      <c r="AF132" s="29"/>
      <c r="AG132" s="29"/>
      <c r="AH132" s="29"/>
      <c r="AI132" s="29"/>
      <c r="AJ132" s="29"/>
      <c r="AK132" s="29"/>
    </row>
    <row r="133" spans="9:37" s="45" customFormat="1" ht="16.5" customHeight="1">
      <c r="I133" s="158"/>
      <c r="K133" s="51"/>
      <c r="X133" s="51"/>
      <c r="Y133" s="51"/>
      <c r="Z133" s="51"/>
      <c r="AA133" s="51"/>
      <c r="AB133" s="123"/>
      <c r="AC133" s="162"/>
      <c r="AE133" s="29"/>
      <c r="AF133" s="29"/>
      <c r="AG133" s="29"/>
      <c r="AH133" s="29"/>
      <c r="AI133" s="29"/>
      <c r="AJ133" s="29"/>
      <c r="AK133" s="29"/>
    </row>
    <row r="134" spans="9:37" s="48" customFormat="1" ht="16.5" customHeight="1">
      <c r="I134" s="158"/>
      <c r="J134" s="136" t="s">
        <v>64</v>
      </c>
      <c r="K134" s="46" t="s">
        <v>157</v>
      </c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2"/>
      <c r="X134" s="132"/>
      <c r="Y134" s="132"/>
      <c r="Z134" s="132"/>
      <c r="AA134" s="132"/>
      <c r="AB134" s="133"/>
      <c r="AC134" s="161"/>
      <c r="AD134" s="45"/>
      <c r="AE134" s="49"/>
      <c r="AF134" s="49"/>
      <c r="AG134" s="49"/>
      <c r="AH134" s="49"/>
      <c r="AI134" s="49"/>
      <c r="AJ134" s="49"/>
      <c r="AK134" s="49"/>
    </row>
    <row r="135" spans="9:37" s="45" customFormat="1" ht="16.5" customHeight="1">
      <c r="I135" s="158"/>
      <c r="J135" s="190" t="s">
        <v>859</v>
      </c>
      <c r="K135" s="402" t="s">
        <v>158</v>
      </c>
      <c r="L135" s="402"/>
      <c r="M135" s="402"/>
      <c r="N135" s="402"/>
      <c r="O135" s="402"/>
      <c r="P135" s="402"/>
      <c r="Q135" s="402"/>
      <c r="R135" s="402"/>
      <c r="S135" s="402"/>
      <c r="T135" s="402"/>
      <c r="U135" s="402"/>
      <c r="V135" s="402"/>
      <c r="W135" s="402"/>
      <c r="X135" s="402"/>
      <c r="Y135" s="402"/>
      <c r="Z135" s="402"/>
      <c r="AA135" s="402"/>
      <c r="AB135" s="188">
        <f>SUM(AB136:AB144)</f>
        <v>101.08199999999999</v>
      </c>
      <c r="AC135" s="189" t="s">
        <v>262</v>
      </c>
      <c r="AE135" s="29"/>
      <c r="AF135" s="29"/>
      <c r="AG135" s="29"/>
      <c r="AH135" s="29"/>
      <c r="AI135" s="29"/>
      <c r="AJ135" s="29"/>
      <c r="AK135" s="29"/>
    </row>
    <row r="136" spans="9:37" s="45" customFormat="1" ht="16.5" customHeight="1">
      <c r="I136" s="158"/>
      <c r="J136" s="185"/>
      <c r="K136" s="403" t="s">
        <v>72</v>
      </c>
      <c r="L136" s="403"/>
      <c r="M136" s="403"/>
      <c r="N136" s="403"/>
      <c r="O136" s="403"/>
      <c r="P136" s="403"/>
      <c r="Q136" s="403"/>
      <c r="R136" s="403"/>
      <c r="S136" s="403"/>
      <c r="T136" s="183"/>
      <c r="U136" s="404"/>
      <c r="V136" s="404"/>
      <c r="W136" s="404"/>
      <c r="X136" s="404"/>
      <c r="Y136" s="404"/>
      <c r="Z136" s="404"/>
      <c r="AA136" s="404"/>
      <c r="AB136" s="184"/>
      <c r="AC136" s="186"/>
      <c r="AE136" s="29"/>
      <c r="AF136" s="29"/>
      <c r="AG136" s="29"/>
      <c r="AH136" s="29"/>
      <c r="AI136" s="29"/>
      <c r="AJ136" s="29"/>
      <c r="AK136" s="29"/>
    </row>
    <row r="137" spans="9:37" s="45" customFormat="1" ht="16.5" customHeight="1">
      <c r="I137" s="158"/>
      <c r="J137" s="176"/>
      <c r="K137" s="182" t="s">
        <v>359</v>
      </c>
      <c r="L137" s="176"/>
      <c r="M137" s="176"/>
      <c r="N137" s="176"/>
      <c r="O137" s="176"/>
      <c r="P137" s="176"/>
      <c r="Q137" s="176"/>
      <c r="R137" s="403"/>
      <c r="S137" s="403"/>
      <c r="T137" s="193"/>
      <c r="U137" s="405">
        <v>2.15</v>
      </c>
      <c r="V137" s="405"/>
      <c r="W137" s="405"/>
      <c r="X137" s="405">
        <v>3.53</v>
      </c>
      <c r="Y137" s="405"/>
      <c r="Z137" s="405"/>
      <c r="AA137" s="405"/>
      <c r="AB137" s="180">
        <f t="shared" ref="AB137" si="0">X137*U137</f>
        <v>7.5894999999999992</v>
      </c>
      <c r="AC137" s="181" t="s">
        <v>19</v>
      </c>
      <c r="AE137" s="29"/>
      <c r="AF137" s="29"/>
      <c r="AG137" s="29"/>
      <c r="AH137" s="29"/>
      <c r="AI137" s="29"/>
      <c r="AJ137" s="29"/>
      <c r="AK137" s="29"/>
    </row>
    <row r="138" spans="9:37" s="45" customFormat="1" ht="16.5" customHeight="1">
      <c r="I138" s="158"/>
      <c r="J138" s="176"/>
      <c r="K138" s="182" t="s">
        <v>357</v>
      </c>
      <c r="L138" s="176"/>
      <c r="M138" s="176"/>
      <c r="N138" s="176"/>
      <c r="O138" s="176"/>
      <c r="P138" s="176"/>
      <c r="Q138" s="176"/>
      <c r="R138" s="403"/>
      <c r="S138" s="403"/>
      <c r="T138" s="193"/>
      <c r="U138" s="405">
        <v>4.1500000000000004</v>
      </c>
      <c r="V138" s="405"/>
      <c r="W138" s="405"/>
      <c r="X138" s="405">
        <v>9.4499999999999993</v>
      </c>
      <c r="Y138" s="405"/>
      <c r="Z138" s="405"/>
      <c r="AA138" s="405"/>
      <c r="AB138" s="180">
        <f t="shared" ref="AB138" si="1">X138*U138</f>
        <v>39.217500000000001</v>
      </c>
      <c r="AC138" s="181" t="s">
        <v>19</v>
      </c>
      <c r="AE138" s="29"/>
      <c r="AF138" s="29"/>
      <c r="AG138" s="29"/>
      <c r="AH138" s="29"/>
      <c r="AI138" s="29"/>
      <c r="AJ138" s="29"/>
      <c r="AK138" s="29"/>
    </row>
    <row r="139" spans="9:37" s="45" customFormat="1" ht="16.5" customHeight="1">
      <c r="I139" s="158"/>
      <c r="J139" s="176"/>
      <c r="K139" s="182" t="s">
        <v>360</v>
      </c>
      <c r="L139" s="176"/>
      <c r="M139" s="176"/>
      <c r="N139" s="176"/>
      <c r="O139" s="176"/>
      <c r="P139" s="176"/>
      <c r="Q139" s="176"/>
      <c r="R139" s="403"/>
      <c r="S139" s="403"/>
      <c r="T139" s="193"/>
      <c r="U139" s="405">
        <v>4.3</v>
      </c>
      <c r="V139" s="405"/>
      <c r="W139" s="405"/>
      <c r="X139" s="405">
        <v>2.25</v>
      </c>
      <c r="Y139" s="405"/>
      <c r="Z139" s="405"/>
      <c r="AA139" s="405"/>
      <c r="AB139" s="180">
        <f t="shared" ref="AB139" si="2">X139*U139</f>
        <v>9.6749999999999989</v>
      </c>
      <c r="AC139" s="181" t="s">
        <v>19</v>
      </c>
      <c r="AE139" s="29"/>
      <c r="AF139" s="29"/>
      <c r="AG139" s="29"/>
      <c r="AH139" s="29"/>
      <c r="AI139" s="29"/>
      <c r="AJ139" s="29"/>
      <c r="AK139" s="29"/>
    </row>
    <row r="140" spans="9:37" s="45" customFormat="1" ht="16.5" customHeight="1">
      <c r="I140" s="158"/>
      <c r="J140" s="176"/>
      <c r="K140" s="182" t="s">
        <v>361</v>
      </c>
      <c r="L140" s="176"/>
      <c r="M140" s="176"/>
      <c r="N140" s="176"/>
      <c r="O140" s="176"/>
      <c r="P140" s="176"/>
      <c r="Q140" s="176"/>
      <c r="R140" s="403"/>
      <c r="S140" s="403"/>
      <c r="T140" s="193"/>
      <c r="U140" s="405">
        <v>2</v>
      </c>
      <c r="V140" s="405"/>
      <c r="W140" s="405"/>
      <c r="X140" s="405">
        <v>2.65</v>
      </c>
      <c r="Y140" s="405"/>
      <c r="Z140" s="405"/>
      <c r="AA140" s="405"/>
      <c r="AB140" s="180">
        <f t="shared" ref="AB140" si="3">X140*U140</f>
        <v>5.3</v>
      </c>
      <c r="AC140" s="181" t="s">
        <v>19</v>
      </c>
      <c r="AE140" s="29"/>
      <c r="AF140" s="29"/>
      <c r="AG140" s="29"/>
      <c r="AH140" s="29"/>
      <c r="AI140" s="29"/>
      <c r="AJ140" s="29"/>
      <c r="AK140" s="29"/>
    </row>
    <row r="141" spans="9:37" s="45" customFormat="1" ht="16.5" customHeight="1">
      <c r="I141" s="158"/>
      <c r="J141" s="176"/>
      <c r="K141" s="182" t="s">
        <v>362</v>
      </c>
      <c r="L141" s="176"/>
      <c r="M141" s="176"/>
      <c r="N141" s="176"/>
      <c r="O141" s="176"/>
      <c r="P141" s="176"/>
      <c r="Q141" s="176"/>
      <c r="R141" s="403"/>
      <c r="S141" s="403"/>
      <c r="T141" s="193"/>
      <c r="U141" s="405">
        <v>4.26</v>
      </c>
      <c r="V141" s="405"/>
      <c r="W141" s="405"/>
      <c r="X141" s="405">
        <v>2.2000000000000002</v>
      </c>
      <c r="Y141" s="405"/>
      <c r="Z141" s="405"/>
      <c r="AA141" s="405"/>
      <c r="AB141" s="180">
        <f t="shared" ref="AB141" si="4">X141*U141</f>
        <v>9.3719999999999999</v>
      </c>
      <c r="AC141" s="181" t="s">
        <v>19</v>
      </c>
      <c r="AE141" s="29"/>
      <c r="AF141" s="29"/>
      <c r="AG141" s="29"/>
      <c r="AH141" s="29"/>
      <c r="AI141" s="29"/>
      <c r="AJ141" s="29"/>
      <c r="AK141" s="29"/>
    </row>
    <row r="142" spans="9:37" s="45" customFormat="1" ht="16.5" customHeight="1">
      <c r="I142" s="158"/>
      <c r="J142" s="176"/>
      <c r="K142" s="182" t="s">
        <v>363</v>
      </c>
      <c r="L142" s="176"/>
      <c r="M142" s="176"/>
      <c r="N142" s="176"/>
      <c r="O142" s="176"/>
      <c r="P142" s="176"/>
      <c r="Q142" s="176"/>
      <c r="R142" s="403"/>
      <c r="S142" s="403"/>
      <c r="T142" s="193"/>
      <c r="U142" s="405">
        <v>1.8</v>
      </c>
      <c r="V142" s="405"/>
      <c r="W142" s="405"/>
      <c r="X142" s="405">
        <v>2.35</v>
      </c>
      <c r="Y142" s="405"/>
      <c r="Z142" s="405"/>
      <c r="AA142" s="405"/>
      <c r="AB142" s="180">
        <f t="shared" ref="AB142" si="5">X142*U142</f>
        <v>4.2300000000000004</v>
      </c>
      <c r="AC142" s="181" t="s">
        <v>19</v>
      </c>
      <c r="AE142" s="29"/>
      <c r="AF142" s="29"/>
      <c r="AG142" s="29"/>
      <c r="AH142" s="29"/>
      <c r="AI142" s="29"/>
      <c r="AJ142" s="29"/>
      <c r="AK142" s="29"/>
    </row>
    <row r="143" spans="9:37" s="45" customFormat="1" ht="16.5" customHeight="1">
      <c r="I143" s="158"/>
      <c r="J143" s="176"/>
      <c r="K143" s="182" t="s">
        <v>364</v>
      </c>
      <c r="L143" s="176"/>
      <c r="M143" s="176"/>
      <c r="N143" s="176"/>
      <c r="O143" s="176"/>
      <c r="P143" s="176"/>
      <c r="Q143" s="176"/>
      <c r="R143" s="403"/>
      <c r="S143" s="403"/>
      <c r="T143" s="193"/>
      <c r="U143" s="405"/>
      <c r="V143" s="405"/>
      <c r="W143" s="405"/>
      <c r="X143" s="405"/>
      <c r="Y143" s="405"/>
      <c r="Z143" s="405"/>
      <c r="AA143" s="405"/>
      <c r="AB143" s="180">
        <v>9</v>
      </c>
      <c r="AC143" s="181" t="s">
        <v>19</v>
      </c>
      <c r="AE143" s="29"/>
      <c r="AF143" s="29"/>
      <c r="AG143" s="29"/>
      <c r="AH143" s="29"/>
      <c r="AI143" s="29"/>
      <c r="AJ143" s="29"/>
      <c r="AK143" s="29"/>
    </row>
    <row r="144" spans="9:37" s="45" customFormat="1" ht="16.5" customHeight="1">
      <c r="I144" s="158"/>
      <c r="J144" s="176"/>
      <c r="K144" s="182" t="s">
        <v>607</v>
      </c>
      <c r="L144" s="176"/>
      <c r="M144" s="176"/>
      <c r="N144" s="176"/>
      <c r="O144" s="176"/>
      <c r="P144" s="176"/>
      <c r="Q144" s="176"/>
      <c r="R144" s="403"/>
      <c r="S144" s="403"/>
      <c r="T144" s="334"/>
      <c r="U144" s="405">
        <v>4.5999999999999996</v>
      </c>
      <c r="V144" s="405"/>
      <c r="W144" s="405"/>
      <c r="X144" s="405">
        <v>3.63</v>
      </c>
      <c r="Y144" s="405"/>
      <c r="Z144" s="405"/>
      <c r="AA144" s="405"/>
      <c r="AB144" s="180">
        <f t="shared" ref="AB144" si="6">X144*U144</f>
        <v>16.697999999999997</v>
      </c>
      <c r="AC144" s="181" t="s">
        <v>19</v>
      </c>
      <c r="AE144" s="29"/>
      <c r="AF144" s="29"/>
      <c r="AG144" s="29"/>
      <c r="AH144" s="29"/>
      <c r="AI144" s="29"/>
      <c r="AJ144" s="29"/>
      <c r="AK144" s="29"/>
    </row>
    <row r="145" spans="9:37" s="45" customFormat="1" ht="16.5" customHeight="1">
      <c r="I145" s="158"/>
      <c r="K145" s="51"/>
      <c r="X145" s="51"/>
      <c r="Y145" s="51"/>
      <c r="Z145" s="51"/>
      <c r="AA145" s="51"/>
      <c r="AB145" s="123"/>
      <c r="AC145" s="162"/>
      <c r="AE145" s="29"/>
      <c r="AF145" s="29"/>
      <c r="AG145" s="29"/>
      <c r="AH145" s="29"/>
      <c r="AI145" s="29"/>
      <c r="AJ145" s="29"/>
      <c r="AK145" s="29"/>
    </row>
    <row r="146" spans="9:37" s="45" customFormat="1" ht="32.25" customHeight="1">
      <c r="I146" s="158"/>
      <c r="J146" s="190" t="s">
        <v>860</v>
      </c>
      <c r="K146" s="406" t="s">
        <v>347</v>
      </c>
      <c r="L146" s="406"/>
      <c r="M146" s="406"/>
      <c r="N146" s="406"/>
      <c r="O146" s="406"/>
      <c r="P146" s="406"/>
      <c r="Q146" s="406"/>
      <c r="R146" s="406"/>
      <c r="S146" s="406"/>
      <c r="T146" s="406"/>
      <c r="U146" s="406"/>
      <c r="V146" s="406"/>
      <c r="W146" s="406"/>
      <c r="X146" s="406"/>
      <c r="Y146" s="406"/>
      <c r="Z146" s="406"/>
      <c r="AA146" s="406"/>
      <c r="AB146" s="188">
        <f>SUM(AB147:AB148)</f>
        <v>313.35419999999999</v>
      </c>
      <c r="AC146" s="189" t="s">
        <v>333</v>
      </c>
      <c r="AE146" s="29"/>
      <c r="AF146" s="29"/>
      <c r="AG146" s="29"/>
      <c r="AH146" s="29"/>
      <c r="AI146" s="29"/>
      <c r="AJ146" s="29"/>
      <c r="AK146" s="29"/>
    </row>
    <row r="147" spans="9:37" s="45" customFormat="1" ht="16.5" customHeight="1">
      <c r="I147" s="158"/>
      <c r="J147" s="185"/>
      <c r="K147" s="403" t="s">
        <v>72</v>
      </c>
      <c r="L147" s="403"/>
      <c r="M147" s="403"/>
      <c r="N147" s="403"/>
      <c r="O147" s="403"/>
      <c r="P147" s="403"/>
      <c r="Q147" s="403"/>
      <c r="R147" s="403"/>
      <c r="S147" s="403"/>
      <c r="T147" s="183"/>
      <c r="U147" s="404" t="s">
        <v>365</v>
      </c>
      <c r="V147" s="404"/>
      <c r="W147" s="404"/>
      <c r="X147" s="404" t="s">
        <v>366</v>
      </c>
      <c r="Y147" s="404"/>
      <c r="Z147" s="404"/>
      <c r="AA147" s="404"/>
      <c r="AB147" s="184"/>
      <c r="AC147" s="186"/>
      <c r="AE147" s="29"/>
      <c r="AF147" s="29"/>
      <c r="AG147" s="29"/>
      <c r="AH147" s="29"/>
      <c r="AI147" s="29"/>
      <c r="AJ147" s="29"/>
      <c r="AK147" s="29"/>
    </row>
    <row r="148" spans="9:37" s="45" customFormat="1" ht="16.5" customHeight="1">
      <c r="I148" s="158"/>
      <c r="J148" s="195"/>
      <c r="K148" s="407" t="s">
        <v>367</v>
      </c>
      <c r="L148" s="407"/>
      <c r="M148" s="407"/>
      <c r="N148" s="407"/>
      <c r="O148" s="407"/>
      <c r="P148" s="407"/>
      <c r="Q148" s="407"/>
      <c r="R148" s="408"/>
      <c r="S148" s="408"/>
      <c r="T148" s="197"/>
      <c r="U148" s="408">
        <f>AB135</f>
        <v>101.08199999999999</v>
      </c>
      <c r="V148" s="408"/>
      <c r="W148" s="408"/>
      <c r="X148" s="408">
        <v>3.1</v>
      </c>
      <c r="Y148" s="408"/>
      <c r="Z148" s="408"/>
      <c r="AA148" s="408"/>
      <c r="AB148" s="198">
        <f>(X148*U148)</f>
        <v>313.35419999999999</v>
      </c>
      <c r="AC148" s="199" t="s">
        <v>23</v>
      </c>
      <c r="AE148" s="29"/>
      <c r="AF148" s="29"/>
      <c r="AG148" s="29"/>
      <c r="AH148" s="29"/>
      <c r="AI148" s="29"/>
      <c r="AJ148" s="29"/>
      <c r="AK148" s="29"/>
    </row>
    <row r="149" spans="9:37" s="45" customFormat="1" ht="16.5" customHeight="1">
      <c r="I149" s="158"/>
      <c r="K149" s="51"/>
      <c r="X149" s="51"/>
      <c r="Y149" s="51"/>
      <c r="Z149" s="51"/>
      <c r="AA149" s="51"/>
      <c r="AB149" s="123"/>
      <c r="AC149" s="162"/>
      <c r="AE149" s="29"/>
      <c r="AF149" s="29"/>
      <c r="AG149" s="29"/>
      <c r="AH149" s="29"/>
      <c r="AI149" s="29"/>
      <c r="AJ149" s="29"/>
      <c r="AK149" s="29"/>
    </row>
    <row r="150" spans="9:37" s="48" customFormat="1" ht="16.5" customHeight="1">
      <c r="I150" s="158"/>
      <c r="J150" s="136">
        <v>6</v>
      </c>
      <c r="K150" s="46" t="s">
        <v>159</v>
      </c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2"/>
      <c r="X150" s="132"/>
      <c r="Y150" s="132"/>
      <c r="Z150" s="132"/>
      <c r="AA150" s="132"/>
      <c r="AB150" s="133"/>
      <c r="AC150" s="161"/>
      <c r="AD150" s="45"/>
      <c r="AE150" s="49"/>
      <c r="AF150" s="49"/>
      <c r="AG150" s="49"/>
      <c r="AH150" s="49"/>
      <c r="AI150" s="49"/>
      <c r="AJ150" s="49"/>
      <c r="AK150" s="49"/>
    </row>
    <row r="151" spans="9:37" s="45" customFormat="1" ht="29.25" customHeight="1">
      <c r="I151" s="158"/>
      <c r="J151" s="190" t="s">
        <v>31</v>
      </c>
      <c r="K151" s="406" t="s">
        <v>349</v>
      </c>
      <c r="L151" s="406"/>
      <c r="M151" s="406"/>
      <c r="N151" s="406"/>
      <c r="O151" s="406"/>
      <c r="P151" s="406"/>
      <c r="Q151" s="406"/>
      <c r="R151" s="406"/>
      <c r="S151" s="406"/>
      <c r="T151" s="406"/>
      <c r="U151" s="406"/>
      <c r="V151" s="406"/>
      <c r="W151" s="406"/>
      <c r="X151" s="406"/>
      <c r="Y151" s="406"/>
      <c r="Z151" s="406"/>
      <c r="AA151" s="406"/>
      <c r="AB151" s="188">
        <f>SUM(AB152:AB158)</f>
        <v>189.87199999999999</v>
      </c>
      <c r="AC151" s="189" t="s">
        <v>262</v>
      </c>
      <c r="AE151" s="29"/>
      <c r="AF151" s="29"/>
      <c r="AG151" s="29"/>
      <c r="AH151" s="29"/>
      <c r="AI151" s="29"/>
      <c r="AJ151" s="29"/>
      <c r="AK151" s="29"/>
    </row>
    <row r="152" spans="9:37" s="45" customFormat="1" ht="16.5" customHeight="1">
      <c r="I152" s="158"/>
      <c r="J152" s="185"/>
      <c r="K152" s="403" t="s">
        <v>72</v>
      </c>
      <c r="L152" s="403"/>
      <c r="M152" s="403"/>
      <c r="N152" s="403"/>
      <c r="O152" s="403"/>
      <c r="P152" s="403"/>
      <c r="Q152" s="403"/>
      <c r="R152" s="403"/>
      <c r="S152" s="403"/>
      <c r="T152" s="183" t="s">
        <v>534</v>
      </c>
      <c r="U152" s="404" t="s">
        <v>535</v>
      </c>
      <c r="V152" s="404"/>
      <c r="W152" s="404"/>
      <c r="X152" s="404" t="s">
        <v>540</v>
      </c>
      <c r="Y152" s="404"/>
      <c r="Z152" s="404"/>
      <c r="AA152" s="404"/>
      <c r="AB152" s="184"/>
      <c r="AC152" s="186"/>
      <c r="AE152" s="29"/>
      <c r="AF152" s="29"/>
      <c r="AG152" s="29"/>
      <c r="AH152" s="29"/>
      <c r="AI152" s="29"/>
      <c r="AJ152" s="29"/>
      <c r="AK152" s="29"/>
    </row>
    <row r="153" spans="9:37" s="45" customFormat="1" ht="16.5" customHeight="1">
      <c r="I153" s="158"/>
      <c r="J153" s="195"/>
      <c r="K153" s="407" t="s">
        <v>543</v>
      </c>
      <c r="L153" s="407"/>
      <c r="M153" s="407"/>
      <c r="N153" s="407"/>
      <c r="O153" s="407"/>
      <c r="P153" s="407"/>
      <c r="Q153" s="407"/>
      <c r="R153" s="408"/>
      <c r="S153" s="408"/>
      <c r="T153" s="197">
        <v>3.2</v>
      </c>
      <c r="U153" s="408">
        <v>43</v>
      </c>
      <c r="V153" s="408"/>
      <c r="W153" s="408"/>
      <c r="X153" s="408">
        <v>20.45</v>
      </c>
      <c r="Y153" s="408"/>
      <c r="Z153" s="408"/>
      <c r="AA153" s="408"/>
      <c r="AB153" s="198">
        <f>(T153*U153)-X153</f>
        <v>117.14999999999999</v>
      </c>
      <c r="AC153" s="199" t="s">
        <v>19</v>
      </c>
      <c r="AE153" s="29"/>
      <c r="AF153" s="29"/>
      <c r="AG153" s="29"/>
      <c r="AH153" s="29"/>
      <c r="AI153" s="29"/>
      <c r="AJ153" s="29"/>
      <c r="AK153" s="29"/>
    </row>
    <row r="154" spans="9:37" s="45" customFormat="1" ht="16.5" customHeight="1">
      <c r="I154" s="158"/>
      <c r="J154" s="195"/>
      <c r="K154" s="407" t="s">
        <v>542</v>
      </c>
      <c r="L154" s="407"/>
      <c r="M154" s="407"/>
      <c r="N154" s="407"/>
      <c r="O154" s="407"/>
      <c r="P154" s="407"/>
      <c r="Q154" s="407"/>
      <c r="R154" s="408"/>
      <c r="S154" s="408"/>
      <c r="T154" s="197"/>
      <c r="U154" s="408"/>
      <c r="V154" s="408"/>
      <c r="W154" s="408"/>
      <c r="X154" s="408"/>
      <c r="Y154" s="408"/>
      <c r="Z154" s="408"/>
      <c r="AA154" s="408"/>
      <c r="AB154" s="198">
        <v>7.2</v>
      </c>
      <c r="AC154" s="199" t="s">
        <v>19</v>
      </c>
      <c r="AE154" s="29"/>
      <c r="AF154" s="29"/>
      <c r="AG154" s="29"/>
      <c r="AH154" s="29"/>
      <c r="AI154" s="29"/>
      <c r="AJ154" s="29"/>
      <c r="AK154" s="29"/>
    </row>
    <row r="155" spans="9:37" s="45" customFormat="1" ht="16.5" customHeight="1">
      <c r="I155" s="158"/>
      <c r="J155" s="195"/>
      <c r="K155" s="407" t="s">
        <v>511</v>
      </c>
      <c r="L155" s="407"/>
      <c r="M155" s="407"/>
      <c r="N155" s="407"/>
      <c r="O155" s="407"/>
      <c r="P155" s="407"/>
      <c r="Q155" s="407"/>
      <c r="R155" s="408"/>
      <c r="S155" s="408"/>
      <c r="T155" s="197">
        <v>3.1</v>
      </c>
      <c r="U155" s="408">
        <v>9.82</v>
      </c>
      <c r="V155" s="408"/>
      <c r="W155" s="408"/>
      <c r="X155" s="408">
        <v>9</v>
      </c>
      <c r="Y155" s="408"/>
      <c r="Z155" s="408"/>
      <c r="AA155" s="408"/>
      <c r="AB155" s="198">
        <f>(T155*U155)-X155</f>
        <v>21.442</v>
      </c>
      <c r="AC155" s="199" t="s">
        <v>19</v>
      </c>
      <c r="AE155" s="29"/>
      <c r="AF155" s="29"/>
      <c r="AG155" s="29"/>
      <c r="AH155" s="29"/>
      <c r="AI155" s="29"/>
      <c r="AJ155" s="29"/>
      <c r="AK155" s="29"/>
    </row>
    <row r="156" spans="9:37" s="45" customFormat="1" ht="16.5" customHeight="1">
      <c r="I156" s="158"/>
      <c r="J156" s="195"/>
      <c r="K156" s="407" t="s">
        <v>541</v>
      </c>
      <c r="L156" s="407"/>
      <c r="M156" s="407"/>
      <c r="N156" s="407"/>
      <c r="O156" s="407"/>
      <c r="P156" s="407"/>
      <c r="Q156" s="407"/>
      <c r="R156" s="408"/>
      <c r="S156" s="408"/>
      <c r="T156" s="197">
        <v>3.1</v>
      </c>
      <c r="U156" s="408">
        <v>6.2</v>
      </c>
      <c r="V156" s="408"/>
      <c r="W156" s="408"/>
      <c r="X156" s="408">
        <v>4.82</v>
      </c>
      <c r="Y156" s="408"/>
      <c r="Z156" s="408"/>
      <c r="AA156" s="408"/>
      <c r="AB156" s="198">
        <f>(T156*U156)-X156</f>
        <v>14.400000000000002</v>
      </c>
      <c r="AC156" s="199" t="s">
        <v>19</v>
      </c>
      <c r="AE156" s="29"/>
      <c r="AF156" s="29"/>
      <c r="AG156" s="29"/>
      <c r="AH156" s="29"/>
      <c r="AI156" s="29"/>
      <c r="AJ156" s="29"/>
      <c r="AK156" s="29"/>
    </row>
    <row r="157" spans="9:37" s="45" customFormat="1" ht="16.5" customHeight="1">
      <c r="I157" s="158"/>
      <c r="J157" s="195"/>
      <c r="K157" s="407" t="s">
        <v>544</v>
      </c>
      <c r="L157" s="407"/>
      <c r="M157" s="407"/>
      <c r="N157" s="407"/>
      <c r="O157" s="407"/>
      <c r="P157" s="407"/>
      <c r="Q157" s="407"/>
      <c r="R157" s="408"/>
      <c r="S157" s="408"/>
      <c r="T157" s="197">
        <v>0.6</v>
      </c>
      <c r="U157" s="408">
        <v>42</v>
      </c>
      <c r="V157" s="408"/>
      <c r="W157" s="408"/>
      <c r="X157" s="408"/>
      <c r="Y157" s="408"/>
      <c r="Z157" s="408"/>
      <c r="AA157" s="408"/>
      <c r="AB157" s="198">
        <f>(T157*U157)-X157</f>
        <v>25.2</v>
      </c>
      <c r="AC157" s="199" t="s">
        <v>19</v>
      </c>
      <c r="AE157" s="29"/>
      <c r="AF157" s="29"/>
      <c r="AG157" s="29"/>
      <c r="AH157" s="29"/>
      <c r="AI157" s="29"/>
      <c r="AJ157" s="29"/>
      <c r="AK157" s="29"/>
    </row>
    <row r="158" spans="9:37" s="45" customFormat="1" ht="16.5" customHeight="1">
      <c r="I158" s="158"/>
      <c r="J158" s="195"/>
      <c r="K158" s="407" t="s">
        <v>545</v>
      </c>
      <c r="L158" s="407"/>
      <c r="M158" s="407"/>
      <c r="N158" s="407"/>
      <c r="O158" s="407"/>
      <c r="P158" s="407"/>
      <c r="Q158" s="407"/>
      <c r="R158" s="408"/>
      <c r="S158" s="408"/>
      <c r="T158" s="197">
        <v>0.8</v>
      </c>
      <c r="U158" s="408">
        <v>5.6</v>
      </c>
      <c r="V158" s="408"/>
      <c r="W158" s="408"/>
      <c r="X158" s="408"/>
      <c r="Y158" s="408"/>
      <c r="Z158" s="408"/>
      <c r="AA158" s="408"/>
      <c r="AB158" s="198">
        <f>(T158*U158)-X158</f>
        <v>4.4799999999999995</v>
      </c>
      <c r="AC158" s="199" t="s">
        <v>19</v>
      </c>
      <c r="AE158" s="29"/>
      <c r="AF158" s="29"/>
      <c r="AG158" s="29"/>
      <c r="AH158" s="29"/>
      <c r="AI158" s="29"/>
      <c r="AJ158" s="29"/>
      <c r="AK158" s="29"/>
    </row>
    <row r="159" spans="9:37" s="45" customFormat="1" ht="16.5" customHeight="1">
      <c r="I159" s="158"/>
      <c r="K159" s="51"/>
      <c r="X159" s="51"/>
      <c r="Y159" s="51"/>
      <c r="Z159" s="51"/>
      <c r="AA159" s="51"/>
      <c r="AB159" s="123"/>
      <c r="AC159" s="162"/>
      <c r="AE159" s="29"/>
      <c r="AF159" s="29"/>
      <c r="AG159" s="29"/>
      <c r="AH159" s="29"/>
      <c r="AI159" s="29"/>
      <c r="AJ159" s="29"/>
      <c r="AK159" s="29"/>
    </row>
    <row r="160" spans="9:37" s="45" customFormat="1" ht="16.5" customHeight="1">
      <c r="I160" s="158"/>
      <c r="J160" s="190" t="s">
        <v>32</v>
      </c>
      <c r="K160" s="402" t="s">
        <v>161</v>
      </c>
      <c r="L160" s="402"/>
      <c r="M160" s="402"/>
      <c r="N160" s="402"/>
      <c r="O160" s="402"/>
      <c r="P160" s="402"/>
      <c r="Q160" s="402"/>
      <c r="R160" s="402"/>
      <c r="S160" s="402"/>
      <c r="T160" s="402"/>
      <c r="U160" s="402"/>
      <c r="V160" s="402"/>
      <c r="W160" s="402"/>
      <c r="X160" s="402"/>
      <c r="Y160" s="402"/>
      <c r="Z160" s="402"/>
      <c r="AA160" s="402"/>
      <c r="AB160" s="188">
        <f>SUM(AB161:AB163)</f>
        <v>154.97</v>
      </c>
      <c r="AC160" s="189" t="s">
        <v>323</v>
      </c>
      <c r="AE160" s="29"/>
      <c r="AF160" s="29"/>
      <c r="AG160" s="29"/>
      <c r="AH160" s="29"/>
      <c r="AI160" s="29"/>
      <c r="AJ160" s="29"/>
      <c r="AK160" s="29"/>
    </row>
    <row r="161" spans="9:37" s="45" customFormat="1" ht="16.5" customHeight="1">
      <c r="I161" s="158"/>
      <c r="J161" s="185"/>
      <c r="K161" s="403" t="s">
        <v>72</v>
      </c>
      <c r="L161" s="403"/>
      <c r="M161" s="403"/>
      <c r="N161" s="403"/>
      <c r="O161" s="403"/>
      <c r="P161" s="403"/>
      <c r="Q161" s="403"/>
      <c r="R161" s="403"/>
      <c r="S161" s="403"/>
      <c r="T161" s="183"/>
      <c r="U161" s="404"/>
      <c r="V161" s="404"/>
      <c r="W161" s="404"/>
      <c r="X161" s="404"/>
      <c r="Y161" s="404"/>
      <c r="Z161" s="404"/>
      <c r="AA161" s="404"/>
      <c r="AB161" s="184"/>
      <c r="AC161" s="186"/>
      <c r="AE161" s="29"/>
      <c r="AF161" s="29"/>
      <c r="AG161" s="29"/>
      <c r="AH161" s="29"/>
      <c r="AI161" s="29"/>
      <c r="AJ161" s="29"/>
      <c r="AK161" s="29"/>
    </row>
    <row r="162" spans="9:37" s="45" customFormat="1" ht="16.5" customHeight="1">
      <c r="I162" s="158"/>
      <c r="J162" s="195"/>
      <c r="K162" s="407" t="s">
        <v>538</v>
      </c>
      <c r="L162" s="407"/>
      <c r="M162" s="407"/>
      <c r="N162" s="407"/>
      <c r="O162" s="407"/>
      <c r="P162" s="407"/>
      <c r="Q162" s="407"/>
      <c r="R162" s="408"/>
      <c r="S162" s="408"/>
      <c r="T162" s="197"/>
      <c r="U162" s="408"/>
      <c r="V162" s="408"/>
      <c r="W162" s="408"/>
      <c r="X162" s="408"/>
      <c r="Y162" s="408"/>
      <c r="Z162" s="408"/>
      <c r="AA162" s="408"/>
      <c r="AB162" s="198">
        <v>82.85</v>
      </c>
      <c r="AC162" s="199" t="s">
        <v>19</v>
      </c>
      <c r="AE162" s="29"/>
      <c r="AF162" s="29"/>
      <c r="AG162" s="29"/>
      <c r="AH162" s="29"/>
      <c r="AI162" s="29"/>
      <c r="AJ162" s="29"/>
      <c r="AK162" s="29"/>
    </row>
    <row r="163" spans="9:37" s="45" customFormat="1" ht="16.5" customHeight="1">
      <c r="I163" s="158"/>
      <c r="J163" s="195"/>
      <c r="K163" s="407" t="s">
        <v>539</v>
      </c>
      <c r="L163" s="407"/>
      <c r="M163" s="407"/>
      <c r="N163" s="407"/>
      <c r="O163" s="407"/>
      <c r="P163" s="407"/>
      <c r="Q163" s="407"/>
      <c r="R163" s="408"/>
      <c r="S163" s="408"/>
      <c r="T163" s="197"/>
      <c r="U163" s="408"/>
      <c r="V163" s="408"/>
      <c r="W163" s="408"/>
      <c r="X163" s="408"/>
      <c r="Y163" s="408"/>
      <c r="Z163" s="408"/>
      <c r="AA163" s="408"/>
      <c r="AB163" s="198">
        <v>72.12</v>
      </c>
      <c r="AC163" s="199" t="s">
        <v>19</v>
      </c>
      <c r="AE163" s="29"/>
      <c r="AF163" s="29"/>
      <c r="AG163" s="29"/>
      <c r="AH163" s="29"/>
      <c r="AI163" s="29"/>
      <c r="AJ163" s="29"/>
      <c r="AK163" s="29"/>
    </row>
    <row r="164" spans="9:37" s="45" customFormat="1" ht="16.5" customHeight="1">
      <c r="I164" s="158"/>
      <c r="K164" s="51"/>
      <c r="X164" s="51"/>
      <c r="Y164" s="51"/>
      <c r="Z164" s="51"/>
      <c r="AA164" s="51"/>
      <c r="AB164" s="123"/>
      <c r="AC164" s="162"/>
      <c r="AE164" s="29"/>
      <c r="AF164" s="29"/>
      <c r="AG164" s="29"/>
      <c r="AH164" s="29"/>
      <c r="AI164" s="29"/>
      <c r="AJ164" s="29"/>
      <c r="AK164" s="29"/>
    </row>
    <row r="165" spans="9:37" s="45" customFormat="1" ht="33.75" customHeight="1">
      <c r="I165" s="158"/>
      <c r="J165" s="190" t="s">
        <v>33</v>
      </c>
      <c r="K165" s="406" t="s">
        <v>350</v>
      </c>
      <c r="L165" s="406"/>
      <c r="M165" s="406"/>
      <c r="N165" s="406"/>
      <c r="O165" s="406"/>
      <c r="P165" s="406"/>
      <c r="Q165" s="406"/>
      <c r="R165" s="406"/>
      <c r="S165" s="406"/>
      <c r="T165" s="406"/>
      <c r="U165" s="406"/>
      <c r="V165" s="406"/>
      <c r="W165" s="406"/>
      <c r="X165" s="406"/>
      <c r="Y165" s="406"/>
      <c r="Z165" s="406"/>
      <c r="AA165" s="406"/>
      <c r="AB165" s="188">
        <f>SUM(AB166:AB167)</f>
        <v>0.48</v>
      </c>
      <c r="AC165" s="189" t="s">
        <v>323</v>
      </c>
      <c r="AE165" s="29"/>
      <c r="AF165" s="29"/>
      <c r="AG165" s="29"/>
      <c r="AH165" s="29"/>
      <c r="AI165" s="29"/>
      <c r="AJ165" s="29"/>
      <c r="AK165" s="29"/>
    </row>
    <row r="166" spans="9:37" s="45" customFormat="1" ht="16.5" customHeight="1">
      <c r="I166" s="158"/>
      <c r="J166" s="185"/>
      <c r="K166" s="403" t="s">
        <v>72</v>
      </c>
      <c r="L166" s="403"/>
      <c r="M166" s="403"/>
      <c r="N166" s="403"/>
      <c r="O166" s="403"/>
      <c r="P166" s="403"/>
      <c r="Q166" s="403"/>
      <c r="R166" s="403"/>
      <c r="S166" s="403"/>
      <c r="T166" s="183" t="s">
        <v>532</v>
      </c>
      <c r="U166" s="404" t="s">
        <v>533</v>
      </c>
      <c r="V166" s="404"/>
      <c r="W166" s="404"/>
      <c r="X166" s="404"/>
      <c r="Y166" s="404"/>
      <c r="Z166" s="404"/>
      <c r="AA166" s="404"/>
      <c r="AB166" s="184"/>
      <c r="AC166" s="186"/>
      <c r="AE166" s="29"/>
      <c r="AF166" s="29"/>
      <c r="AG166" s="29"/>
      <c r="AH166" s="29"/>
      <c r="AI166" s="29"/>
      <c r="AJ166" s="29"/>
      <c r="AK166" s="29"/>
    </row>
    <row r="167" spans="9:37" s="45" customFormat="1" ht="16.5" customHeight="1">
      <c r="I167" s="158"/>
      <c r="J167" s="195"/>
      <c r="K167" s="407" t="s">
        <v>363</v>
      </c>
      <c r="L167" s="407"/>
      <c r="M167" s="407"/>
      <c r="N167" s="407"/>
      <c r="O167" s="407"/>
      <c r="P167" s="407"/>
      <c r="Q167" s="407"/>
      <c r="R167" s="408"/>
      <c r="S167" s="408"/>
      <c r="T167" s="197">
        <v>0.8</v>
      </c>
      <c r="U167" s="408">
        <v>0.6</v>
      </c>
      <c r="V167" s="408"/>
      <c r="W167" s="408"/>
      <c r="X167" s="408"/>
      <c r="Y167" s="408"/>
      <c r="Z167" s="408"/>
      <c r="AA167" s="408"/>
      <c r="AB167" s="198">
        <f>U167*T167</f>
        <v>0.48</v>
      </c>
      <c r="AC167" s="199" t="s">
        <v>19</v>
      </c>
      <c r="AE167" s="29"/>
      <c r="AF167" s="29"/>
      <c r="AG167" s="29"/>
      <c r="AH167" s="29"/>
      <c r="AI167" s="29"/>
      <c r="AJ167" s="29"/>
      <c r="AK167" s="29"/>
    </row>
    <row r="168" spans="9:37" s="45" customFormat="1" ht="16.5" customHeight="1">
      <c r="I168" s="158"/>
      <c r="K168" s="51"/>
      <c r="X168" s="51"/>
      <c r="Y168" s="51"/>
      <c r="Z168" s="51"/>
      <c r="AA168" s="51"/>
      <c r="AB168" s="123"/>
      <c r="AC168" s="162"/>
      <c r="AE168" s="29"/>
      <c r="AF168" s="29"/>
      <c r="AG168" s="29"/>
      <c r="AH168" s="29"/>
      <c r="AI168" s="29"/>
      <c r="AJ168" s="29"/>
      <c r="AK168" s="29"/>
    </row>
    <row r="169" spans="9:37" s="45" customFormat="1" ht="27.75" customHeight="1">
      <c r="I169" s="158"/>
      <c r="J169" s="190" t="s">
        <v>34</v>
      </c>
      <c r="K169" s="406" t="s">
        <v>351</v>
      </c>
      <c r="L169" s="406"/>
      <c r="M169" s="406"/>
      <c r="N169" s="406"/>
      <c r="O169" s="406"/>
      <c r="P169" s="406"/>
      <c r="Q169" s="406"/>
      <c r="R169" s="406"/>
      <c r="S169" s="406"/>
      <c r="T169" s="406"/>
      <c r="U169" s="406"/>
      <c r="V169" s="406"/>
      <c r="W169" s="406"/>
      <c r="X169" s="406"/>
      <c r="Y169" s="406"/>
      <c r="Z169" s="406"/>
      <c r="AA169" s="406"/>
      <c r="AB169" s="188">
        <f>SUM(AB170:AB172)</f>
        <v>9.5</v>
      </c>
      <c r="AC169" s="189" t="s">
        <v>323</v>
      </c>
      <c r="AE169" s="29"/>
      <c r="AF169" s="29"/>
      <c r="AG169" s="29"/>
      <c r="AH169" s="29"/>
      <c r="AI169" s="29"/>
      <c r="AJ169" s="29"/>
      <c r="AK169" s="29"/>
    </row>
    <row r="170" spans="9:37" s="45" customFormat="1" ht="16.5" customHeight="1">
      <c r="I170" s="158"/>
      <c r="J170" s="185"/>
      <c r="K170" s="403" t="s">
        <v>72</v>
      </c>
      <c r="L170" s="403"/>
      <c r="M170" s="403"/>
      <c r="N170" s="403"/>
      <c r="O170" s="403"/>
      <c r="P170" s="403"/>
      <c r="Q170" s="403"/>
      <c r="R170" s="403"/>
      <c r="S170" s="403"/>
      <c r="T170" s="183" t="s">
        <v>534</v>
      </c>
      <c r="U170" s="404" t="s">
        <v>535</v>
      </c>
      <c r="V170" s="404"/>
      <c r="W170" s="404"/>
      <c r="X170" s="404"/>
      <c r="Y170" s="404"/>
      <c r="Z170" s="404"/>
      <c r="AA170" s="404"/>
      <c r="AB170" s="184"/>
      <c r="AC170" s="186"/>
      <c r="AE170" s="29"/>
      <c r="AF170" s="29"/>
      <c r="AG170" s="29"/>
      <c r="AH170" s="29"/>
      <c r="AI170" s="29"/>
      <c r="AJ170" s="29"/>
      <c r="AK170" s="29"/>
    </row>
    <row r="171" spans="9:37" s="45" customFormat="1" ht="16.5" customHeight="1">
      <c r="I171" s="158"/>
      <c r="J171" s="195"/>
      <c r="K171" s="407" t="s">
        <v>390</v>
      </c>
      <c r="L171" s="407"/>
      <c r="M171" s="407"/>
      <c r="N171" s="407"/>
      <c r="O171" s="407"/>
      <c r="P171" s="407"/>
      <c r="Q171" s="407"/>
      <c r="R171" s="408"/>
      <c r="S171" s="408"/>
      <c r="T171" s="197">
        <v>2</v>
      </c>
      <c r="U171" s="408">
        <v>2.6</v>
      </c>
      <c r="V171" s="408"/>
      <c r="W171" s="408"/>
      <c r="X171" s="408"/>
      <c r="Y171" s="408"/>
      <c r="Z171" s="408"/>
      <c r="AA171" s="408"/>
      <c r="AB171" s="198">
        <f>U171*T171</f>
        <v>5.2</v>
      </c>
      <c r="AC171" s="199" t="s">
        <v>19</v>
      </c>
      <c r="AE171" s="29"/>
      <c r="AF171" s="29"/>
      <c r="AG171" s="29"/>
      <c r="AH171" s="29"/>
      <c r="AI171" s="29"/>
      <c r="AJ171" s="29"/>
      <c r="AK171" s="29"/>
    </row>
    <row r="172" spans="9:37" s="45" customFormat="1" ht="16.5" customHeight="1">
      <c r="I172" s="158"/>
      <c r="J172" s="195"/>
      <c r="K172" s="407" t="s">
        <v>389</v>
      </c>
      <c r="L172" s="407"/>
      <c r="M172" s="407"/>
      <c r="N172" s="407"/>
      <c r="O172" s="407"/>
      <c r="P172" s="407"/>
      <c r="Q172" s="407"/>
      <c r="R172" s="408"/>
      <c r="S172" s="408"/>
      <c r="T172" s="197">
        <v>2</v>
      </c>
      <c r="U172" s="408">
        <v>2.15</v>
      </c>
      <c r="V172" s="408"/>
      <c r="W172" s="408"/>
      <c r="X172" s="408"/>
      <c r="Y172" s="408"/>
      <c r="Z172" s="408"/>
      <c r="AA172" s="408"/>
      <c r="AB172" s="198">
        <f>U172*T172</f>
        <v>4.3</v>
      </c>
      <c r="AC172" s="199" t="s">
        <v>19</v>
      </c>
      <c r="AE172" s="29"/>
      <c r="AF172" s="29"/>
      <c r="AG172" s="29"/>
      <c r="AH172" s="29"/>
      <c r="AI172" s="29"/>
      <c r="AJ172" s="29"/>
      <c r="AK172" s="29"/>
    </row>
    <row r="173" spans="9:37" s="45" customFormat="1" ht="16.5" customHeight="1">
      <c r="I173" s="158"/>
      <c r="K173" s="51"/>
      <c r="X173" s="51"/>
      <c r="Y173" s="51"/>
      <c r="Z173" s="51"/>
      <c r="AA173" s="51"/>
      <c r="AB173" s="123"/>
      <c r="AC173" s="162"/>
      <c r="AE173" s="29"/>
      <c r="AF173" s="29"/>
      <c r="AG173" s="29"/>
      <c r="AH173" s="29"/>
      <c r="AI173" s="29"/>
      <c r="AJ173" s="29"/>
      <c r="AK173" s="29"/>
    </row>
    <row r="174" spans="9:37" s="45" customFormat="1" ht="16.5" customHeight="1">
      <c r="I174" s="158"/>
      <c r="J174" s="190" t="s">
        <v>797</v>
      </c>
      <c r="K174" s="406" t="s">
        <v>352</v>
      </c>
      <c r="L174" s="406"/>
      <c r="M174" s="406"/>
      <c r="N174" s="406"/>
      <c r="O174" s="406"/>
      <c r="P174" s="406"/>
      <c r="Q174" s="406"/>
      <c r="R174" s="406"/>
      <c r="S174" s="406"/>
      <c r="T174" s="406"/>
      <c r="U174" s="406"/>
      <c r="V174" s="406"/>
      <c r="W174" s="406"/>
      <c r="X174" s="406"/>
      <c r="Y174" s="406"/>
      <c r="Z174" s="406"/>
      <c r="AA174" s="406"/>
      <c r="AB174" s="188">
        <f>SUM(AB175:AB177)</f>
        <v>132.49549999999999</v>
      </c>
      <c r="AC174" s="189" t="s">
        <v>323</v>
      </c>
      <c r="AE174" s="29"/>
      <c r="AF174" s="29"/>
      <c r="AG174" s="29"/>
      <c r="AH174" s="29"/>
      <c r="AI174" s="29"/>
      <c r="AJ174" s="29"/>
      <c r="AK174" s="29"/>
    </row>
    <row r="175" spans="9:37" s="45" customFormat="1" ht="16.5" customHeight="1">
      <c r="I175" s="158"/>
      <c r="J175" s="185"/>
      <c r="K175" s="403" t="s">
        <v>72</v>
      </c>
      <c r="L175" s="403"/>
      <c r="M175" s="403"/>
      <c r="N175" s="403"/>
      <c r="O175" s="403"/>
      <c r="P175" s="403"/>
      <c r="Q175" s="403"/>
      <c r="R175" s="403"/>
      <c r="S175" s="403"/>
      <c r="T175" s="183" t="s">
        <v>264</v>
      </c>
      <c r="U175" s="404" t="s">
        <v>266</v>
      </c>
      <c r="V175" s="404"/>
      <c r="W175" s="404"/>
      <c r="X175" s="404"/>
      <c r="Y175" s="404"/>
      <c r="Z175" s="404"/>
      <c r="AA175" s="404"/>
      <c r="AB175" s="184"/>
      <c r="AC175" s="186"/>
      <c r="AE175" s="29"/>
      <c r="AF175" s="29"/>
      <c r="AG175" s="29"/>
      <c r="AH175" s="29"/>
      <c r="AI175" s="29"/>
      <c r="AJ175" s="29"/>
      <c r="AK175" s="29"/>
    </row>
    <row r="176" spans="9:37" s="45" customFormat="1" ht="16.5" customHeight="1">
      <c r="I176" s="158"/>
      <c r="J176" s="195"/>
      <c r="K176" s="407" t="s">
        <v>536</v>
      </c>
      <c r="L176" s="407"/>
      <c r="M176" s="407"/>
      <c r="N176" s="407"/>
      <c r="O176" s="407"/>
      <c r="P176" s="407"/>
      <c r="Q176" s="407"/>
      <c r="R176" s="408"/>
      <c r="S176" s="408"/>
      <c r="T176" s="197">
        <v>1.43</v>
      </c>
      <c r="U176" s="408">
        <v>45.35</v>
      </c>
      <c r="V176" s="408"/>
      <c r="W176" s="408"/>
      <c r="X176" s="408"/>
      <c r="Y176" s="408"/>
      <c r="Z176" s="408"/>
      <c r="AA176" s="408"/>
      <c r="AB176" s="198">
        <f>U176*T176</f>
        <v>64.850499999999997</v>
      </c>
      <c r="AC176" s="199" t="s">
        <v>19</v>
      </c>
      <c r="AE176" s="29"/>
      <c r="AF176" s="29"/>
      <c r="AG176" s="29"/>
      <c r="AH176" s="29"/>
      <c r="AI176" s="29"/>
      <c r="AJ176" s="29"/>
      <c r="AK176" s="29"/>
    </row>
    <row r="177" spans="9:37" s="45" customFormat="1" ht="16.5" customHeight="1">
      <c r="I177" s="158"/>
      <c r="J177" s="195"/>
      <c r="K177" s="407" t="s">
        <v>537</v>
      </c>
      <c r="L177" s="407"/>
      <c r="M177" s="407"/>
      <c r="N177" s="407"/>
      <c r="O177" s="407"/>
      <c r="P177" s="407"/>
      <c r="Q177" s="407"/>
      <c r="R177" s="408"/>
      <c r="S177" s="408"/>
      <c r="T177" s="197">
        <v>4.1500000000000004</v>
      </c>
      <c r="U177" s="408">
        <v>16.3</v>
      </c>
      <c r="V177" s="408"/>
      <c r="W177" s="408"/>
      <c r="X177" s="408"/>
      <c r="Y177" s="408"/>
      <c r="Z177" s="408"/>
      <c r="AA177" s="408"/>
      <c r="AB177" s="198">
        <f>U177*T177</f>
        <v>67.64500000000001</v>
      </c>
      <c r="AC177" s="199" t="s">
        <v>19</v>
      </c>
      <c r="AE177" s="29"/>
      <c r="AF177" s="29"/>
      <c r="AG177" s="29"/>
      <c r="AH177" s="29"/>
      <c r="AI177" s="29"/>
      <c r="AJ177" s="29"/>
      <c r="AK177" s="29"/>
    </row>
    <row r="178" spans="9:37" s="45" customFormat="1" ht="16.5" customHeight="1">
      <c r="I178" s="158"/>
      <c r="J178" s="202"/>
      <c r="K178" s="203"/>
      <c r="L178" s="203"/>
      <c r="M178" s="203"/>
      <c r="N178" s="203"/>
      <c r="O178" s="203"/>
      <c r="P178" s="203"/>
      <c r="Q178" s="203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5"/>
      <c r="AC178" s="206"/>
      <c r="AE178" s="29"/>
      <c r="AF178" s="29"/>
      <c r="AG178" s="29"/>
      <c r="AH178" s="29"/>
      <c r="AI178" s="29"/>
      <c r="AJ178" s="29"/>
      <c r="AK178" s="29"/>
    </row>
    <row r="179" spans="9:37" s="45" customFormat="1" ht="16.5" customHeight="1">
      <c r="I179" s="158"/>
      <c r="J179" s="190" t="s">
        <v>861</v>
      </c>
      <c r="K179" s="402" t="s">
        <v>546</v>
      </c>
      <c r="L179" s="402"/>
      <c r="M179" s="402"/>
      <c r="N179" s="402"/>
      <c r="O179" s="402"/>
      <c r="P179" s="402"/>
      <c r="Q179" s="402"/>
      <c r="R179" s="402"/>
      <c r="S179" s="402"/>
      <c r="T179" s="402"/>
      <c r="U179" s="402"/>
      <c r="V179" s="402"/>
      <c r="W179" s="402"/>
      <c r="X179" s="402"/>
      <c r="Y179" s="402"/>
      <c r="Z179" s="402"/>
      <c r="AA179" s="402"/>
      <c r="AB179" s="188">
        <f>SUM(AB180:AB182)</f>
        <v>2.9954999999999998</v>
      </c>
      <c r="AC179" s="189" t="s">
        <v>323</v>
      </c>
      <c r="AE179" s="29"/>
      <c r="AF179" s="29"/>
      <c r="AG179" s="29"/>
      <c r="AH179" s="29"/>
      <c r="AI179" s="29"/>
      <c r="AJ179" s="29"/>
      <c r="AK179" s="29"/>
    </row>
    <row r="180" spans="9:37" s="45" customFormat="1" ht="16.5" customHeight="1">
      <c r="I180" s="158"/>
      <c r="J180" s="185"/>
      <c r="K180" s="403" t="s">
        <v>72</v>
      </c>
      <c r="L180" s="403"/>
      <c r="M180" s="403"/>
      <c r="N180" s="403"/>
      <c r="O180" s="403"/>
      <c r="P180" s="403"/>
      <c r="Q180" s="403"/>
      <c r="R180" s="403"/>
      <c r="S180" s="403"/>
      <c r="T180" s="183" t="s">
        <v>551</v>
      </c>
      <c r="U180" s="404" t="s">
        <v>266</v>
      </c>
      <c r="V180" s="404"/>
      <c r="W180" s="404"/>
      <c r="X180" s="404" t="s">
        <v>550</v>
      </c>
      <c r="Y180" s="404"/>
      <c r="Z180" s="404"/>
      <c r="AA180" s="404"/>
      <c r="AB180" s="184"/>
      <c r="AC180" s="186"/>
      <c r="AE180" s="29"/>
      <c r="AF180" s="29"/>
      <c r="AG180" s="29"/>
      <c r="AH180" s="29"/>
      <c r="AI180" s="29"/>
      <c r="AJ180" s="29"/>
      <c r="AK180" s="29"/>
    </row>
    <row r="181" spans="9:37" s="45" customFormat="1" ht="16.5" customHeight="1">
      <c r="I181" s="158"/>
      <c r="J181" s="195"/>
      <c r="K181" s="407" t="s">
        <v>548</v>
      </c>
      <c r="L181" s="407"/>
      <c r="M181" s="407"/>
      <c r="N181" s="407"/>
      <c r="O181" s="407"/>
      <c r="P181" s="407"/>
      <c r="Q181" s="407"/>
      <c r="R181" s="408"/>
      <c r="S181" s="408"/>
      <c r="T181" s="197">
        <v>0.15</v>
      </c>
      <c r="U181" s="408">
        <v>21.44</v>
      </c>
      <c r="V181" s="408"/>
      <c r="W181" s="408"/>
      <c r="X181" s="408">
        <v>0.5</v>
      </c>
      <c r="Y181" s="408"/>
      <c r="Z181" s="408"/>
      <c r="AA181" s="408"/>
      <c r="AB181" s="198">
        <f>U181*T181*X181</f>
        <v>1.6080000000000001</v>
      </c>
      <c r="AC181" s="199" t="s">
        <v>23</v>
      </c>
      <c r="AE181" s="29"/>
      <c r="AF181" s="29"/>
      <c r="AG181" s="29"/>
      <c r="AH181" s="29"/>
      <c r="AI181" s="29"/>
      <c r="AJ181" s="29"/>
      <c r="AK181" s="29"/>
    </row>
    <row r="182" spans="9:37" s="45" customFormat="1" ht="16.5" customHeight="1">
      <c r="I182" s="158"/>
      <c r="J182" s="195"/>
      <c r="K182" s="407" t="s">
        <v>549</v>
      </c>
      <c r="L182" s="407"/>
      <c r="M182" s="407"/>
      <c r="N182" s="407"/>
      <c r="O182" s="407"/>
      <c r="P182" s="407"/>
      <c r="Q182" s="407"/>
      <c r="R182" s="408"/>
      <c r="S182" s="408"/>
      <c r="T182" s="197">
        <v>0.15</v>
      </c>
      <c r="U182" s="408">
        <v>18.5</v>
      </c>
      <c r="V182" s="408"/>
      <c r="W182" s="408"/>
      <c r="X182" s="408">
        <v>0.5</v>
      </c>
      <c r="Y182" s="408"/>
      <c r="Z182" s="408"/>
      <c r="AA182" s="408"/>
      <c r="AB182" s="198">
        <f>U182*T182*X182</f>
        <v>1.3875</v>
      </c>
      <c r="AC182" s="199" t="s">
        <v>23</v>
      </c>
      <c r="AE182" s="29"/>
      <c r="AF182" s="29"/>
      <c r="AG182" s="29"/>
      <c r="AH182" s="29"/>
      <c r="AI182" s="29"/>
      <c r="AJ182" s="29"/>
      <c r="AK182" s="29"/>
    </row>
    <row r="183" spans="9:37" s="45" customFormat="1" ht="16.5" customHeight="1">
      <c r="I183" s="158"/>
      <c r="K183" s="51"/>
      <c r="X183" s="51"/>
      <c r="Y183" s="51"/>
      <c r="Z183" s="51"/>
      <c r="AA183" s="51"/>
      <c r="AB183" s="123"/>
      <c r="AC183" s="162"/>
      <c r="AE183" s="29"/>
      <c r="AF183" s="29"/>
      <c r="AG183" s="29"/>
      <c r="AH183" s="29"/>
      <c r="AI183" s="29"/>
      <c r="AJ183" s="29"/>
      <c r="AK183" s="29"/>
    </row>
    <row r="184" spans="9:37" s="48" customFormat="1" ht="16.5" customHeight="1">
      <c r="I184" s="158"/>
      <c r="J184" s="136">
        <v>7</v>
      </c>
      <c r="K184" s="46" t="s">
        <v>162</v>
      </c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  <c r="W184" s="132"/>
      <c r="X184" s="132"/>
      <c r="Y184" s="132"/>
      <c r="Z184" s="132"/>
      <c r="AA184" s="132"/>
      <c r="AB184" s="133"/>
      <c r="AC184" s="161"/>
      <c r="AD184" s="45"/>
      <c r="AE184" s="49"/>
      <c r="AF184" s="49"/>
      <c r="AG184" s="49"/>
      <c r="AH184" s="49"/>
      <c r="AI184" s="49"/>
      <c r="AJ184" s="49"/>
      <c r="AK184" s="49"/>
    </row>
    <row r="185" spans="9:37" s="45" customFormat="1" ht="16.5" customHeight="1">
      <c r="I185" s="158"/>
      <c r="J185" s="190" t="s">
        <v>35</v>
      </c>
      <c r="K185" s="406" t="s">
        <v>168</v>
      </c>
      <c r="L185" s="406"/>
      <c r="M185" s="406"/>
      <c r="N185" s="406"/>
      <c r="O185" s="406"/>
      <c r="P185" s="406"/>
      <c r="Q185" s="406"/>
      <c r="R185" s="406"/>
      <c r="S185" s="406"/>
      <c r="T185" s="406"/>
      <c r="U185" s="406"/>
      <c r="V185" s="406"/>
      <c r="W185" s="406"/>
      <c r="X185" s="406"/>
      <c r="Y185" s="406"/>
      <c r="Z185" s="406"/>
      <c r="AA185" s="406"/>
      <c r="AB185" s="188">
        <f>SUM(AB186:AB192)</f>
        <v>379.74399999999997</v>
      </c>
      <c r="AC185" s="189" t="s">
        <v>323</v>
      </c>
      <c r="AE185" s="29"/>
      <c r="AF185" s="29"/>
      <c r="AG185" s="29"/>
      <c r="AH185" s="29"/>
      <c r="AI185" s="29"/>
      <c r="AJ185" s="29"/>
      <c r="AK185" s="29"/>
    </row>
    <row r="186" spans="9:37" s="45" customFormat="1" ht="16.5" customHeight="1">
      <c r="I186" s="158"/>
      <c r="J186" s="185"/>
      <c r="K186" s="403" t="s">
        <v>72</v>
      </c>
      <c r="L186" s="403"/>
      <c r="M186" s="403"/>
      <c r="N186" s="403"/>
      <c r="O186" s="403"/>
      <c r="P186" s="403"/>
      <c r="Q186" s="403"/>
      <c r="R186" s="403"/>
      <c r="S186" s="403"/>
      <c r="T186" s="183" t="s">
        <v>534</v>
      </c>
      <c r="U186" s="404" t="s">
        <v>535</v>
      </c>
      <c r="V186" s="404"/>
      <c r="W186" s="404"/>
      <c r="X186" s="404" t="s">
        <v>540</v>
      </c>
      <c r="Y186" s="404"/>
      <c r="Z186" s="404"/>
      <c r="AA186" s="404"/>
      <c r="AB186" s="184"/>
      <c r="AC186" s="186"/>
      <c r="AE186" s="29"/>
      <c r="AF186" s="29"/>
      <c r="AG186" s="29"/>
      <c r="AH186" s="29"/>
      <c r="AI186" s="29"/>
      <c r="AJ186" s="29"/>
      <c r="AK186" s="29"/>
    </row>
    <row r="187" spans="9:37" s="45" customFormat="1" ht="16.5" customHeight="1">
      <c r="I187" s="158"/>
      <c r="J187" s="195"/>
      <c r="K187" s="407" t="s">
        <v>543</v>
      </c>
      <c r="L187" s="407"/>
      <c r="M187" s="407"/>
      <c r="N187" s="407"/>
      <c r="O187" s="407"/>
      <c r="P187" s="407"/>
      <c r="Q187" s="407"/>
      <c r="R187" s="408"/>
      <c r="S187" s="408"/>
      <c r="T187" s="197">
        <v>3.2</v>
      </c>
      <c r="U187" s="408">
        <v>43</v>
      </c>
      <c r="V187" s="408"/>
      <c r="W187" s="408"/>
      <c r="X187" s="408">
        <v>20.45</v>
      </c>
      <c r="Y187" s="408"/>
      <c r="Z187" s="408"/>
      <c r="AA187" s="408"/>
      <c r="AB187" s="198">
        <f>((T187*U187)-X187)*2</f>
        <v>234.29999999999998</v>
      </c>
      <c r="AC187" s="199" t="s">
        <v>19</v>
      </c>
      <c r="AE187" s="29"/>
      <c r="AF187" s="29"/>
      <c r="AG187" s="29"/>
      <c r="AH187" s="29"/>
      <c r="AI187" s="29"/>
      <c r="AJ187" s="29"/>
      <c r="AK187" s="29"/>
    </row>
    <row r="188" spans="9:37" s="45" customFormat="1" ht="16.5" customHeight="1">
      <c r="I188" s="158"/>
      <c r="J188" s="195"/>
      <c r="K188" s="407" t="s">
        <v>542</v>
      </c>
      <c r="L188" s="407"/>
      <c r="M188" s="407"/>
      <c r="N188" s="407"/>
      <c r="O188" s="407"/>
      <c r="P188" s="407"/>
      <c r="Q188" s="407"/>
      <c r="R188" s="408"/>
      <c r="S188" s="408"/>
      <c r="T188" s="197"/>
      <c r="U188" s="408"/>
      <c r="V188" s="408"/>
      <c r="W188" s="408"/>
      <c r="X188" s="408"/>
      <c r="Y188" s="408"/>
      <c r="Z188" s="408"/>
      <c r="AA188" s="408"/>
      <c r="AB188" s="198">
        <f>7.2*2</f>
        <v>14.4</v>
      </c>
      <c r="AC188" s="199" t="s">
        <v>19</v>
      </c>
      <c r="AE188" s="29"/>
      <c r="AF188" s="29"/>
      <c r="AG188" s="29"/>
      <c r="AH188" s="29"/>
      <c r="AI188" s="29"/>
      <c r="AJ188" s="29"/>
      <c r="AK188" s="29"/>
    </row>
    <row r="189" spans="9:37" s="45" customFormat="1" ht="16.5" customHeight="1">
      <c r="I189" s="158"/>
      <c r="J189" s="195"/>
      <c r="K189" s="407" t="s">
        <v>511</v>
      </c>
      <c r="L189" s="407"/>
      <c r="M189" s="407"/>
      <c r="N189" s="407"/>
      <c r="O189" s="407"/>
      <c r="P189" s="407"/>
      <c r="Q189" s="407"/>
      <c r="R189" s="408"/>
      <c r="S189" s="408"/>
      <c r="T189" s="197">
        <v>3.1</v>
      </c>
      <c r="U189" s="408">
        <v>9.82</v>
      </c>
      <c r="V189" s="408"/>
      <c r="W189" s="408"/>
      <c r="X189" s="408">
        <v>9</v>
      </c>
      <c r="Y189" s="408"/>
      <c r="Z189" s="408"/>
      <c r="AA189" s="408"/>
      <c r="AB189" s="198">
        <f>((T189*U189)-X189)*2</f>
        <v>42.884</v>
      </c>
      <c r="AC189" s="199" t="s">
        <v>19</v>
      </c>
      <c r="AE189" s="29"/>
      <c r="AF189" s="29"/>
      <c r="AG189" s="29"/>
      <c r="AH189" s="29"/>
      <c r="AI189" s="29"/>
      <c r="AJ189" s="29"/>
      <c r="AK189" s="29"/>
    </row>
    <row r="190" spans="9:37" s="45" customFormat="1" ht="16.5" customHeight="1">
      <c r="I190" s="158"/>
      <c r="J190" s="195"/>
      <c r="K190" s="407" t="s">
        <v>541</v>
      </c>
      <c r="L190" s="407"/>
      <c r="M190" s="407"/>
      <c r="N190" s="407"/>
      <c r="O190" s="407"/>
      <c r="P190" s="407"/>
      <c r="Q190" s="407"/>
      <c r="R190" s="408"/>
      <c r="S190" s="408"/>
      <c r="T190" s="197">
        <v>3.1</v>
      </c>
      <c r="U190" s="408">
        <v>6.2</v>
      </c>
      <c r="V190" s="408"/>
      <c r="W190" s="408"/>
      <c r="X190" s="408">
        <v>4.82</v>
      </c>
      <c r="Y190" s="408"/>
      <c r="Z190" s="408"/>
      <c r="AA190" s="408"/>
      <c r="AB190" s="198">
        <f>((T190*U190)-X190)*2</f>
        <v>28.800000000000004</v>
      </c>
      <c r="AC190" s="199" t="s">
        <v>19</v>
      </c>
      <c r="AE190" s="29"/>
      <c r="AF190" s="29"/>
      <c r="AG190" s="29"/>
      <c r="AH190" s="29"/>
      <c r="AI190" s="29"/>
      <c r="AJ190" s="29"/>
      <c r="AK190" s="29"/>
    </row>
    <row r="191" spans="9:37" s="45" customFormat="1" ht="16.5" customHeight="1">
      <c r="I191" s="158"/>
      <c r="J191" s="195"/>
      <c r="K191" s="407" t="s">
        <v>544</v>
      </c>
      <c r="L191" s="407"/>
      <c r="M191" s="407"/>
      <c r="N191" s="407"/>
      <c r="O191" s="407"/>
      <c r="P191" s="407"/>
      <c r="Q191" s="407"/>
      <c r="R191" s="408"/>
      <c r="S191" s="408"/>
      <c r="T191" s="197">
        <v>0.6</v>
      </c>
      <c r="U191" s="408">
        <v>42</v>
      </c>
      <c r="V191" s="408"/>
      <c r="W191" s="408"/>
      <c r="X191" s="408"/>
      <c r="Y191" s="408"/>
      <c r="Z191" s="408"/>
      <c r="AA191" s="408"/>
      <c r="AB191" s="198">
        <f>((T191*U191)-X191)*2</f>
        <v>50.4</v>
      </c>
      <c r="AC191" s="199" t="s">
        <v>19</v>
      </c>
      <c r="AE191" s="29"/>
      <c r="AF191" s="29"/>
      <c r="AG191" s="29"/>
      <c r="AH191" s="29"/>
      <c r="AI191" s="29"/>
      <c r="AJ191" s="29"/>
      <c r="AK191" s="29"/>
    </row>
    <row r="192" spans="9:37" s="45" customFormat="1" ht="16.5" customHeight="1">
      <c r="I192" s="158"/>
      <c r="J192" s="195"/>
      <c r="K192" s="407" t="s">
        <v>545</v>
      </c>
      <c r="L192" s="407"/>
      <c r="M192" s="407"/>
      <c r="N192" s="407"/>
      <c r="O192" s="407"/>
      <c r="P192" s="407"/>
      <c r="Q192" s="407"/>
      <c r="R192" s="408"/>
      <c r="S192" s="408"/>
      <c r="T192" s="197">
        <v>0.8</v>
      </c>
      <c r="U192" s="408">
        <v>5.6</v>
      </c>
      <c r="V192" s="408"/>
      <c r="W192" s="408"/>
      <c r="X192" s="408"/>
      <c r="Y192" s="408"/>
      <c r="Z192" s="408"/>
      <c r="AA192" s="408"/>
      <c r="AB192" s="198">
        <f>((T192*U192)-X192)*2</f>
        <v>8.9599999999999991</v>
      </c>
      <c r="AC192" s="199" t="s">
        <v>19</v>
      </c>
      <c r="AE192" s="29"/>
      <c r="AF192" s="29"/>
      <c r="AG192" s="29"/>
      <c r="AH192" s="29"/>
      <c r="AI192" s="29"/>
      <c r="AJ192" s="29"/>
      <c r="AK192" s="29"/>
    </row>
    <row r="193" spans="9:37" s="45" customFormat="1" ht="16.5" customHeight="1">
      <c r="I193" s="158"/>
      <c r="AB193" s="47"/>
      <c r="AC193" s="160"/>
      <c r="AE193" s="29"/>
      <c r="AF193" s="29"/>
      <c r="AG193" s="29"/>
      <c r="AH193" s="29"/>
      <c r="AI193" s="29"/>
      <c r="AJ193" s="29"/>
      <c r="AK193" s="29"/>
    </row>
    <row r="194" spans="9:37" s="45" customFormat="1" ht="50.25" customHeight="1">
      <c r="I194" s="158"/>
      <c r="J194" s="190" t="s">
        <v>37</v>
      </c>
      <c r="K194" s="406" t="s">
        <v>555</v>
      </c>
      <c r="L194" s="406"/>
      <c r="M194" s="406"/>
      <c r="N194" s="406"/>
      <c r="O194" s="406"/>
      <c r="P194" s="406"/>
      <c r="Q194" s="406"/>
      <c r="R194" s="406"/>
      <c r="S194" s="406"/>
      <c r="T194" s="406"/>
      <c r="U194" s="406"/>
      <c r="V194" s="406"/>
      <c r="W194" s="406"/>
      <c r="X194" s="406"/>
      <c r="Y194" s="406"/>
      <c r="Z194" s="406"/>
      <c r="AA194" s="406"/>
      <c r="AB194" s="188">
        <f>SUM(AB195:AB201)</f>
        <v>379.74399999999997</v>
      </c>
      <c r="AC194" s="189" t="s">
        <v>323</v>
      </c>
      <c r="AE194" s="29"/>
      <c r="AF194" s="29"/>
      <c r="AG194" s="29"/>
      <c r="AH194" s="29"/>
      <c r="AI194" s="29"/>
      <c r="AJ194" s="29"/>
      <c r="AK194" s="29"/>
    </row>
    <row r="195" spans="9:37" s="45" customFormat="1" ht="16.5" customHeight="1">
      <c r="I195" s="158"/>
      <c r="J195" s="185"/>
      <c r="K195" s="403" t="s">
        <v>72</v>
      </c>
      <c r="L195" s="403"/>
      <c r="M195" s="403"/>
      <c r="N195" s="403"/>
      <c r="O195" s="403"/>
      <c r="P195" s="403"/>
      <c r="Q195" s="403"/>
      <c r="R195" s="403"/>
      <c r="S195" s="403"/>
      <c r="T195" s="183"/>
      <c r="U195" s="404"/>
      <c r="V195" s="404"/>
      <c r="W195" s="404"/>
      <c r="X195" s="404"/>
      <c r="Y195" s="404"/>
      <c r="Z195" s="404"/>
      <c r="AA195" s="404"/>
      <c r="AB195" s="184"/>
      <c r="AC195" s="186"/>
      <c r="AE195" s="29"/>
      <c r="AF195" s="29"/>
      <c r="AG195" s="29"/>
      <c r="AH195" s="29"/>
      <c r="AI195" s="29"/>
      <c r="AJ195" s="29"/>
      <c r="AK195" s="29"/>
    </row>
    <row r="196" spans="9:37" s="45" customFormat="1" ht="16.5" customHeight="1">
      <c r="I196" s="158"/>
      <c r="J196" s="195"/>
      <c r="K196" s="407" t="s">
        <v>543</v>
      </c>
      <c r="L196" s="407"/>
      <c r="M196" s="407"/>
      <c r="N196" s="407"/>
      <c r="O196" s="407"/>
      <c r="P196" s="407"/>
      <c r="Q196" s="407"/>
      <c r="R196" s="408"/>
      <c r="S196" s="408"/>
      <c r="T196" s="197">
        <v>3.2</v>
      </c>
      <c r="U196" s="408">
        <v>43</v>
      </c>
      <c r="V196" s="408"/>
      <c r="W196" s="408"/>
      <c r="X196" s="408">
        <v>20.45</v>
      </c>
      <c r="Y196" s="408"/>
      <c r="Z196" s="408"/>
      <c r="AA196" s="408"/>
      <c r="AB196" s="198">
        <f>((T196*U196)-X196)*2</f>
        <v>234.29999999999998</v>
      </c>
      <c r="AC196" s="199" t="s">
        <v>19</v>
      </c>
      <c r="AE196" s="29"/>
      <c r="AF196" s="29"/>
      <c r="AG196" s="29"/>
      <c r="AH196" s="29"/>
      <c r="AI196" s="29"/>
      <c r="AJ196" s="29"/>
      <c r="AK196" s="29"/>
    </row>
    <row r="197" spans="9:37" s="45" customFormat="1" ht="16.5" customHeight="1">
      <c r="I197" s="158"/>
      <c r="J197" s="195"/>
      <c r="K197" s="407" t="s">
        <v>542</v>
      </c>
      <c r="L197" s="407"/>
      <c r="M197" s="407"/>
      <c r="N197" s="407"/>
      <c r="O197" s="407"/>
      <c r="P197" s="407"/>
      <c r="Q197" s="407"/>
      <c r="R197" s="408"/>
      <c r="S197" s="408"/>
      <c r="T197" s="197"/>
      <c r="U197" s="408"/>
      <c r="V197" s="408"/>
      <c r="W197" s="408"/>
      <c r="X197" s="408"/>
      <c r="Y197" s="408"/>
      <c r="Z197" s="408"/>
      <c r="AA197" s="408"/>
      <c r="AB197" s="198">
        <f>7.2*2</f>
        <v>14.4</v>
      </c>
      <c r="AC197" s="199" t="s">
        <v>19</v>
      </c>
      <c r="AE197" s="29"/>
      <c r="AF197" s="29"/>
      <c r="AG197" s="29"/>
      <c r="AH197" s="29"/>
      <c r="AI197" s="29"/>
      <c r="AJ197" s="29"/>
      <c r="AK197" s="29"/>
    </row>
    <row r="198" spans="9:37" s="45" customFormat="1" ht="16.5" customHeight="1">
      <c r="I198" s="158"/>
      <c r="J198" s="195"/>
      <c r="K198" s="407" t="s">
        <v>511</v>
      </c>
      <c r="L198" s="407"/>
      <c r="M198" s="407"/>
      <c r="N198" s="407"/>
      <c r="O198" s="407"/>
      <c r="P198" s="407"/>
      <c r="Q198" s="407"/>
      <c r="R198" s="408"/>
      <c r="S198" s="408"/>
      <c r="T198" s="197">
        <v>3.1</v>
      </c>
      <c r="U198" s="408">
        <v>9.82</v>
      </c>
      <c r="V198" s="408"/>
      <c r="W198" s="408"/>
      <c r="X198" s="408">
        <v>9</v>
      </c>
      <c r="Y198" s="408"/>
      <c r="Z198" s="408"/>
      <c r="AA198" s="408"/>
      <c r="AB198" s="198">
        <f>((T198*U198)-X198)*2</f>
        <v>42.884</v>
      </c>
      <c r="AC198" s="199" t="s">
        <v>19</v>
      </c>
      <c r="AE198" s="29"/>
      <c r="AF198" s="29"/>
      <c r="AG198" s="29"/>
      <c r="AH198" s="29"/>
      <c r="AI198" s="29"/>
      <c r="AJ198" s="29"/>
      <c r="AK198" s="29"/>
    </row>
    <row r="199" spans="9:37" s="45" customFormat="1" ht="16.5" customHeight="1">
      <c r="I199" s="158"/>
      <c r="J199" s="195"/>
      <c r="K199" s="407" t="s">
        <v>541</v>
      </c>
      <c r="L199" s="407"/>
      <c r="M199" s="407"/>
      <c r="N199" s="407"/>
      <c r="O199" s="407"/>
      <c r="P199" s="407"/>
      <c r="Q199" s="407"/>
      <c r="R199" s="408"/>
      <c r="S199" s="408"/>
      <c r="T199" s="197">
        <v>3.1</v>
      </c>
      <c r="U199" s="408">
        <v>6.2</v>
      </c>
      <c r="V199" s="408"/>
      <c r="W199" s="408"/>
      <c r="X199" s="408">
        <v>4.82</v>
      </c>
      <c r="Y199" s="408"/>
      <c r="Z199" s="408"/>
      <c r="AA199" s="408"/>
      <c r="AB199" s="198">
        <f>((T199*U199)-X199)*2</f>
        <v>28.800000000000004</v>
      </c>
      <c r="AC199" s="199" t="s">
        <v>19</v>
      </c>
      <c r="AE199" s="29"/>
      <c r="AF199" s="29"/>
      <c r="AG199" s="29"/>
      <c r="AH199" s="29"/>
      <c r="AI199" s="29"/>
      <c r="AJ199" s="29"/>
      <c r="AK199" s="29"/>
    </row>
    <row r="200" spans="9:37" s="45" customFormat="1" ht="16.5" customHeight="1">
      <c r="I200" s="158"/>
      <c r="J200" s="195"/>
      <c r="K200" s="407" t="s">
        <v>544</v>
      </c>
      <c r="L200" s="407"/>
      <c r="M200" s="407"/>
      <c r="N200" s="407"/>
      <c r="O200" s="407"/>
      <c r="P200" s="407"/>
      <c r="Q200" s="407"/>
      <c r="R200" s="408"/>
      <c r="S200" s="408"/>
      <c r="T200" s="197">
        <v>0.6</v>
      </c>
      <c r="U200" s="408">
        <v>42</v>
      </c>
      <c r="V200" s="408"/>
      <c r="W200" s="408"/>
      <c r="X200" s="408"/>
      <c r="Y200" s="408"/>
      <c r="Z200" s="408"/>
      <c r="AA200" s="408"/>
      <c r="AB200" s="198">
        <f>((T200*U200)-X200)*2</f>
        <v>50.4</v>
      </c>
      <c r="AC200" s="199" t="s">
        <v>19</v>
      </c>
      <c r="AE200" s="29"/>
      <c r="AF200" s="29"/>
      <c r="AG200" s="29"/>
      <c r="AH200" s="29"/>
      <c r="AI200" s="29"/>
      <c r="AJ200" s="29"/>
      <c r="AK200" s="29"/>
    </row>
    <row r="201" spans="9:37" s="45" customFormat="1" ht="16.5" customHeight="1">
      <c r="I201" s="158"/>
      <c r="J201" s="195"/>
      <c r="K201" s="407" t="s">
        <v>545</v>
      </c>
      <c r="L201" s="407"/>
      <c r="M201" s="407"/>
      <c r="N201" s="407"/>
      <c r="O201" s="407"/>
      <c r="P201" s="407"/>
      <c r="Q201" s="407"/>
      <c r="R201" s="408"/>
      <c r="S201" s="408"/>
      <c r="T201" s="197">
        <v>0.8</v>
      </c>
      <c r="U201" s="408">
        <v>5.6</v>
      </c>
      <c r="V201" s="408"/>
      <c r="W201" s="408"/>
      <c r="X201" s="408"/>
      <c r="Y201" s="408"/>
      <c r="Z201" s="408"/>
      <c r="AA201" s="408"/>
      <c r="AB201" s="198">
        <f>((T201*U201)-X201)*2</f>
        <v>8.9599999999999991</v>
      </c>
      <c r="AC201" s="199" t="s">
        <v>19</v>
      </c>
      <c r="AE201" s="29"/>
      <c r="AF201" s="29"/>
      <c r="AG201" s="29"/>
      <c r="AH201" s="29"/>
      <c r="AI201" s="29"/>
      <c r="AJ201" s="29"/>
      <c r="AK201" s="29"/>
    </row>
    <row r="202" spans="9:37" s="45" customFormat="1" ht="16.5" customHeight="1">
      <c r="I202" s="158"/>
      <c r="J202" s="213"/>
      <c r="K202" s="183"/>
      <c r="L202" s="183"/>
      <c r="M202" s="183"/>
      <c r="N202" s="183"/>
      <c r="O202" s="183"/>
      <c r="P202" s="183"/>
      <c r="Q202" s="183"/>
      <c r="R202" s="183"/>
      <c r="S202" s="183"/>
      <c r="T202" s="183"/>
      <c r="U202" s="201"/>
      <c r="V202" s="201"/>
      <c r="W202" s="201"/>
      <c r="X202" s="201"/>
      <c r="Y202" s="201"/>
      <c r="Z202" s="201"/>
      <c r="AA202" s="201"/>
      <c r="AB202" s="176"/>
      <c r="AC202" s="181"/>
      <c r="AE202" s="29"/>
      <c r="AF202" s="29"/>
      <c r="AG202" s="29"/>
      <c r="AH202" s="29"/>
      <c r="AI202" s="29"/>
      <c r="AJ202" s="29"/>
      <c r="AK202" s="29"/>
    </row>
    <row r="203" spans="9:37" s="45" customFormat="1" ht="16.5" customHeight="1">
      <c r="I203" s="158"/>
      <c r="AB203" s="47"/>
      <c r="AC203" s="160"/>
      <c r="AE203" s="29"/>
      <c r="AF203" s="29"/>
      <c r="AG203" s="29"/>
      <c r="AH203" s="29"/>
      <c r="AI203" s="29"/>
      <c r="AJ203" s="29"/>
      <c r="AK203" s="29"/>
    </row>
    <row r="204" spans="9:37" s="45" customFormat="1" ht="26.25" customHeight="1">
      <c r="I204" s="158"/>
      <c r="J204" s="190" t="s">
        <v>341</v>
      </c>
      <c r="K204" s="406" t="s">
        <v>353</v>
      </c>
      <c r="L204" s="406"/>
      <c r="M204" s="406"/>
      <c r="N204" s="406"/>
      <c r="O204" s="406"/>
      <c r="P204" s="406"/>
      <c r="Q204" s="406"/>
      <c r="R204" s="406"/>
      <c r="S204" s="406"/>
      <c r="T204" s="406"/>
      <c r="U204" s="406"/>
      <c r="V204" s="406"/>
      <c r="W204" s="406"/>
      <c r="X204" s="406"/>
      <c r="Y204" s="406"/>
      <c r="Z204" s="406"/>
      <c r="AA204" s="406"/>
      <c r="AB204" s="188">
        <f>SUM(AB205:AB206)</f>
        <v>101.08199999999999</v>
      </c>
      <c r="AC204" s="189" t="s">
        <v>323</v>
      </c>
      <c r="AE204" s="29"/>
      <c r="AF204" s="29"/>
      <c r="AG204" s="29"/>
      <c r="AH204" s="29"/>
      <c r="AI204" s="29"/>
      <c r="AJ204" s="29"/>
      <c r="AK204" s="29"/>
    </row>
    <row r="205" spans="9:37" s="45" customFormat="1" ht="16.5" customHeight="1">
      <c r="I205" s="158"/>
      <c r="J205" s="185"/>
      <c r="K205" s="403" t="s">
        <v>72</v>
      </c>
      <c r="L205" s="403"/>
      <c r="M205" s="403"/>
      <c r="N205" s="403"/>
      <c r="O205" s="403"/>
      <c r="P205" s="403"/>
      <c r="Q205" s="403"/>
      <c r="R205" s="403"/>
      <c r="S205" s="403"/>
      <c r="T205" s="183"/>
      <c r="U205" s="404"/>
      <c r="V205" s="404"/>
      <c r="W205" s="404"/>
      <c r="X205" s="404"/>
      <c r="Y205" s="404"/>
      <c r="Z205" s="404"/>
      <c r="AA205" s="404"/>
      <c r="AB205" s="184"/>
      <c r="AC205" s="186"/>
      <c r="AE205" s="29"/>
      <c r="AF205" s="29"/>
      <c r="AG205" s="29"/>
      <c r="AH205" s="29"/>
      <c r="AI205" s="29"/>
      <c r="AJ205" s="29"/>
      <c r="AK205" s="29"/>
    </row>
    <row r="206" spans="9:37" s="45" customFormat="1" ht="16.5" customHeight="1">
      <c r="I206" s="158"/>
      <c r="J206" s="213"/>
      <c r="K206" s="183" t="s">
        <v>554</v>
      </c>
      <c r="L206" s="183"/>
      <c r="M206" s="183"/>
      <c r="N206" s="183"/>
      <c r="O206" s="183"/>
      <c r="P206" s="183"/>
      <c r="Q206" s="183"/>
      <c r="R206" s="183"/>
      <c r="S206" s="183"/>
      <c r="T206" s="183"/>
      <c r="U206" s="201"/>
      <c r="V206" s="201"/>
      <c r="W206" s="201"/>
      <c r="X206" s="201"/>
      <c r="Y206" s="201"/>
      <c r="Z206" s="201"/>
      <c r="AA206" s="201"/>
      <c r="AB206" s="198">
        <f>AB135</f>
        <v>101.08199999999999</v>
      </c>
      <c r="AC206" s="199" t="s">
        <v>19</v>
      </c>
      <c r="AE206" s="29"/>
      <c r="AF206" s="29"/>
      <c r="AG206" s="29"/>
      <c r="AH206" s="29"/>
      <c r="AI206" s="29"/>
      <c r="AJ206" s="29"/>
      <c r="AK206" s="29"/>
    </row>
    <row r="207" spans="9:37" s="45" customFormat="1" ht="16.5" customHeight="1">
      <c r="I207" s="158"/>
      <c r="J207" s="195"/>
      <c r="K207" s="407"/>
      <c r="L207" s="407"/>
      <c r="M207" s="407"/>
      <c r="N207" s="407"/>
      <c r="O207" s="407"/>
      <c r="P207" s="407"/>
      <c r="Q207" s="407"/>
      <c r="R207" s="408"/>
      <c r="S207" s="408"/>
      <c r="T207" s="197"/>
      <c r="U207" s="408"/>
      <c r="V207" s="408"/>
      <c r="W207" s="408"/>
      <c r="X207" s="408"/>
      <c r="Y207" s="408"/>
      <c r="Z207" s="408"/>
      <c r="AA207" s="408"/>
      <c r="AB207" s="198"/>
      <c r="AC207" s="199"/>
      <c r="AE207" s="29"/>
      <c r="AF207" s="29"/>
      <c r="AG207" s="29"/>
      <c r="AH207" s="29"/>
      <c r="AI207" s="29"/>
      <c r="AJ207" s="29"/>
      <c r="AK207" s="29"/>
    </row>
    <row r="208" spans="9:37" s="45" customFormat="1" ht="27" customHeight="1">
      <c r="I208" s="158"/>
      <c r="J208" s="190" t="s">
        <v>798</v>
      </c>
      <c r="K208" s="406" t="s">
        <v>354</v>
      </c>
      <c r="L208" s="406"/>
      <c r="M208" s="406"/>
      <c r="N208" s="406"/>
      <c r="O208" s="406"/>
      <c r="P208" s="406"/>
      <c r="Q208" s="406"/>
      <c r="R208" s="406"/>
      <c r="S208" s="406"/>
      <c r="T208" s="406"/>
      <c r="U208" s="406"/>
      <c r="V208" s="406"/>
      <c r="W208" s="406"/>
      <c r="X208" s="406"/>
      <c r="Y208" s="406"/>
      <c r="Z208" s="406"/>
      <c r="AA208" s="406"/>
      <c r="AB208" s="188">
        <f>SUM(AB209:AB210)</f>
        <v>101.08199999999999</v>
      </c>
      <c r="AC208" s="189" t="s">
        <v>323</v>
      </c>
      <c r="AE208" s="29"/>
      <c r="AF208" s="29"/>
      <c r="AG208" s="29"/>
      <c r="AH208" s="29"/>
      <c r="AI208" s="29"/>
      <c r="AJ208" s="29"/>
      <c r="AK208" s="29"/>
    </row>
    <row r="209" spans="9:37" s="45" customFormat="1" ht="16.5" customHeight="1">
      <c r="I209" s="158"/>
      <c r="J209" s="185"/>
      <c r="K209" s="403" t="s">
        <v>72</v>
      </c>
      <c r="L209" s="403"/>
      <c r="M209" s="403"/>
      <c r="N209" s="403"/>
      <c r="O209" s="403"/>
      <c r="P209" s="403"/>
      <c r="Q209" s="403"/>
      <c r="R209" s="403"/>
      <c r="S209" s="403"/>
      <c r="T209" s="183"/>
      <c r="U209" s="404"/>
      <c r="V209" s="404"/>
      <c r="W209" s="404"/>
      <c r="X209" s="404"/>
      <c r="Y209" s="404"/>
      <c r="Z209" s="404"/>
      <c r="AA209" s="404"/>
      <c r="AB209" s="184"/>
      <c r="AC209" s="186"/>
      <c r="AE209" s="29"/>
      <c r="AF209" s="29"/>
      <c r="AG209" s="29"/>
      <c r="AH209" s="29"/>
      <c r="AI209" s="29"/>
      <c r="AJ209" s="29"/>
      <c r="AK209" s="29"/>
    </row>
    <row r="210" spans="9:37" s="45" customFormat="1" ht="16.5" customHeight="1">
      <c r="I210" s="158"/>
      <c r="J210" s="195"/>
      <c r="K210" s="407" t="s">
        <v>554</v>
      </c>
      <c r="L210" s="407"/>
      <c r="M210" s="407"/>
      <c r="N210" s="407"/>
      <c r="O210" s="407"/>
      <c r="P210" s="407"/>
      <c r="Q210" s="407"/>
      <c r="R210" s="408"/>
      <c r="S210" s="408"/>
      <c r="T210" s="197"/>
      <c r="U210" s="408"/>
      <c r="V210" s="408"/>
      <c r="W210" s="408"/>
      <c r="X210" s="408"/>
      <c r="Y210" s="408"/>
      <c r="Z210" s="408"/>
      <c r="AA210" s="408"/>
      <c r="AB210" s="198">
        <f>AB135</f>
        <v>101.08199999999999</v>
      </c>
      <c r="AC210" s="199" t="s">
        <v>19</v>
      </c>
      <c r="AE210" s="29"/>
      <c r="AF210" s="29"/>
      <c r="AG210" s="29"/>
      <c r="AH210" s="29"/>
      <c r="AI210" s="29"/>
      <c r="AJ210" s="29"/>
      <c r="AK210" s="29"/>
    </row>
    <row r="211" spans="9:37" s="45" customFormat="1" ht="16.5" customHeight="1">
      <c r="I211" s="158"/>
      <c r="K211" s="51"/>
      <c r="Y211" s="51"/>
      <c r="Z211" s="51"/>
      <c r="AA211" s="51"/>
      <c r="AB211" s="52"/>
      <c r="AC211" s="162"/>
      <c r="AE211" s="29"/>
      <c r="AF211" s="29"/>
      <c r="AG211" s="29"/>
      <c r="AH211" s="29"/>
      <c r="AI211" s="29"/>
      <c r="AJ211" s="29"/>
      <c r="AK211" s="29"/>
    </row>
    <row r="212" spans="9:37" s="45" customFormat="1" ht="16.5" customHeight="1">
      <c r="I212" s="158"/>
      <c r="J212" s="190" t="s">
        <v>799</v>
      </c>
      <c r="K212" s="406" t="s">
        <v>170</v>
      </c>
      <c r="L212" s="406"/>
      <c r="M212" s="406"/>
      <c r="N212" s="406"/>
      <c r="O212" s="406"/>
      <c r="P212" s="406"/>
      <c r="Q212" s="406"/>
      <c r="R212" s="406"/>
      <c r="S212" s="406"/>
      <c r="T212" s="406"/>
      <c r="U212" s="406"/>
      <c r="V212" s="406"/>
      <c r="W212" s="406"/>
      <c r="X212" s="406"/>
      <c r="Y212" s="406"/>
      <c r="Z212" s="406"/>
      <c r="AA212" s="406"/>
      <c r="AB212" s="188">
        <f>SUM(AB213:AB226)</f>
        <v>351.95899999999995</v>
      </c>
      <c r="AC212" s="189" t="s">
        <v>323</v>
      </c>
      <c r="AE212" s="29"/>
      <c r="AF212" s="29"/>
      <c r="AG212" s="29"/>
      <c r="AH212" s="29"/>
      <c r="AI212" s="29"/>
      <c r="AJ212" s="29"/>
      <c r="AK212" s="29"/>
    </row>
    <row r="213" spans="9:37" s="45" customFormat="1" ht="16.5" customHeight="1">
      <c r="I213" s="158"/>
      <c r="J213" s="185"/>
      <c r="K213" s="403" t="s">
        <v>72</v>
      </c>
      <c r="L213" s="403"/>
      <c r="M213" s="403"/>
      <c r="N213" s="403"/>
      <c r="O213" s="403"/>
      <c r="P213" s="403"/>
      <c r="Q213" s="403"/>
      <c r="R213" s="403" t="s">
        <v>108</v>
      </c>
      <c r="S213" s="403"/>
      <c r="T213" s="184" t="s">
        <v>535</v>
      </c>
      <c r="U213" s="404" t="s">
        <v>534</v>
      </c>
      <c r="V213" s="404"/>
      <c r="W213" s="404"/>
      <c r="X213" s="404" t="s">
        <v>561</v>
      </c>
      <c r="Y213" s="404"/>
      <c r="Z213" s="404"/>
      <c r="AA213" s="404"/>
      <c r="AB213" s="184"/>
      <c r="AC213" s="186"/>
      <c r="AE213" s="29"/>
      <c r="AF213" s="29"/>
      <c r="AG213" s="29"/>
      <c r="AH213" s="29"/>
      <c r="AI213" s="29"/>
      <c r="AJ213" s="29"/>
      <c r="AK213" s="29"/>
    </row>
    <row r="214" spans="9:37" s="45" customFormat="1" ht="16.5" customHeight="1">
      <c r="I214" s="158"/>
      <c r="J214" s="176"/>
      <c r="K214" s="182" t="s">
        <v>562</v>
      </c>
      <c r="L214" s="176"/>
      <c r="M214" s="176"/>
      <c r="N214" s="176"/>
      <c r="O214" s="176"/>
      <c r="P214" s="176"/>
      <c r="Q214" s="176"/>
      <c r="R214" s="409">
        <v>1</v>
      </c>
      <c r="S214" s="409"/>
      <c r="T214" s="193">
        <v>48.9</v>
      </c>
      <c r="U214" s="405">
        <v>1.61</v>
      </c>
      <c r="V214" s="405"/>
      <c r="W214" s="405"/>
      <c r="X214" s="405">
        <v>32.06</v>
      </c>
      <c r="Y214" s="405"/>
      <c r="Z214" s="405"/>
      <c r="AA214" s="405"/>
      <c r="AB214" s="180">
        <f>(U214*T214)-X214</f>
        <v>46.668999999999997</v>
      </c>
      <c r="AC214" s="181" t="s">
        <v>19</v>
      </c>
      <c r="AE214" s="29"/>
      <c r="AF214" s="29"/>
      <c r="AG214" s="29"/>
      <c r="AH214" s="29"/>
      <c r="AI214" s="29"/>
      <c r="AJ214" s="29"/>
      <c r="AK214" s="29"/>
    </row>
    <row r="215" spans="9:37" s="45" customFormat="1" ht="16.5" customHeight="1">
      <c r="I215" s="158"/>
      <c r="J215" s="176"/>
      <c r="K215" s="182" t="s">
        <v>563</v>
      </c>
      <c r="L215" s="176"/>
      <c r="M215" s="176"/>
      <c r="N215" s="176"/>
      <c r="O215" s="176"/>
      <c r="P215" s="176"/>
      <c r="Q215" s="176"/>
      <c r="R215" s="409">
        <v>14</v>
      </c>
      <c r="S215" s="409"/>
      <c r="T215" s="193">
        <v>8.1</v>
      </c>
      <c r="U215" s="405">
        <v>1.5</v>
      </c>
      <c r="V215" s="405"/>
      <c r="W215" s="405"/>
      <c r="X215" s="405"/>
      <c r="Y215" s="405"/>
      <c r="Z215" s="405"/>
      <c r="AA215" s="405"/>
      <c r="AB215" s="180">
        <f>U215*T215*R215</f>
        <v>170.09999999999997</v>
      </c>
      <c r="AC215" s="181" t="s">
        <v>19</v>
      </c>
      <c r="AE215" s="29"/>
      <c r="AF215" s="29"/>
      <c r="AG215" s="29"/>
      <c r="AH215" s="29"/>
      <c r="AI215" s="29"/>
      <c r="AJ215" s="29"/>
      <c r="AK215" s="29"/>
    </row>
    <row r="216" spans="9:37" s="45" customFormat="1" ht="16.5" customHeight="1">
      <c r="I216" s="158"/>
      <c r="J216" s="176"/>
      <c r="K216" s="182" t="s">
        <v>564</v>
      </c>
      <c r="L216" s="176"/>
      <c r="M216" s="176"/>
      <c r="N216" s="176"/>
      <c r="O216" s="176"/>
      <c r="P216" s="176"/>
      <c r="Q216" s="176"/>
      <c r="R216" s="409">
        <v>1</v>
      </c>
      <c r="S216" s="409"/>
      <c r="T216" s="193">
        <v>15.8</v>
      </c>
      <c r="U216" s="405">
        <v>1.2</v>
      </c>
      <c r="V216" s="405"/>
      <c r="W216" s="405"/>
      <c r="X216" s="405">
        <v>1.44</v>
      </c>
      <c r="Y216" s="405"/>
      <c r="Z216" s="405"/>
      <c r="AA216" s="405"/>
      <c r="AB216" s="180">
        <f t="shared" ref="AB216:AB225" si="7">(T216*U216)-X216</f>
        <v>17.52</v>
      </c>
      <c r="AC216" s="181" t="s">
        <v>19</v>
      </c>
      <c r="AE216" s="29"/>
      <c r="AF216" s="29"/>
      <c r="AG216" s="29"/>
      <c r="AH216" s="29"/>
      <c r="AI216" s="29"/>
      <c r="AJ216" s="29"/>
      <c r="AK216" s="29"/>
    </row>
    <row r="217" spans="9:37" s="45" customFormat="1" ht="16.5" customHeight="1">
      <c r="I217" s="158"/>
      <c r="J217" s="176"/>
      <c r="K217" s="182" t="s">
        <v>565</v>
      </c>
      <c r="L217" s="176"/>
      <c r="M217" s="176"/>
      <c r="N217" s="176"/>
      <c r="O217" s="176"/>
      <c r="P217" s="176"/>
      <c r="Q217" s="176"/>
      <c r="R217" s="409">
        <v>1</v>
      </c>
      <c r="S217" s="409"/>
      <c r="T217" s="193">
        <v>5.72</v>
      </c>
      <c r="U217" s="405">
        <v>1.2</v>
      </c>
      <c r="V217" s="405"/>
      <c r="W217" s="405"/>
      <c r="X217" s="405">
        <v>1.44</v>
      </c>
      <c r="Y217" s="405"/>
      <c r="Z217" s="405"/>
      <c r="AA217" s="405"/>
      <c r="AB217" s="180">
        <f t="shared" si="7"/>
        <v>5.4239999999999995</v>
      </c>
      <c r="AC217" s="181" t="s">
        <v>19</v>
      </c>
      <c r="AE217" s="29"/>
      <c r="AF217" s="29"/>
      <c r="AG217" s="29"/>
      <c r="AH217" s="29"/>
      <c r="AI217" s="29"/>
      <c r="AJ217" s="29"/>
      <c r="AK217" s="29"/>
    </row>
    <row r="218" spans="9:37" s="45" customFormat="1" ht="16.5" customHeight="1">
      <c r="I218" s="158"/>
      <c r="J218" s="176"/>
      <c r="K218" s="182" t="s">
        <v>566</v>
      </c>
      <c r="L218" s="176"/>
      <c r="M218" s="176"/>
      <c r="N218" s="176"/>
      <c r="O218" s="176"/>
      <c r="P218" s="176"/>
      <c r="Q218" s="176"/>
      <c r="R218" s="409">
        <v>1</v>
      </c>
      <c r="S218" s="409"/>
      <c r="T218" s="193">
        <v>5.72</v>
      </c>
      <c r="U218" s="405">
        <v>1.2</v>
      </c>
      <c r="V218" s="405"/>
      <c r="W218" s="405"/>
      <c r="X218" s="405">
        <v>1.44</v>
      </c>
      <c r="Y218" s="405"/>
      <c r="Z218" s="405"/>
      <c r="AA218" s="405"/>
      <c r="AB218" s="180">
        <f t="shared" si="7"/>
        <v>5.4239999999999995</v>
      </c>
      <c r="AC218" s="181" t="s">
        <v>19</v>
      </c>
      <c r="AE218" s="29"/>
      <c r="AF218" s="29"/>
      <c r="AG218" s="29"/>
      <c r="AH218" s="29"/>
      <c r="AI218" s="29"/>
      <c r="AJ218" s="29"/>
      <c r="AK218" s="29"/>
    </row>
    <row r="219" spans="9:37" s="45" customFormat="1" ht="16.5" customHeight="1">
      <c r="I219" s="158"/>
      <c r="J219" s="176"/>
      <c r="K219" s="182" t="s">
        <v>567</v>
      </c>
      <c r="L219" s="176"/>
      <c r="M219" s="176"/>
      <c r="N219" s="176"/>
      <c r="O219" s="176"/>
      <c r="P219" s="176"/>
      <c r="Q219" s="176"/>
      <c r="R219" s="409">
        <v>1</v>
      </c>
      <c r="S219" s="409"/>
      <c r="T219" s="193">
        <v>5.72</v>
      </c>
      <c r="U219" s="405">
        <v>1.2</v>
      </c>
      <c r="V219" s="405"/>
      <c r="W219" s="405"/>
      <c r="X219" s="405">
        <v>1.44</v>
      </c>
      <c r="Y219" s="405"/>
      <c r="Z219" s="405"/>
      <c r="AA219" s="405"/>
      <c r="AB219" s="180">
        <f t="shared" si="7"/>
        <v>5.4239999999999995</v>
      </c>
      <c r="AC219" s="181" t="s">
        <v>19</v>
      </c>
      <c r="AE219" s="29"/>
      <c r="AF219" s="29"/>
      <c r="AG219" s="29"/>
      <c r="AH219" s="29"/>
      <c r="AI219" s="29"/>
      <c r="AJ219" s="29"/>
      <c r="AK219" s="29"/>
    </row>
    <row r="220" spans="9:37" s="45" customFormat="1" ht="16.5" customHeight="1">
      <c r="I220" s="158"/>
      <c r="J220" s="176"/>
      <c r="K220" s="182" t="s">
        <v>568</v>
      </c>
      <c r="L220" s="176"/>
      <c r="M220" s="176"/>
      <c r="N220" s="176"/>
      <c r="O220" s="176"/>
      <c r="P220" s="176"/>
      <c r="Q220" s="176"/>
      <c r="R220" s="409">
        <v>1</v>
      </c>
      <c r="S220" s="409"/>
      <c r="T220" s="193">
        <v>5.72</v>
      </c>
      <c r="U220" s="405">
        <v>1.2</v>
      </c>
      <c r="V220" s="405"/>
      <c r="W220" s="405"/>
      <c r="X220" s="405">
        <v>1.44</v>
      </c>
      <c r="Y220" s="405"/>
      <c r="Z220" s="405"/>
      <c r="AA220" s="405"/>
      <c r="AB220" s="180">
        <f t="shared" si="7"/>
        <v>5.4239999999999995</v>
      </c>
      <c r="AC220" s="181" t="s">
        <v>19</v>
      </c>
      <c r="AE220" s="29"/>
      <c r="AF220" s="29"/>
      <c r="AG220" s="29"/>
      <c r="AH220" s="29"/>
      <c r="AI220" s="29"/>
      <c r="AJ220" s="29"/>
      <c r="AK220" s="29"/>
    </row>
    <row r="221" spans="9:37" s="45" customFormat="1" ht="16.5" customHeight="1">
      <c r="I221" s="158"/>
      <c r="J221" s="176"/>
      <c r="K221" s="182" t="s">
        <v>569</v>
      </c>
      <c r="L221" s="176"/>
      <c r="M221" s="176"/>
      <c r="N221" s="176"/>
      <c r="O221" s="176"/>
      <c r="P221" s="176"/>
      <c r="Q221" s="176"/>
      <c r="R221" s="409">
        <v>1</v>
      </c>
      <c r="S221" s="409"/>
      <c r="T221" s="193">
        <v>11.7</v>
      </c>
      <c r="U221" s="405">
        <v>1.8</v>
      </c>
      <c r="V221" s="405"/>
      <c r="W221" s="405"/>
      <c r="X221" s="405">
        <v>1.44</v>
      </c>
      <c r="Y221" s="405"/>
      <c r="Z221" s="405"/>
      <c r="AA221" s="405"/>
      <c r="AB221" s="180">
        <f t="shared" si="7"/>
        <v>19.619999999999997</v>
      </c>
      <c r="AC221" s="181" t="s">
        <v>19</v>
      </c>
      <c r="AE221" s="29"/>
      <c r="AF221" s="29"/>
      <c r="AG221" s="29"/>
      <c r="AH221" s="29"/>
      <c r="AI221" s="29"/>
      <c r="AJ221" s="29"/>
      <c r="AK221" s="29"/>
    </row>
    <row r="222" spans="9:37" s="45" customFormat="1" ht="16.5" customHeight="1">
      <c r="I222" s="158"/>
      <c r="J222" s="176"/>
      <c r="K222" s="182" t="s">
        <v>570</v>
      </c>
      <c r="L222" s="176"/>
      <c r="M222" s="176"/>
      <c r="N222" s="176"/>
      <c r="O222" s="176"/>
      <c r="P222" s="176"/>
      <c r="Q222" s="176"/>
      <c r="R222" s="409">
        <v>1</v>
      </c>
      <c r="S222" s="409"/>
      <c r="T222" s="193">
        <v>12.08</v>
      </c>
      <c r="U222" s="405">
        <v>1.8</v>
      </c>
      <c r="V222" s="405"/>
      <c r="W222" s="405"/>
      <c r="X222" s="405">
        <v>1.44</v>
      </c>
      <c r="Y222" s="405"/>
      <c r="Z222" s="405"/>
      <c r="AA222" s="405"/>
      <c r="AB222" s="180">
        <f t="shared" si="7"/>
        <v>20.303999999999998</v>
      </c>
      <c r="AC222" s="181" t="s">
        <v>19</v>
      </c>
      <c r="AE222" s="29"/>
      <c r="AF222" s="29"/>
      <c r="AG222" s="29"/>
      <c r="AH222" s="29"/>
      <c r="AI222" s="29"/>
      <c r="AJ222" s="29"/>
      <c r="AK222" s="29"/>
    </row>
    <row r="223" spans="9:37" s="45" customFormat="1" ht="16.5" customHeight="1">
      <c r="I223" s="158"/>
      <c r="J223" s="176"/>
      <c r="K223" s="182" t="s">
        <v>571</v>
      </c>
      <c r="L223" s="176"/>
      <c r="M223" s="176"/>
      <c r="N223" s="176"/>
      <c r="O223" s="176"/>
      <c r="P223" s="176"/>
      <c r="Q223" s="176"/>
      <c r="R223" s="409">
        <v>1</v>
      </c>
      <c r="S223" s="409"/>
      <c r="T223" s="193">
        <v>8.4</v>
      </c>
      <c r="U223" s="405">
        <v>1.8</v>
      </c>
      <c r="V223" s="405"/>
      <c r="W223" s="405"/>
      <c r="X223" s="405">
        <v>1.62</v>
      </c>
      <c r="Y223" s="405"/>
      <c r="Z223" s="405"/>
      <c r="AA223" s="405"/>
      <c r="AB223" s="180">
        <f t="shared" si="7"/>
        <v>13.5</v>
      </c>
      <c r="AC223" s="181" t="s">
        <v>19</v>
      </c>
      <c r="AE223" s="29"/>
      <c r="AF223" s="29"/>
      <c r="AG223" s="29"/>
      <c r="AH223" s="29"/>
      <c r="AI223" s="29"/>
      <c r="AJ223" s="29"/>
      <c r="AK223" s="29"/>
    </row>
    <row r="224" spans="9:37" s="45" customFormat="1" ht="16.5" customHeight="1">
      <c r="I224" s="158"/>
      <c r="J224" s="176"/>
      <c r="K224" s="182" t="s">
        <v>363</v>
      </c>
      <c r="L224" s="176"/>
      <c r="M224" s="176"/>
      <c r="N224" s="176"/>
      <c r="O224" s="176"/>
      <c r="P224" s="176"/>
      <c r="Q224" s="176"/>
      <c r="R224" s="409">
        <v>1</v>
      </c>
      <c r="S224" s="409"/>
      <c r="T224" s="193">
        <v>7.05</v>
      </c>
      <c r="U224" s="405">
        <v>1.8</v>
      </c>
      <c r="V224" s="405"/>
      <c r="W224" s="405"/>
      <c r="X224" s="405">
        <v>1.44</v>
      </c>
      <c r="Y224" s="405"/>
      <c r="Z224" s="405"/>
      <c r="AA224" s="405"/>
      <c r="AB224" s="180">
        <f t="shared" si="7"/>
        <v>11.25</v>
      </c>
      <c r="AC224" s="181" t="s">
        <v>19</v>
      </c>
      <c r="AE224" s="29"/>
      <c r="AF224" s="29"/>
      <c r="AG224" s="29"/>
      <c r="AH224" s="29"/>
      <c r="AI224" s="29"/>
      <c r="AJ224" s="29"/>
      <c r="AK224" s="29"/>
    </row>
    <row r="225" spans="9:37" s="45" customFormat="1" ht="16.5" customHeight="1">
      <c r="I225" s="158"/>
      <c r="J225" s="176"/>
      <c r="K225" s="182" t="s">
        <v>511</v>
      </c>
      <c r="L225" s="176"/>
      <c r="M225" s="176"/>
      <c r="N225" s="176"/>
      <c r="O225" s="176"/>
      <c r="P225" s="176"/>
      <c r="Q225" s="176"/>
      <c r="R225" s="409">
        <v>1</v>
      </c>
      <c r="S225" s="409"/>
      <c r="T225" s="193">
        <v>19</v>
      </c>
      <c r="U225" s="405">
        <v>1.8</v>
      </c>
      <c r="V225" s="405"/>
      <c r="W225" s="405"/>
      <c r="X225" s="405">
        <v>5.4</v>
      </c>
      <c r="Y225" s="405"/>
      <c r="Z225" s="405"/>
      <c r="AA225" s="405"/>
      <c r="AB225" s="180">
        <f t="shared" si="7"/>
        <v>28.800000000000004</v>
      </c>
      <c r="AC225" s="181" t="s">
        <v>19</v>
      </c>
      <c r="AE225" s="29"/>
      <c r="AF225" s="29"/>
      <c r="AG225" s="29"/>
      <c r="AH225" s="29"/>
      <c r="AI225" s="29"/>
      <c r="AJ225" s="29"/>
      <c r="AK225" s="29"/>
    </row>
    <row r="226" spans="9:37" s="45" customFormat="1" ht="16.5" customHeight="1">
      <c r="I226" s="158"/>
      <c r="J226" s="176"/>
      <c r="K226" s="182" t="s">
        <v>572</v>
      </c>
      <c r="L226" s="176"/>
      <c r="M226" s="176"/>
      <c r="N226" s="176"/>
      <c r="O226" s="176"/>
      <c r="P226" s="176"/>
      <c r="Q226" s="176"/>
      <c r="R226" s="409">
        <v>1</v>
      </c>
      <c r="S226" s="409"/>
      <c r="T226" s="193">
        <v>2.5</v>
      </c>
      <c r="U226" s="405">
        <v>1</v>
      </c>
      <c r="V226" s="405"/>
      <c r="W226" s="405"/>
      <c r="X226" s="405"/>
      <c r="Y226" s="405"/>
      <c r="Z226" s="405"/>
      <c r="AA226" s="405"/>
      <c r="AB226" s="180">
        <f>U226*T226*R226</f>
        <v>2.5</v>
      </c>
      <c r="AC226" s="181" t="s">
        <v>19</v>
      </c>
      <c r="AE226" s="29"/>
      <c r="AF226" s="29"/>
      <c r="AG226" s="29"/>
      <c r="AH226" s="29"/>
      <c r="AI226" s="29"/>
      <c r="AJ226" s="29"/>
      <c r="AK226" s="29"/>
    </row>
    <row r="227" spans="9:37" s="45" customFormat="1" ht="16.5" customHeight="1">
      <c r="I227" s="158"/>
      <c r="J227" s="213"/>
      <c r="K227" s="183"/>
      <c r="L227" s="183"/>
      <c r="M227" s="183"/>
      <c r="N227" s="183"/>
      <c r="O227" s="183"/>
      <c r="P227" s="183"/>
      <c r="Q227" s="183"/>
      <c r="R227" s="183"/>
      <c r="S227" s="183"/>
      <c r="T227" s="183"/>
      <c r="U227" s="201"/>
      <c r="V227" s="201"/>
      <c r="W227" s="201"/>
      <c r="X227" s="201"/>
      <c r="Y227" s="201"/>
      <c r="Z227" s="201"/>
      <c r="AA227" s="201"/>
      <c r="AB227" s="176"/>
      <c r="AC227" s="181"/>
      <c r="AE227" s="29"/>
      <c r="AF227" s="29"/>
      <c r="AG227" s="29"/>
      <c r="AH227" s="29"/>
      <c r="AI227" s="29"/>
      <c r="AJ227" s="29"/>
      <c r="AK227" s="29"/>
    </row>
    <row r="228" spans="9:37" s="48" customFormat="1" ht="16.5" customHeight="1">
      <c r="I228" s="158"/>
      <c r="J228" s="136">
        <v>8</v>
      </c>
      <c r="K228" s="46" t="s">
        <v>27</v>
      </c>
      <c r="L228" s="131"/>
      <c r="M228" s="131"/>
      <c r="N228" s="131"/>
      <c r="O228" s="131"/>
      <c r="P228" s="131"/>
      <c r="Q228" s="131"/>
      <c r="R228" s="131"/>
      <c r="S228" s="131"/>
      <c r="T228" s="131"/>
      <c r="U228" s="131"/>
      <c r="V228" s="131"/>
      <c r="W228" s="132"/>
      <c r="X228" s="132"/>
      <c r="Y228" s="132"/>
      <c r="Z228" s="132"/>
      <c r="AA228" s="132"/>
      <c r="AB228" s="133"/>
      <c r="AC228" s="161"/>
      <c r="AD228" s="45"/>
      <c r="AE228" s="49"/>
      <c r="AF228" s="49"/>
      <c r="AG228" s="49"/>
      <c r="AH228" s="49"/>
      <c r="AI228" s="49"/>
      <c r="AJ228" s="49"/>
      <c r="AK228" s="49"/>
    </row>
    <row r="229" spans="9:37" s="45" customFormat="1" ht="44.25" customHeight="1">
      <c r="I229" s="158"/>
      <c r="J229" s="190" t="s">
        <v>39</v>
      </c>
      <c r="K229" s="406" t="s">
        <v>355</v>
      </c>
      <c r="L229" s="406"/>
      <c r="M229" s="406"/>
      <c r="N229" s="406"/>
      <c r="O229" s="406"/>
      <c r="P229" s="406"/>
      <c r="Q229" s="406"/>
      <c r="R229" s="406"/>
      <c r="S229" s="406"/>
      <c r="T229" s="406"/>
      <c r="U229" s="406"/>
      <c r="V229" s="406"/>
      <c r="W229" s="406"/>
      <c r="X229" s="406"/>
      <c r="Y229" s="406"/>
      <c r="Z229" s="406"/>
      <c r="AA229" s="406"/>
      <c r="AB229" s="188">
        <f>SUM(AB230:AB239)</f>
        <v>95.178500000000014</v>
      </c>
      <c r="AC229" s="189" t="s">
        <v>323</v>
      </c>
      <c r="AE229" s="29"/>
      <c r="AF229" s="29"/>
      <c r="AG229" s="29"/>
      <c r="AH229" s="29"/>
      <c r="AI229" s="29"/>
      <c r="AJ229" s="29"/>
      <c r="AK229" s="29"/>
    </row>
    <row r="230" spans="9:37" s="45" customFormat="1" ht="16.5" customHeight="1">
      <c r="I230" s="158"/>
      <c r="J230" s="185"/>
      <c r="K230" s="403" t="s">
        <v>72</v>
      </c>
      <c r="L230" s="403"/>
      <c r="M230" s="403"/>
      <c r="N230" s="403"/>
      <c r="O230" s="403"/>
      <c r="P230" s="403"/>
      <c r="Q230" s="403"/>
      <c r="R230" s="403"/>
      <c r="S230" s="403"/>
      <c r="T230" s="183" t="s">
        <v>273</v>
      </c>
      <c r="U230" s="404" t="s">
        <v>492</v>
      </c>
      <c r="V230" s="404"/>
      <c r="W230" s="404"/>
      <c r="X230" s="404"/>
      <c r="Y230" s="404"/>
      <c r="Z230" s="404"/>
      <c r="AA230" s="404"/>
      <c r="AB230" s="184"/>
      <c r="AC230" s="186"/>
      <c r="AE230" s="29"/>
      <c r="AF230" s="29"/>
      <c r="AG230" s="29"/>
      <c r="AH230" s="29"/>
      <c r="AI230" s="29"/>
      <c r="AJ230" s="29"/>
      <c r="AK230" s="29"/>
    </row>
    <row r="231" spans="9:37" s="45" customFormat="1" ht="16.5" customHeight="1">
      <c r="I231" s="158"/>
      <c r="J231" s="195"/>
      <c r="K231" s="407" t="s">
        <v>381</v>
      </c>
      <c r="L231" s="407"/>
      <c r="M231" s="407"/>
      <c r="N231" s="407"/>
      <c r="O231" s="407"/>
      <c r="P231" s="407"/>
      <c r="Q231" s="407"/>
      <c r="R231" s="408"/>
      <c r="S231" s="408"/>
      <c r="T231" s="197">
        <v>6.05</v>
      </c>
      <c r="U231" s="408">
        <v>1.85</v>
      </c>
      <c r="V231" s="408"/>
      <c r="W231" s="408"/>
      <c r="X231" s="408"/>
      <c r="Y231" s="408"/>
      <c r="Z231" s="408"/>
      <c r="AA231" s="408"/>
      <c r="AB231" s="198">
        <f>U231*T231</f>
        <v>11.192500000000001</v>
      </c>
      <c r="AC231" s="199" t="s">
        <v>19</v>
      </c>
      <c r="AE231" s="29"/>
      <c r="AF231" s="29"/>
      <c r="AG231" s="29"/>
      <c r="AH231" s="29"/>
      <c r="AI231" s="29"/>
      <c r="AJ231" s="29"/>
      <c r="AK231" s="29"/>
    </row>
    <row r="232" spans="9:37" s="45" customFormat="1" ht="16.5" customHeight="1">
      <c r="I232" s="158"/>
      <c r="J232" s="195"/>
      <c r="K232" s="407" t="s">
        <v>386</v>
      </c>
      <c r="L232" s="407"/>
      <c r="M232" s="407"/>
      <c r="N232" s="407"/>
      <c r="O232" s="407"/>
      <c r="P232" s="407"/>
      <c r="Q232" s="407"/>
      <c r="R232" s="408"/>
      <c r="S232" s="408"/>
      <c r="T232" s="197">
        <v>3.1</v>
      </c>
      <c r="U232" s="408">
        <v>1.85</v>
      </c>
      <c r="V232" s="408"/>
      <c r="W232" s="408"/>
      <c r="X232" s="408"/>
      <c r="Y232" s="408"/>
      <c r="Z232" s="408"/>
      <c r="AA232" s="408"/>
      <c r="AB232" s="198">
        <f t="shared" ref="AB232:AB238" si="8">U232*T232</f>
        <v>5.7350000000000003</v>
      </c>
      <c r="AC232" s="199" t="s">
        <v>19</v>
      </c>
      <c r="AE232" s="29"/>
      <c r="AF232" s="29"/>
      <c r="AG232" s="29"/>
      <c r="AH232" s="29"/>
      <c r="AI232" s="29"/>
      <c r="AJ232" s="29"/>
      <c r="AK232" s="29"/>
    </row>
    <row r="233" spans="9:37" s="45" customFormat="1" ht="16.5" customHeight="1">
      <c r="I233" s="158"/>
      <c r="J233" s="195"/>
      <c r="K233" s="407" t="s">
        <v>382</v>
      </c>
      <c r="L233" s="407"/>
      <c r="M233" s="407"/>
      <c r="N233" s="407"/>
      <c r="O233" s="407"/>
      <c r="P233" s="407"/>
      <c r="Q233" s="407"/>
      <c r="R233" s="408"/>
      <c r="S233" s="408"/>
      <c r="T233" s="197">
        <v>3.1</v>
      </c>
      <c r="U233" s="408">
        <v>1.85</v>
      </c>
      <c r="V233" s="408"/>
      <c r="W233" s="408"/>
      <c r="X233" s="408"/>
      <c r="Y233" s="408"/>
      <c r="Z233" s="408"/>
      <c r="AA233" s="408"/>
      <c r="AB233" s="198">
        <f t="shared" si="8"/>
        <v>5.7350000000000003</v>
      </c>
      <c r="AC233" s="199" t="s">
        <v>19</v>
      </c>
      <c r="AE233" s="29"/>
      <c r="AF233" s="29"/>
      <c r="AG233" s="29"/>
      <c r="AH233" s="29"/>
      <c r="AI233" s="29"/>
      <c r="AJ233" s="29"/>
      <c r="AK233" s="29"/>
    </row>
    <row r="234" spans="9:37" s="45" customFormat="1" ht="16.5" customHeight="1">
      <c r="I234" s="158"/>
      <c r="J234" s="195"/>
      <c r="K234" s="407" t="s">
        <v>383</v>
      </c>
      <c r="L234" s="407"/>
      <c r="M234" s="407"/>
      <c r="N234" s="407"/>
      <c r="O234" s="407"/>
      <c r="P234" s="407"/>
      <c r="Q234" s="407"/>
      <c r="R234" s="408"/>
      <c r="S234" s="408"/>
      <c r="T234" s="197">
        <v>2.95</v>
      </c>
      <c r="U234" s="408">
        <v>1.85</v>
      </c>
      <c r="V234" s="408"/>
      <c r="W234" s="408"/>
      <c r="X234" s="408"/>
      <c r="Y234" s="408"/>
      <c r="Z234" s="408"/>
      <c r="AA234" s="408"/>
      <c r="AB234" s="198">
        <f t="shared" si="8"/>
        <v>5.4575000000000005</v>
      </c>
      <c r="AC234" s="199" t="s">
        <v>19</v>
      </c>
      <c r="AE234" s="29"/>
      <c r="AF234" s="29"/>
      <c r="AG234" s="29"/>
      <c r="AH234" s="29"/>
      <c r="AI234" s="29"/>
      <c r="AJ234" s="29"/>
      <c r="AK234" s="29"/>
    </row>
    <row r="235" spans="9:37" s="45" customFormat="1" ht="16.5" customHeight="1">
      <c r="I235" s="158"/>
      <c r="J235" s="195"/>
      <c r="K235" s="407" t="s">
        <v>384</v>
      </c>
      <c r="L235" s="407"/>
      <c r="M235" s="407"/>
      <c r="N235" s="407"/>
      <c r="O235" s="407"/>
      <c r="P235" s="407"/>
      <c r="Q235" s="407"/>
      <c r="R235" s="408"/>
      <c r="S235" s="408"/>
      <c r="T235" s="197">
        <v>2.95</v>
      </c>
      <c r="U235" s="408">
        <v>1.85</v>
      </c>
      <c r="V235" s="408"/>
      <c r="W235" s="408"/>
      <c r="X235" s="408"/>
      <c r="Y235" s="408"/>
      <c r="Z235" s="408"/>
      <c r="AA235" s="408"/>
      <c r="AB235" s="198">
        <f t="shared" si="8"/>
        <v>5.4575000000000005</v>
      </c>
      <c r="AC235" s="199" t="s">
        <v>19</v>
      </c>
      <c r="AE235" s="29"/>
      <c r="AF235" s="29"/>
      <c r="AG235" s="29"/>
      <c r="AH235" s="29"/>
      <c r="AI235" s="29"/>
      <c r="AJ235" s="29"/>
      <c r="AK235" s="29"/>
    </row>
    <row r="236" spans="9:37" s="45" customFormat="1" ht="16.5" customHeight="1">
      <c r="I236" s="158"/>
      <c r="J236" s="195"/>
      <c r="K236" s="200" t="s">
        <v>510</v>
      </c>
      <c r="L236" s="196"/>
      <c r="M236" s="196"/>
      <c r="N236" s="200"/>
      <c r="O236" s="196"/>
      <c r="P236" s="196"/>
      <c r="Q236" s="196"/>
      <c r="R236" s="197"/>
      <c r="S236" s="197"/>
      <c r="T236" s="197">
        <v>4.1500000000000004</v>
      </c>
      <c r="U236" s="197"/>
      <c r="V236" s="197">
        <v>7.86</v>
      </c>
      <c r="W236" s="197"/>
      <c r="X236" s="197"/>
      <c r="Y236" s="197"/>
      <c r="Z236" s="197"/>
      <c r="AA236" s="197"/>
      <c r="AB236" s="198">
        <f>V236*T236</f>
        <v>32.619000000000007</v>
      </c>
      <c r="AC236" s="199" t="s">
        <v>19</v>
      </c>
      <c r="AE236" s="29"/>
      <c r="AF236" s="29"/>
      <c r="AG236" s="29"/>
      <c r="AH236" s="29"/>
      <c r="AI236" s="29"/>
      <c r="AJ236" s="29"/>
      <c r="AK236" s="29"/>
    </row>
    <row r="237" spans="9:37" s="45" customFormat="1" ht="16.5" customHeight="1">
      <c r="I237" s="158"/>
      <c r="J237" s="195"/>
      <c r="K237" s="407" t="s">
        <v>393</v>
      </c>
      <c r="L237" s="407"/>
      <c r="M237" s="407"/>
      <c r="N237" s="407"/>
      <c r="O237" s="407"/>
      <c r="P237" s="407"/>
      <c r="Q237" s="407"/>
      <c r="R237" s="408"/>
      <c r="S237" s="408"/>
      <c r="T237" s="197">
        <v>1.72</v>
      </c>
      <c r="U237" s="408">
        <v>2.25</v>
      </c>
      <c r="V237" s="408"/>
      <c r="W237" s="408"/>
      <c r="X237" s="408"/>
      <c r="Y237" s="408"/>
      <c r="Z237" s="408"/>
      <c r="AA237" s="408"/>
      <c r="AB237" s="198">
        <f t="shared" si="8"/>
        <v>3.87</v>
      </c>
      <c r="AC237" s="199" t="s">
        <v>19</v>
      </c>
      <c r="AE237" s="29"/>
      <c r="AF237" s="29"/>
      <c r="AG237" s="29"/>
      <c r="AH237" s="29"/>
      <c r="AI237" s="29"/>
      <c r="AJ237" s="29"/>
      <c r="AK237" s="29"/>
    </row>
    <row r="238" spans="9:37" s="45" customFormat="1" ht="16.5" customHeight="1">
      <c r="I238" s="158"/>
      <c r="J238" s="195"/>
      <c r="K238" s="407" t="s">
        <v>390</v>
      </c>
      <c r="L238" s="407"/>
      <c r="M238" s="407"/>
      <c r="N238" s="407"/>
      <c r="O238" s="407"/>
      <c r="P238" s="407"/>
      <c r="Q238" s="407"/>
      <c r="R238" s="408"/>
      <c r="S238" s="408"/>
      <c r="T238" s="197">
        <v>2</v>
      </c>
      <c r="U238" s="408">
        <v>4</v>
      </c>
      <c r="V238" s="408"/>
      <c r="W238" s="408"/>
      <c r="X238" s="408"/>
      <c r="Y238" s="408"/>
      <c r="Z238" s="408"/>
      <c r="AA238" s="408"/>
      <c r="AB238" s="198">
        <f t="shared" si="8"/>
        <v>8</v>
      </c>
      <c r="AC238" s="199" t="s">
        <v>19</v>
      </c>
      <c r="AE238" s="29"/>
      <c r="AF238" s="29"/>
      <c r="AG238" s="29"/>
      <c r="AH238" s="29"/>
      <c r="AI238" s="29"/>
      <c r="AJ238" s="29"/>
      <c r="AK238" s="29"/>
    </row>
    <row r="239" spans="9:37" s="45" customFormat="1" ht="16.5" customHeight="1">
      <c r="I239" s="158"/>
      <c r="J239" s="195"/>
      <c r="K239" s="407" t="s">
        <v>511</v>
      </c>
      <c r="L239" s="407"/>
      <c r="M239" s="407"/>
      <c r="N239" s="407"/>
      <c r="O239" s="407"/>
      <c r="P239" s="407"/>
      <c r="Q239" s="407"/>
      <c r="R239" s="408"/>
      <c r="S239" s="408"/>
      <c r="T239" s="197">
        <v>3.72</v>
      </c>
      <c r="U239" s="408">
        <v>4.5999999999999996</v>
      </c>
      <c r="V239" s="408"/>
      <c r="W239" s="408"/>
      <c r="X239" s="408"/>
      <c r="Y239" s="408"/>
      <c r="Z239" s="408"/>
      <c r="AA239" s="408"/>
      <c r="AB239" s="198">
        <f t="shared" ref="AB239" si="9">U239*T239</f>
        <v>17.111999999999998</v>
      </c>
      <c r="AC239" s="199" t="s">
        <v>19</v>
      </c>
      <c r="AE239" s="29"/>
      <c r="AF239" s="29"/>
      <c r="AG239" s="29"/>
      <c r="AH239" s="29"/>
      <c r="AI239" s="29"/>
      <c r="AJ239" s="29"/>
      <c r="AK239" s="29"/>
    </row>
    <row r="240" spans="9:37" s="45" customFormat="1" ht="16.5" customHeight="1">
      <c r="I240" s="158"/>
      <c r="J240" s="231"/>
      <c r="K240" s="239"/>
      <c r="L240" s="231"/>
      <c r="M240" s="231"/>
      <c r="N240" s="231"/>
      <c r="O240" s="231"/>
      <c r="P240" s="231"/>
      <c r="Q240" s="231"/>
      <c r="R240" s="240"/>
      <c r="S240" s="240"/>
      <c r="T240" s="241"/>
      <c r="U240" s="241"/>
      <c r="V240" s="241"/>
      <c r="W240" s="241"/>
      <c r="X240" s="241"/>
      <c r="Y240" s="241"/>
      <c r="Z240" s="241"/>
      <c r="AA240" s="241"/>
      <c r="AB240" s="242"/>
      <c r="AC240" s="160"/>
      <c r="AE240" s="29"/>
      <c r="AF240" s="29"/>
      <c r="AG240" s="29"/>
      <c r="AH240" s="29"/>
      <c r="AI240" s="29"/>
      <c r="AJ240" s="29"/>
      <c r="AK240" s="29"/>
    </row>
    <row r="241" spans="9:37" s="45" customFormat="1" ht="16.5" customHeight="1">
      <c r="I241" s="158"/>
      <c r="J241" s="190" t="s">
        <v>40</v>
      </c>
      <c r="K241" s="406" t="s">
        <v>171</v>
      </c>
      <c r="L241" s="406"/>
      <c r="M241" s="406"/>
      <c r="N241" s="406"/>
      <c r="O241" s="406"/>
      <c r="P241" s="406"/>
      <c r="Q241" s="406"/>
      <c r="R241" s="406"/>
      <c r="S241" s="406"/>
      <c r="T241" s="406"/>
      <c r="U241" s="406"/>
      <c r="V241" s="406"/>
      <c r="W241" s="406"/>
      <c r="X241" s="406"/>
      <c r="Y241" s="406"/>
      <c r="Z241" s="406"/>
      <c r="AA241" s="406"/>
      <c r="AB241" s="188">
        <f>SUM(AB242:AB267)</f>
        <v>177.459</v>
      </c>
      <c r="AC241" s="189" t="s">
        <v>323</v>
      </c>
      <c r="AE241" s="29"/>
      <c r="AF241" s="29"/>
      <c r="AG241" s="29"/>
      <c r="AH241" s="29"/>
      <c r="AI241" s="29"/>
      <c r="AJ241" s="29"/>
      <c r="AK241" s="29"/>
    </row>
    <row r="242" spans="9:37" s="45" customFormat="1" ht="16.5" customHeight="1">
      <c r="I242" s="158"/>
      <c r="J242" s="185"/>
      <c r="K242" s="403" t="s">
        <v>72</v>
      </c>
      <c r="L242" s="403"/>
      <c r="M242" s="403"/>
      <c r="N242" s="403"/>
      <c r="O242" s="403"/>
      <c r="P242" s="403"/>
      <c r="Q242" s="403"/>
      <c r="R242" s="403" t="s">
        <v>513</v>
      </c>
      <c r="S242" s="403"/>
      <c r="T242" s="183" t="s">
        <v>273</v>
      </c>
      <c r="U242" s="404" t="s">
        <v>492</v>
      </c>
      <c r="V242" s="404"/>
      <c r="W242" s="404"/>
      <c r="X242" s="404"/>
      <c r="Y242" s="404"/>
      <c r="Z242" s="404"/>
      <c r="AA242" s="404"/>
      <c r="AB242" s="184"/>
      <c r="AC242" s="186"/>
      <c r="AE242" s="29"/>
      <c r="AF242" s="29"/>
      <c r="AG242" s="29"/>
      <c r="AH242" s="29"/>
      <c r="AI242" s="29"/>
      <c r="AJ242" s="29"/>
      <c r="AK242" s="29"/>
    </row>
    <row r="243" spans="9:37" s="45" customFormat="1" ht="16.5" customHeight="1">
      <c r="I243" s="158"/>
      <c r="J243" s="195"/>
      <c r="K243" s="407" t="s">
        <v>381</v>
      </c>
      <c r="L243" s="407"/>
      <c r="M243" s="407"/>
      <c r="N243" s="407"/>
      <c r="O243" s="407"/>
      <c r="P243" s="407"/>
      <c r="Q243" s="407"/>
      <c r="R243" s="408"/>
      <c r="S243" s="408"/>
      <c r="T243" s="197">
        <v>6.05</v>
      </c>
      <c r="U243" s="408">
        <v>1.85</v>
      </c>
      <c r="V243" s="408"/>
      <c r="W243" s="408"/>
      <c r="X243" s="408"/>
      <c r="Y243" s="408"/>
      <c r="Z243" s="408"/>
      <c r="AA243" s="408"/>
      <c r="AB243" s="198">
        <f>U243*T243</f>
        <v>11.192500000000001</v>
      </c>
      <c r="AC243" s="199" t="s">
        <v>19</v>
      </c>
      <c r="AE243" s="29"/>
      <c r="AF243" s="29"/>
      <c r="AG243" s="29"/>
      <c r="AH243" s="29"/>
      <c r="AI243" s="29"/>
      <c r="AJ243" s="29"/>
      <c r="AK243" s="29"/>
    </row>
    <row r="244" spans="9:37" s="45" customFormat="1" ht="16.5" customHeight="1">
      <c r="I244" s="158"/>
      <c r="J244" s="195"/>
      <c r="K244" s="407" t="s">
        <v>386</v>
      </c>
      <c r="L244" s="407"/>
      <c r="M244" s="407"/>
      <c r="N244" s="407"/>
      <c r="O244" s="407"/>
      <c r="P244" s="407"/>
      <c r="Q244" s="407"/>
      <c r="R244" s="408"/>
      <c r="S244" s="408"/>
      <c r="T244" s="197">
        <v>3.1</v>
      </c>
      <c r="U244" s="408">
        <v>1.85</v>
      </c>
      <c r="V244" s="408"/>
      <c r="W244" s="408"/>
      <c r="X244" s="408"/>
      <c r="Y244" s="408"/>
      <c r="Z244" s="408"/>
      <c r="AA244" s="408"/>
      <c r="AB244" s="198">
        <f t="shared" ref="AB244:AB247" si="10">U244*T244</f>
        <v>5.7350000000000003</v>
      </c>
      <c r="AC244" s="199" t="s">
        <v>19</v>
      </c>
      <c r="AE244" s="29"/>
      <c r="AF244" s="29"/>
      <c r="AG244" s="29"/>
      <c r="AH244" s="29"/>
      <c r="AI244" s="29"/>
      <c r="AJ244" s="29"/>
      <c r="AK244" s="29"/>
    </row>
    <row r="245" spans="9:37" s="45" customFormat="1" ht="16.5" customHeight="1">
      <c r="I245" s="158"/>
      <c r="J245" s="195"/>
      <c r="K245" s="407" t="s">
        <v>382</v>
      </c>
      <c r="L245" s="407"/>
      <c r="M245" s="407"/>
      <c r="N245" s="407"/>
      <c r="O245" s="407"/>
      <c r="P245" s="407"/>
      <c r="Q245" s="407"/>
      <c r="R245" s="408"/>
      <c r="S245" s="408"/>
      <c r="T245" s="197">
        <v>3.1</v>
      </c>
      <c r="U245" s="408">
        <v>1.85</v>
      </c>
      <c r="V245" s="408"/>
      <c r="W245" s="408"/>
      <c r="X245" s="408"/>
      <c r="Y245" s="408"/>
      <c r="Z245" s="408"/>
      <c r="AA245" s="408"/>
      <c r="AB245" s="198">
        <f t="shared" si="10"/>
        <v>5.7350000000000003</v>
      </c>
      <c r="AC245" s="199" t="s">
        <v>19</v>
      </c>
      <c r="AE245" s="29"/>
      <c r="AF245" s="29"/>
      <c r="AG245" s="29"/>
      <c r="AH245" s="29"/>
      <c r="AI245" s="29"/>
      <c r="AJ245" s="29"/>
      <c r="AK245" s="29"/>
    </row>
    <row r="246" spans="9:37" s="45" customFormat="1" ht="16.5" customHeight="1">
      <c r="I246" s="158"/>
      <c r="J246" s="195"/>
      <c r="K246" s="407" t="s">
        <v>383</v>
      </c>
      <c r="L246" s="407"/>
      <c r="M246" s="407"/>
      <c r="N246" s="407"/>
      <c r="O246" s="407"/>
      <c r="P246" s="407"/>
      <c r="Q246" s="407"/>
      <c r="R246" s="408"/>
      <c r="S246" s="408"/>
      <c r="T246" s="197">
        <v>2.95</v>
      </c>
      <c r="U246" s="408">
        <v>1.85</v>
      </c>
      <c r="V246" s="408"/>
      <c r="W246" s="408"/>
      <c r="X246" s="408"/>
      <c r="Y246" s="408"/>
      <c r="Z246" s="408"/>
      <c r="AA246" s="408"/>
      <c r="AB246" s="198">
        <f t="shared" si="10"/>
        <v>5.4575000000000005</v>
      </c>
      <c r="AC246" s="199" t="s">
        <v>19</v>
      </c>
      <c r="AE246" s="29"/>
      <c r="AF246" s="29"/>
      <c r="AG246" s="29"/>
      <c r="AH246" s="29"/>
      <c r="AI246" s="29"/>
      <c r="AJ246" s="29"/>
      <c r="AK246" s="29"/>
    </row>
    <row r="247" spans="9:37" s="45" customFormat="1" ht="16.5" customHeight="1">
      <c r="I247" s="158"/>
      <c r="J247" s="195"/>
      <c r="K247" s="407" t="s">
        <v>384</v>
      </c>
      <c r="L247" s="407"/>
      <c r="M247" s="407"/>
      <c r="N247" s="407"/>
      <c r="O247" s="407"/>
      <c r="P247" s="407"/>
      <c r="Q247" s="407"/>
      <c r="R247" s="408"/>
      <c r="S247" s="408"/>
      <c r="T247" s="197">
        <v>2.95</v>
      </c>
      <c r="U247" s="408">
        <v>1.85</v>
      </c>
      <c r="V247" s="408"/>
      <c r="W247" s="408"/>
      <c r="X247" s="408"/>
      <c r="Y247" s="408"/>
      <c r="Z247" s="408"/>
      <c r="AA247" s="408"/>
      <c r="AB247" s="198">
        <f t="shared" si="10"/>
        <v>5.4575000000000005</v>
      </c>
      <c r="AC247" s="199" t="s">
        <v>19</v>
      </c>
      <c r="AE247" s="29"/>
      <c r="AF247" s="29"/>
      <c r="AG247" s="29"/>
      <c r="AH247" s="29"/>
      <c r="AI247" s="29"/>
      <c r="AJ247" s="29"/>
      <c r="AK247" s="29"/>
    </row>
    <row r="248" spans="9:37" s="45" customFormat="1" ht="16.5" customHeight="1">
      <c r="I248" s="158"/>
      <c r="J248" s="195"/>
      <c r="K248" s="407" t="s">
        <v>393</v>
      </c>
      <c r="L248" s="407"/>
      <c r="M248" s="407"/>
      <c r="N248" s="407"/>
      <c r="O248" s="407"/>
      <c r="P248" s="407"/>
      <c r="Q248" s="407"/>
      <c r="R248" s="408"/>
      <c r="S248" s="408"/>
      <c r="T248" s="197">
        <v>1.72</v>
      </c>
      <c r="U248" s="408">
        <v>2.25</v>
      </c>
      <c r="V248" s="408"/>
      <c r="W248" s="408"/>
      <c r="X248" s="408"/>
      <c r="Y248" s="408"/>
      <c r="Z248" s="408"/>
      <c r="AA248" s="408"/>
      <c r="AB248" s="198">
        <f t="shared" ref="AB248:AB250" si="11">U248*T248</f>
        <v>3.87</v>
      </c>
      <c r="AC248" s="199" t="s">
        <v>19</v>
      </c>
      <c r="AE248" s="29"/>
      <c r="AF248" s="29"/>
      <c r="AG248" s="29"/>
      <c r="AH248" s="29"/>
      <c r="AI248" s="29"/>
      <c r="AJ248" s="29"/>
      <c r="AK248" s="29"/>
    </row>
    <row r="249" spans="9:37" s="45" customFormat="1" ht="16.5" customHeight="1">
      <c r="I249" s="158"/>
      <c r="J249" s="195"/>
      <c r="K249" s="407" t="s">
        <v>390</v>
      </c>
      <c r="L249" s="407"/>
      <c r="M249" s="407"/>
      <c r="N249" s="407"/>
      <c r="O249" s="407"/>
      <c r="P249" s="407"/>
      <c r="Q249" s="407"/>
      <c r="R249" s="408"/>
      <c r="S249" s="408"/>
      <c r="T249" s="197">
        <v>2</v>
      </c>
      <c r="U249" s="408">
        <v>4</v>
      </c>
      <c r="V249" s="408"/>
      <c r="W249" s="408"/>
      <c r="X249" s="408"/>
      <c r="Y249" s="408"/>
      <c r="Z249" s="408"/>
      <c r="AA249" s="408"/>
      <c r="AB249" s="198">
        <f t="shared" si="11"/>
        <v>8</v>
      </c>
      <c r="AC249" s="199" t="s">
        <v>19</v>
      </c>
      <c r="AE249" s="29"/>
      <c r="AF249" s="29"/>
      <c r="AG249" s="29"/>
      <c r="AH249" s="29"/>
      <c r="AI249" s="29"/>
      <c r="AJ249" s="29"/>
      <c r="AK249" s="29"/>
    </row>
    <row r="250" spans="9:37" s="45" customFormat="1" ht="16.5" customHeight="1">
      <c r="I250" s="158"/>
      <c r="J250" s="195"/>
      <c r="K250" s="407" t="s">
        <v>511</v>
      </c>
      <c r="L250" s="407"/>
      <c r="M250" s="407"/>
      <c r="N250" s="407"/>
      <c r="O250" s="407"/>
      <c r="P250" s="407"/>
      <c r="Q250" s="407"/>
      <c r="R250" s="408"/>
      <c r="S250" s="408"/>
      <c r="T250" s="197">
        <v>3.72</v>
      </c>
      <c r="U250" s="408">
        <v>4.5999999999999996</v>
      </c>
      <c r="V250" s="408"/>
      <c r="W250" s="408"/>
      <c r="X250" s="408"/>
      <c r="Y250" s="408"/>
      <c r="Z250" s="408"/>
      <c r="AA250" s="408"/>
      <c r="AB250" s="198">
        <f t="shared" si="11"/>
        <v>17.111999999999998</v>
      </c>
      <c r="AC250" s="199" t="s">
        <v>19</v>
      </c>
      <c r="AE250" s="29"/>
      <c r="AF250" s="29"/>
      <c r="AG250" s="29"/>
      <c r="AH250" s="29"/>
      <c r="AI250" s="29"/>
      <c r="AJ250" s="29"/>
      <c r="AK250" s="29"/>
    </row>
    <row r="251" spans="9:37" s="45" customFormat="1" ht="16.5" customHeight="1">
      <c r="I251" s="158"/>
      <c r="J251" s="195"/>
      <c r="K251" s="407" t="s">
        <v>389</v>
      </c>
      <c r="L251" s="407"/>
      <c r="M251" s="407"/>
      <c r="N251" s="407"/>
      <c r="O251" s="407"/>
      <c r="P251" s="407"/>
      <c r="Q251" s="407"/>
      <c r="R251" s="408"/>
      <c r="S251" s="408"/>
      <c r="T251" s="197">
        <v>2</v>
      </c>
      <c r="U251" s="408">
        <v>3.8</v>
      </c>
      <c r="V251" s="408"/>
      <c r="W251" s="408"/>
      <c r="X251" s="408"/>
      <c r="Y251" s="408"/>
      <c r="Z251" s="408"/>
      <c r="AA251" s="408"/>
      <c r="AB251" s="198">
        <f t="shared" ref="AB251:AB253" si="12">U251*T251</f>
        <v>7.6</v>
      </c>
      <c r="AC251" s="199" t="s">
        <v>19</v>
      </c>
      <c r="AE251" s="29"/>
      <c r="AF251" s="29"/>
      <c r="AG251" s="29"/>
      <c r="AH251" s="29"/>
      <c r="AI251" s="29"/>
      <c r="AJ251" s="29"/>
      <c r="AK251" s="29"/>
    </row>
    <row r="252" spans="9:37" s="45" customFormat="1" ht="16.5" customHeight="1">
      <c r="I252" s="158"/>
      <c r="J252" s="195"/>
      <c r="K252" s="407" t="s">
        <v>457</v>
      </c>
      <c r="L252" s="407"/>
      <c r="M252" s="407"/>
      <c r="N252" s="407"/>
      <c r="O252" s="407"/>
      <c r="P252" s="407"/>
      <c r="Q252" s="407"/>
      <c r="R252" s="408"/>
      <c r="S252" s="408"/>
      <c r="T252" s="197">
        <v>1.6</v>
      </c>
      <c r="U252" s="408">
        <v>3.38</v>
      </c>
      <c r="V252" s="408"/>
      <c r="W252" s="408"/>
      <c r="X252" s="408"/>
      <c r="Y252" s="408"/>
      <c r="Z252" s="408"/>
      <c r="AA252" s="408"/>
      <c r="AB252" s="198">
        <f t="shared" si="12"/>
        <v>5.4080000000000004</v>
      </c>
      <c r="AC252" s="199" t="s">
        <v>19</v>
      </c>
      <c r="AE252" s="29"/>
      <c r="AF252" s="29"/>
      <c r="AG252" s="29"/>
      <c r="AH252" s="29"/>
      <c r="AI252" s="29"/>
      <c r="AJ252" s="29"/>
      <c r="AK252" s="29"/>
    </row>
    <row r="253" spans="9:37" s="45" customFormat="1" ht="16.5" customHeight="1">
      <c r="I253" s="158"/>
      <c r="J253" s="195"/>
      <c r="K253" s="407" t="s">
        <v>363</v>
      </c>
      <c r="L253" s="407"/>
      <c r="M253" s="407"/>
      <c r="N253" s="407"/>
      <c r="O253" s="407"/>
      <c r="P253" s="407"/>
      <c r="Q253" s="407"/>
      <c r="R253" s="408"/>
      <c r="S253" s="408"/>
      <c r="T253" s="197">
        <v>1.5</v>
      </c>
      <c r="U253" s="408">
        <v>2</v>
      </c>
      <c r="V253" s="408"/>
      <c r="W253" s="408"/>
      <c r="X253" s="408"/>
      <c r="Y253" s="408"/>
      <c r="Z253" s="408"/>
      <c r="AA253" s="408"/>
      <c r="AB253" s="198">
        <f t="shared" si="12"/>
        <v>3</v>
      </c>
      <c r="AC253" s="199" t="s">
        <v>19</v>
      </c>
      <c r="AE253" s="29"/>
      <c r="AF253" s="29"/>
      <c r="AG253" s="29"/>
      <c r="AH253" s="29"/>
      <c r="AI253" s="29"/>
      <c r="AJ253" s="29"/>
      <c r="AK253" s="29"/>
    </row>
    <row r="254" spans="9:37" s="45" customFormat="1" ht="16.5" customHeight="1">
      <c r="I254" s="158"/>
      <c r="J254" s="195"/>
      <c r="K254" s="407" t="s">
        <v>512</v>
      </c>
      <c r="L254" s="407"/>
      <c r="M254" s="407"/>
      <c r="N254" s="407"/>
      <c r="O254" s="407"/>
      <c r="P254" s="407"/>
      <c r="Q254" s="407"/>
      <c r="R254" s="408">
        <v>1.1100000000000001</v>
      </c>
      <c r="S254" s="408"/>
      <c r="T254" s="197">
        <v>3.53</v>
      </c>
      <c r="U254" s="408">
        <v>2.5499999999999998</v>
      </c>
      <c r="V254" s="408"/>
      <c r="W254" s="408"/>
      <c r="X254" s="408"/>
      <c r="Y254" s="408"/>
      <c r="Z254" s="408"/>
      <c r="AA254" s="408"/>
      <c r="AB254" s="198">
        <f>(U254*T254)-R254</f>
        <v>7.891499999999998</v>
      </c>
      <c r="AC254" s="199" t="s">
        <v>19</v>
      </c>
      <c r="AE254" s="29"/>
      <c r="AF254" s="29"/>
      <c r="AG254" s="29"/>
      <c r="AH254" s="29"/>
      <c r="AI254" s="29"/>
      <c r="AJ254" s="29"/>
      <c r="AK254" s="29"/>
    </row>
    <row r="255" spans="9:37" s="45" customFormat="1" ht="16.5" customHeight="1">
      <c r="I255" s="158"/>
      <c r="J255" s="176"/>
      <c r="K255" s="182" t="s">
        <v>723</v>
      </c>
      <c r="L255" s="176"/>
      <c r="M255" s="176"/>
      <c r="N255" s="176"/>
      <c r="O255" s="176"/>
      <c r="P255" s="176"/>
      <c r="Q255" s="176"/>
      <c r="R255" s="403"/>
      <c r="S255" s="403"/>
      <c r="T255" s="225">
        <v>2.6</v>
      </c>
      <c r="U255" s="408">
        <v>2.5</v>
      </c>
      <c r="V255" s="408"/>
      <c r="W255" s="408"/>
      <c r="X255" s="405"/>
      <c r="Y255" s="405"/>
      <c r="Z255" s="405"/>
      <c r="AA255" s="405"/>
      <c r="AB255" s="180">
        <f>T255*U255</f>
        <v>6.5</v>
      </c>
      <c r="AC255" s="181" t="s">
        <v>19</v>
      </c>
      <c r="AE255" s="29"/>
      <c r="AF255" s="29"/>
      <c r="AG255" s="29"/>
      <c r="AH255" s="29"/>
      <c r="AI255" s="29"/>
      <c r="AJ255" s="29"/>
      <c r="AK255" s="29"/>
    </row>
    <row r="256" spans="9:37" s="45" customFormat="1" ht="16.5" customHeight="1">
      <c r="I256" s="158"/>
      <c r="J256" s="176"/>
      <c r="K256" s="182" t="s">
        <v>300</v>
      </c>
      <c r="L256" s="176"/>
      <c r="M256" s="176"/>
      <c r="N256" s="176"/>
      <c r="O256" s="176"/>
      <c r="P256" s="176"/>
      <c r="Q256" s="176"/>
      <c r="R256" s="403"/>
      <c r="S256" s="403"/>
      <c r="T256" s="225">
        <v>2.6</v>
      </c>
      <c r="U256" s="408">
        <v>2.5</v>
      </c>
      <c r="V256" s="408"/>
      <c r="W256" s="408"/>
      <c r="X256" s="405"/>
      <c r="Y256" s="405"/>
      <c r="Z256" s="405"/>
      <c r="AA256" s="405"/>
      <c r="AB256" s="180">
        <f>T256*U256</f>
        <v>6.5</v>
      </c>
      <c r="AC256" s="181" t="s">
        <v>19</v>
      </c>
      <c r="AE256" s="29"/>
      <c r="AF256" s="29"/>
      <c r="AG256" s="29"/>
      <c r="AH256" s="29"/>
      <c r="AI256" s="29"/>
      <c r="AJ256" s="29"/>
      <c r="AK256" s="29"/>
    </row>
    <row r="257" spans="9:37" s="45" customFormat="1" ht="16.5" customHeight="1">
      <c r="I257" s="158"/>
      <c r="J257" s="176"/>
      <c r="K257" s="182" t="s">
        <v>302</v>
      </c>
      <c r="L257" s="176"/>
      <c r="M257" s="176"/>
      <c r="N257" s="176"/>
      <c r="O257" s="176"/>
      <c r="P257" s="176"/>
      <c r="Q257" s="176"/>
      <c r="R257" s="403"/>
      <c r="S257" s="403"/>
      <c r="T257" s="225">
        <v>2.6</v>
      </c>
      <c r="U257" s="408">
        <v>2.5</v>
      </c>
      <c r="V257" s="408"/>
      <c r="W257" s="408"/>
      <c r="X257" s="405"/>
      <c r="Y257" s="405"/>
      <c r="Z257" s="405"/>
      <c r="AA257" s="405"/>
      <c r="AB257" s="180">
        <f t="shared" ref="AB257:AB258" si="13">T257*U257</f>
        <v>6.5</v>
      </c>
      <c r="AC257" s="181" t="s">
        <v>19</v>
      </c>
      <c r="AE257" s="29"/>
      <c r="AF257" s="29"/>
      <c r="AG257" s="29"/>
      <c r="AH257" s="29"/>
      <c r="AI257" s="29"/>
      <c r="AJ257" s="29"/>
      <c r="AK257" s="29"/>
    </row>
    <row r="258" spans="9:37" s="45" customFormat="1" ht="16.5" customHeight="1">
      <c r="I258" s="158"/>
      <c r="J258" s="176"/>
      <c r="K258" s="182" t="s">
        <v>303</v>
      </c>
      <c r="L258" s="176"/>
      <c r="M258" s="176"/>
      <c r="N258" s="176"/>
      <c r="O258" s="176"/>
      <c r="P258" s="176"/>
      <c r="Q258" s="176"/>
      <c r="R258" s="403"/>
      <c r="S258" s="403"/>
      <c r="T258" s="225">
        <v>2.6</v>
      </c>
      <c r="U258" s="408">
        <v>2.5</v>
      </c>
      <c r="V258" s="408"/>
      <c r="W258" s="408"/>
      <c r="X258" s="405"/>
      <c r="Y258" s="405"/>
      <c r="Z258" s="405"/>
      <c r="AA258" s="405"/>
      <c r="AB258" s="180">
        <f t="shared" si="13"/>
        <v>6.5</v>
      </c>
      <c r="AC258" s="181" t="s">
        <v>19</v>
      </c>
      <c r="AE258" s="29"/>
      <c r="AF258" s="29"/>
      <c r="AG258" s="29"/>
      <c r="AH258" s="29"/>
      <c r="AI258" s="29"/>
      <c r="AJ258" s="29"/>
      <c r="AK258" s="29"/>
    </row>
    <row r="259" spans="9:37" s="45" customFormat="1" ht="16.5" customHeight="1">
      <c r="I259" s="158"/>
      <c r="J259" s="176"/>
      <c r="K259" s="182" t="s">
        <v>358</v>
      </c>
      <c r="L259" s="176"/>
      <c r="M259" s="176"/>
      <c r="N259" s="176"/>
      <c r="O259" s="176"/>
      <c r="P259" s="176"/>
      <c r="Q259" s="176"/>
      <c r="R259" s="403"/>
      <c r="S259" s="403"/>
      <c r="T259" s="225">
        <v>2.6</v>
      </c>
      <c r="U259" s="408">
        <v>2.5</v>
      </c>
      <c r="V259" s="408"/>
      <c r="W259" s="408"/>
      <c r="X259" s="405"/>
      <c r="Y259" s="405"/>
      <c r="Z259" s="405"/>
      <c r="AA259" s="405"/>
      <c r="AB259" s="180">
        <f>T259*U259*2</f>
        <v>13</v>
      </c>
      <c r="AC259" s="181" t="s">
        <v>19</v>
      </c>
      <c r="AE259" s="29"/>
      <c r="AF259" s="29"/>
      <c r="AG259" s="29"/>
      <c r="AH259" s="29"/>
      <c r="AI259" s="29"/>
      <c r="AJ259" s="29"/>
      <c r="AK259" s="29"/>
    </row>
    <row r="260" spans="9:37" s="45" customFormat="1" ht="16.5" customHeight="1">
      <c r="I260" s="158"/>
      <c r="J260" s="176"/>
      <c r="K260" s="182" t="s">
        <v>304</v>
      </c>
      <c r="L260" s="176"/>
      <c r="M260" s="176"/>
      <c r="N260" s="176"/>
      <c r="O260" s="176"/>
      <c r="P260" s="176"/>
      <c r="Q260" s="176"/>
      <c r="R260" s="403"/>
      <c r="S260" s="403"/>
      <c r="T260" s="225">
        <v>2.6</v>
      </c>
      <c r="U260" s="408">
        <v>2.5</v>
      </c>
      <c r="V260" s="408"/>
      <c r="W260" s="408"/>
      <c r="X260" s="405"/>
      <c r="Y260" s="405"/>
      <c r="Z260" s="405"/>
      <c r="AA260" s="405"/>
      <c r="AB260" s="180">
        <f t="shared" ref="AB260:AB267" si="14">T260*U260</f>
        <v>6.5</v>
      </c>
      <c r="AC260" s="181" t="s">
        <v>19</v>
      </c>
      <c r="AE260" s="29"/>
      <c r="AF260" s="29"/>
      <c r="AG260" s="29"/>
      <c r="AH260" s="29"/>
      <c r="AI260" s="29"/>
      <c r="AJ260" s="29"/>
      <c r="AK260" s="29"/>
    </row>
    <row r="261" spans="9:37" s="45" customFormat="1" ht="16.5" customHeight="1">
      <c r="I261" s="158"/>
      <c r="J261" s="176"/>
      <c r="K261" s="182" t="s">
        <v>305</v>
      </c>
      <c r="L261" s="176"/>
      <c r="M261" s="176"/>
      <c r="N261" s="176"/>
      <c r="O261" s="176"/>
      <c r="P261" s="176"/>
      <c r="Q261" s="176"/>
      <c r="R261" s="403"/>
      <c r="S261" s="403"/>
      <c r="T261" s="225">
        <v>2.6</v>
      </c>
      <c r="U261" s="408">
        <v>2.5</v>
      </c>
      <c r="V261" s="408"/>
      <c r="W261" s="408"/>
      <c r="X261" s="405"/>
      <c r="Y261" s="405"/>
      <c r="Z261" s="405"/>
      <c r="AA261" s="405"/>
      <c r="AB261" s="180">
        <f t="shared" si="14"/>
        <v>6.5</v>
      </c>
      <c r="AC261" s="181" t="s">
        <v>19</v>
      </c>
      <c r="AE261" s="29"/>
      <c r="AF261" s="29"/>
      <c r="AG261" s="29"/>
      <c r="AH261" s="29"/>
      <c r="AI261" s="29"/>
      <c r="AJ261" s="29"/>
      <c r="AK261" s="29"/>
    </row>
    <row r="262" spans="9:37" s="45" customFormat="1" ht="16.5" customHeight="1">
      <c r="I262" s="158"/>
      <c r="J262" s="176"/>
      <c r="K262" s="182" t="s">
        <v>306</v>
      </c>
      <c r="L262" s="176"/>
      <c r="M262" s="176"/>
      <c r="N262" s="176"/>
      <c r="O262" s="176"/>
      <c r="P262" s="176"/>
      <c r="Q262" s="176"/>
      <c r="R262" s="403"/>
      <c r="S262" s="403"/>
      <c r="T262" s="225">
        <v>2.6</v>
      </c>
      <c r="U262" s="408">
        <v>2.5</v>
      </c>
      <c r="V262" s="408"/>
      <c r="W262" s="408"/>
      <c r="X262" s="405"/>
      <c r="Y262" s="405"/>
      <c r="Z262" s="405"/>
      <c r="AA262" s="405"/>
      <c r="AB262" s="180">
        <f t="shared" si="14"/>
        <v>6.5</v>
      </c>
      <c r="AC262" s="181" t="s">
        <v>19</v>
      </c>
      <c r="AE262" s="29"/>
      <c r="AF262" s="29"/>
      <c r="AG262" s="29"/>
      <c r="AH262" s="29"/>
      <c r="AI262" s="29"/>
      <c r="AJ262" s="29"/>
      <c r="AK262" s="29"/>
    </row>
    <row r="263" spans="9:37" s="45" customFormat="1" ht="16.5" customHeight="1">
      <c r="I263" s="158"/>
      <c r="J263" s="176"/>
      <c r="K263" s="182" t="s">
        <v>309</v>
      </c>
      <c r="L263" s="176"/>
      <c r="M263" s="176"/>
      <c r="N263" s="176"/>
      <c r="O263" s="176"/>
      <c r="P263" s="176"/>
      <c r="Q263" s="176"/>
      <c r="R263" s="403"/>
      <c r="S263" s="403"/>
      <c r="T263" s="225">
        <v>2.6</v>
      </c>
      <c r="U263" s="408">
        <v>2.5</v>
      </c>
      <c r="V263" s="408"/>
      <c r="W263" s="408"/>
      <c r="X263" s="405"/>
      <c r="Y263" s="405"/>
      <c r="Z263" s="405"/>
      <c r="AA263" s="405"/>
      <c r="AB263" s="180">
        <f t="shared" si="14"/>
        <v>6.5</v>
      </c>
      <c r="AC263" s="181" t="s">
        <v>19</v>
      </c>
      <c r="AE263" s="29"/>
      <c r="AF263" s="29"/>
      <c r="AG263" s="29"/>
      <c r="AH263" s="29"/>
      <c r="AI263" s="29"/>
      <c r="AJ263" s="29"/>
      <c r="AK263" s="29"/>
    </row>
    <row r="264" spans="9:37" s="45" customFormat="1" ht="16.5" customHeight="1">
      <c r="I264" s="158"/>
      <c r="J264" s="176"/>
      <c r="K264" s="182" t="s">
        <v>310</v>
      </c>
      <c r="L264" s="176"/>
      <c r="M264" s="176"/>
      <c r="N264" s="176"/>
      <c r="O264" s="176"/>
      <c r="P264" s="176"/>
      <c r="Q264" s="176"/>
      <c r="R264" s="403"/>
      <c r="S264" s="403"/>
      <c r="T264" s="225">
        <v>2.6</v>
      </c>
      <c r="U264" s="408">
        <v>2.5</v>
      </c>
      <c r="V264" s="408"/>
      <c r="W264" s="408"/>
      <c r="X264" s="405"/>
      <c r="Y264" s="405"/>
      <c r="Z264" s="405"/>
      <c r="AA264" s="405"/>
      <c r="AB264" s="180">
        <f t="shared" si="14"/>
        <v>6.5</v>
      </c>
      <c r="AC264" s="181" t="s">
        <v>19</v>
      </c>
      <c r="AE264" s="29"/>
      <c r="AF264" s="29"/>
      <c r="AG264" s="29"/>
      <c r="AH264" s="29"/>
      <c r="AI264" s="29"/>
      <c r="AJ264" s="29"/>
      <c r="AK264" s="29"/>
    </row>
    <row r="265" spans="9:37" s="45" customFormat="1" ht="16.5" customHeight="1">
      <c r="I265" s="158"/>
      <c r="J265" s="176"/>
      <c r="K265" s="182" t="s">
        <v>311</v>
      </c>
      <c r="L265" s="176"/>
      <c r="M265" s="176"/>
      <c r="N265" s="176"/>
      <c r="O265" s="176"/>
      <c r="P265" s="176"/>
      <c r="Q265" s="176"/>
      <c r="R265" s="403"/>
      <c r="S265" s="403"/>
      <c r="T265" s="225">
        <v>2.6</v>
      </c>
      <c r="U265" s="408">
        <v>2.5</v>
      </c>
      <c r="V265" s="408"/>
      <c r="W265" s="408"/>
      <c r="X265" s="405"/>
      <c r="Y265" s="405"/>
      <c r="Z265" s="405"/>
      <c r="AA265" s="405"/>
      <c r="AB265" s="180">
        <f t="shared" si="14"/>
        <v>6.5</v>
      </c>
      <c r="AC265" s="181" t="s">
        <v>19</v>
      </c>
      <c r="AE265" s="29"/>
      <c r="AF265" s="29"/>
      <c r="AG265" s="29"/>
      <c r="AH265" s="29"/>
      <c r="AI265" s="29"/>
      <c r="AJ265" s="29"/>
      <c r="AK265" s="29"/>
    </row>
    <row r="266" spans="9:37" s="45" customFormat="1" ht="16.5" customHeight="1">
      <c r="I266" s="158"/>
      <c r="J266" s="176"/>
      <c r="K266" s="182" t="s">
        <v>312</v>
      </c>
      <c r="L266" s="176"/>
      <c r="M266" s="176"/>
      <c r="N266" s="176"/>
      <c r="O266" s="176"/>
      <c r="P266" s="176"/>
      <c r="Q266" s="176"/>
      <c r="R266" s="403"/>
      <c r="S266" s="403"/>
      <c r="T266" s="225">
        <v>2.6</v>
      </c>
      <c r="U266" s="408">
        <v>2.5</v>
      </c>
      <c r="V266" s="408"/>
      <c r="W266" s="408"/>
      <c r="X266" s="405"/>
      <c r="Y266" s="405"/>
      <c r="Z266" s="405"/>
      <c r="AA266" s="405"/>
      <c r="AB266" s="180">
        <f t="shared" si="14"/>
        <v>6.5</v>
      </c>
      <c r="AC266" s="181" t="s">
        <v>19</v>
      </c>
      <c r="AE266" s="29"/>
      <c r="AF266" s="29"/>
      <c r="AG266" s="29"/>
      <c r="AH266" s="29"/>
      <c r="AI266" s="29"/>
      <c r="AJ266" s="29"/>
      <c r="AK266" s="29"/>
    </row>
    <row r="267" spans="9:37" s="45" customFormat="1" ht="16.5" customHeight="1">
      <c r="I267" s="158"/>
      <c r="J267" s="176"/>
      <c r="K267" s="182" t="s">
        <v>724</v>
      </c>
      <c r="L267" s="176"/>
      <c r="M267" s="176"/>
      <c r="N267" s="176"/>
      <c r="O267" s="176"/>
      <c r="P267" s="176"/>
      <c r="Q267" s="176"/>
      <c r="R267" s="403"/>
      <c r="S267" s="403"/>
      <c r="T267" s="225">
        <v>2.6</v>
      </c>
      <c r="U267" s="408">
        <v>2.5</v>
      </c>
      <c r="V267" s="408"/>
      <c r="W267" s="408"/>
      <c r="X267" s="405"/>
      <c r="Y267" s="405"/>
      <c r="Z267" s="405"/>
      <c r="AA267" s="405"/>
      <c r="AB267" s="180">
        <f t="shared" si="14"/>
        <v>6.5</v>
      </c>
      <c r="AC267" s="181" t="s">
        <v>19</v>
      </c>
      <c r="AE267" s="29"/>
      <c r="AF267" s="29"/>
      <c r="AG267" s="29"/>
      <c r="AH267" s="29"/>
      <c r="AI267" s="29"/>
      <c r="AJ267" s="29"/>
      <c r="AK267" s="29"/>
    </row>
    <row r="268" spans="9:37" s="45" customFormat="1" ht="16.5" customHeight="1">
      <c r="I268" s="158"/>
      <c r="J268" s="235"/>
      <c r="K268" s="236"/>
      <c r="L268" s="236"/>
      <c r="M268" s="236"/>
      <c r="N268" s="236"/>
      <c r="O268" s="236"/>
      <c r="P268" s="236"/>
      <c r="Q268" s="236"/>
      <c r="R268" s="237"/>
      <c r="S268" s="237"/>
      <c r="T268" s="237"/>
      <c r="U268" s="237"/>
      <c r="V268" s="237"/>
      <c r="W268" s="237"/>
      <c r="X268" s="237"/>
      <c r="Y268" s="237"/>
      <c r="Z268" s="237"/>
      <c r="AA268" s="237"/>
      <c r="AB268" s="238"/>
      <c r="AC268" s="206"/>
      <c r="AE268" s="29"/>
      <c r="AF268" s="29"/>
      <c r="AG268" s="29"/>
      <c r="AH268" s="29"/>
      <c r="AI268" s="29"/>
      <c r="AJ268" s="29"/>
      <c r="AK268" s="29"/>
    </row>
    <row r="269" spans="9:37" s="45" customFormat="1" ht="16.5" customHeight="1">
      <c r="I269" s="158"/>
      <c r="J269" s="190" t="s">
        <v>41</v>
      </c>
      <c r="K269" s="406" t="s">
        <v>514</v>
      </c>
      <c r="L269" s="406"/>
      <c r="M269" s="406"/>
      <c r="N269" s="406"/>
      <c r="O269" s="406"/>
      <c r="P269" s="406"/>
      <c r="Q269" s="406"/>
      <c r="R269" s="406"/>
      <c r="S269" s="406"/>
      <c r="T269" s="406"/>
      <c r="U269" s="406"/>
      <c r="V269" s="406"/>
      <c r="W269" s="406"/>
      <c r="X269" s="406"/>
      <c r="Y269" s="406"/>
      <c r="Z269" s="406"/>
      <c r="AA269" s="406"/>
      <c r="AB269" s="188">
        <f>SUM(AB271:AB285)</f>
        <v>118.87000000000003</v>
      </c>
      <c r="AC269" s="189" t="s">
        <v>356</v>
      </c>
      <c r="AE269" s="29"/>
      <c r="AF269" s="29"/>
      <c r="AG269" s="29"/>
      <c r="AH269" s="29"/>
      <c r="AI269" s="29"/>
      <c r="AJ269" s="29"/>
      <c r="AK269" s="29"/>
    </row>
    <row r="270" spans="9:37" s="45" customFormat="1" ht="16.5" customHeight="1">
      <c r="I270" s="158"/>
      <c r="J270" s="185"/>
      <c r="K270" s="403" t="s">
        <v>72</v>
      </c>
      <c r="L270" s="403"/>
      <c r="M270" s="403"/>
      <c r="N270" s="403"/>
      <c r="O270" s="403"/>
      <c r="P270" s="403"/>
      <c r="Q270" s="403"/>
      <c r="R270" s="403"/>
      <c r="S270" s="403"/>
      <c r="T270" s="183"/>
      <c r="U270" s="404"/>
      <c r="V270" s="404"/>
      <c r="W270" s="404"/>
      <c r="X270" s="404"/>
      <c r="Y270" s="404"/>
      <c r="Z270" s="404"/>
      <c r="AA270" s="404"/>
      <c r="AB270" s="184"/>
      <c r="AC270" s="186"/>
      <c r="AE270" s="29"/>
      <c r="AF270" s="29"/>
      <c r="AG270" s="29"/>
      <c r="AH270" s="29"/>
      <c r="AI270" s="29"/>
      <c r="AJ270" s="29"/>
      <c r="AK270" s="29"/>
    </row>
    <row r="271" spans="9:37" s="45" customFormat="1" ht="16.5" customHeight="1">
      <c r="I271" s="158"/>
      <c r="J271" s="195"/>
      <c r="K271" s="407" t="s">
        <v>364</v>
      </c>
      <c r="L271" s="407"/>
      <c r="M271" s="407"/>
      <c r="N271" s="407"/>
      <c r="O271" s="407"/>
      <c r="P271" s="407"/>
      <c r="Q271" s="407"/>
      <c r="R271" s="408"/>
      <c r="S271" s="408"/>
      <c r="T271" s="197"/>
      <c r="U271" s="408"/>
      <c r="V271" s="408"/>
      <c r="W271" s="408"/>
      <c r="X271" s="408"/>
      <c r="Y271" s="408"/>
      <c r="Z271" s="408"/>
      <c r="AA271" s="408"/>
      <c r="AB271" s="198">
        <v>11.27</v>
      </c>
      <c r="AC271" s="199" t="s">
        <v>24</v>
      </c>
      <c r="AE271" s="29"/>
      <c r="AF271" s="29"/>
      <c r="AG271" s="29"/>
      <c r="AH271" s="29"/>
      <c r="AI271" s="29"/>
      <c r="AJ271" s="29"/>
      <c r="AK271" s="29"/>
    </row>
    <row r="272" spans="9:37" s="45" customFormat="1" ht="16.5" customHeight="1">
      <c r="I272" s="158"/>
      <c r="J272" s="195"/>
      <c r="K272" s="407" t="s">
        <v>515</v>
      </c>
      <c r="L272" s="407"/>
      <c r="M272" s="407"/>
      <c r="N272" s="407"/>
      <c r="O272" s="407"/>
      <c r="P272" s="407"/>
      <c r="Q272" s="407"/>
      <c r="R272" s="408"/>
      <c r="S272" s="408"/>
      <c r="T272" s="197"/>
      <c r="U272" s="408"/>
      <c r="V272" s="408"/>
      <c r="W272" s="408"/>
      <c r="X272" s="408"/>
      <c r="Y272" s="408"/>
      <c r="Z272" s="408"/>
      <c r="AA272" s="408"/>
      <c r="AB272" s="198">
        <v>7.5</v>
      </c>
      <c r="AC272" s="199" t="s">
        <v>24</v>
      </c>
      <c r="AE272" s="29"/>
      <c r="AF272" s="29"/>
      <c r="AG272" s="29"/>
      <c r="AH272" s="29"/>
      <c r="AI272" s="29"/>
      <c r="AJ272" s="29"/>
      <c r="AK272" s="29"/>
    </row>
    <row r="273" spans="9:37" s="45" customFormat="1" ht="16.5" customHeight="1">
      <c r="I273" s="158"/>
      <c r="J273" s="176"/>
      <c r="K273" s="182" t="s">
        <v>723</v>
      </c>
      <c r="L273" s="176"/>
      <c r="M273" s="176"/>
      <c r="N273" s="176"/>
      <c r="O273" s="176"/>
      <c r="P273" s="176"/>
      <c r="Q273" s="176"/>
      <c r="R273" s="403"/>
      <c r="S273" s="403"/>
      <c r="T273" s="225">
        <v>2.6</v>
      </c>
      <c r="U273" s="408">
        <v>2.5</v>
      </c>
      <c r="V273" s="408"/>
      <c r="W273" s="408"/>
      <c r="X273" s="405"/>
      <c r="Y273" s="405"/>
      <c r="Z273" s="405"/>
      <c r="AA273" s="405"/>
      <c r="AB273" s="180">
        <f>(T273*2)+U273</f>
        <v>7.7</v>
      </c>
      <c r="AC273" s="181" t="s">
        <v>24</v>
      </c>
      <c r="AE273" s="29"/>
      <c r="AF273" s="29"/>
      <c r="AG273" s="29"/>
      <c r="AH273" s="29"/>
      <c r="AI273" s="29"/>
      <c r="AJ273" s="29"/>
      <c r="AK273" s="29"/>
    </row>
    <row r="274" spans="9:37" s="45" customFormat="1" ht="16.5" customHeight="1">
      <c r="I274" s="158"/>
      <c r="J274" s="176"/>
      <c r="K274" s="182" t="s">
        <v>300</v>
      </c>
      <c r="L274" s="176"/>
      <c r="M274" s="176"/>
      <c r="N274" s="176"/>
      <c r="O274" s="176"/>
      <c r="P274" s="176"/>
      <c r="Q274" s="176"/>
      <c r="R274" s="403"/>
      <c r="S274" s="403"/>
      <c r="T274" s="225">
        <v>2.6</v>
      </c>
      <c r="U274" s="408">
        <v>2.5</v>
      </c>
      <c r="V274" s="408"/>
      <c r="W274" s="408"/>
      <c r="X274" s="405"/>
      <c r="Y274" s="405"/>
      <c r="Z274" s="405"/>
      <c r="AA274" s="405"/>
      <c r="AB274" s="180">
        <f t="shared" ref="AB274:AB285" si="15">(T274*2)+U274</f>
        <v>7.7</v>
      </c>
      <c r="AC274" s="181" t="s">
        <v>24</v>
      </c>
      <c r="AE274" s="29"/>
      <c r="AF274" s="29"/>
      <c r="AG274" s="29"/>
      <c r="AH274" s="29"/>
      <c r="AI274" s="29"/>
      <c r="AJ274" s="29"/>
      <c r="AK274" s="29"/>
    </row>
    <row r="275" spans="9:37" s="45" customFormat="1" ht="16.5" customHeight="1">
      <c r="I275" s="158"/>
      <c r="J275" s="176"/>
      <c r="K275" s="182" t="s">
        <v>302</v>
      </c>
      <c r="L275" s="176"/>
      <c r="M275" s="176"/>
      <c r="N275" s="176"/>
      <c r="O275" s="176"/>
      <c r="P275" s="176"/>
      <c r="Q275" s="176"/>
      <c r="R275" s="403"/>
      <c r="S275" s="403"/>
      <c r="T275" s="225">
        <v>2.6</v>
      </c>
      <c r="U275" s="408">
        <v>2.5</v>
      </c>
      <c r="V275" s="408"/>
      <c r="W275" s="408"/>
      <c r="X275" s="405"/>
      <c r="Y275" s="405"/>
      <c r="Z275" s="405"/>
      <c r="AA275" s="405"/>
      <c r="AB275" s="180">
        <f t="shared" si="15"/>
        <v>7.7</v>
      </c>
      <c r="AC275" s="181" t="s">
        <v>24</v>
      </c>
      <c r="AE275" s="29"/>
      <c r="AF275" s="29"/>
      <c r="AG275" s="29"/>
      <c r="AH275" s="29"/>
      <c r="AI275" s="29"/>
      <c r="AJ275" s="29"/>
      <c r="AK275" s="29"/>
    </row>
    <row r="276" spans="9:37" s="45" customFormat="1" ht="16.5" customHeight="1">
      <c r="I276" s="158"/>
      <c r="J276" s="176"/>
      <c r="K276" s="182" t="s">
        <v>303</v>
      </c>
      <c r="L276" s="176"/>
      <c r="M276" s="176"/>
      <c r="N276" s="176"/>
      <c r="O276" s="176"/>
      <c r="P276" s="176"/>
      <c r="Q276" s="176"/>
      <c r="R276" s="403"/>
      <c r="S276" s="403"/>
      <c r="T276" s="225">
        <v>2.6</v>
      </c>
      <c r="U276" s="408">
        <v>2.5</v>
      </c>
      <c r="V276" s="408"/>
      <c r="W276" s="408"/>
      <c r="X276" s="405"/>
      <c r="Y276" s="405"/>
      <c r="Z276" s="405"/>
      <c r="AA276" s="405"/>
      <c r="AB276" s="180">
        <f t="shared" si="15"/>
        <v>7.7</v>
      </c>
      <c r="AC276" s="181" t="s">
        <v>24</v>
      </c>
      <c r="AE276" s="29"/>
      <c r="AF276" s="29"/>
      <c r="AG276" s="29"/>
      <c r="AH276" s="29"/>
      <c r="AI276" s="29"/>
      <c r="AJ276" s="29"/>
      <c r="AK276" s="29"/>
    </row>
    <row r="277" spans="9:37" s="45" customFormat="1" ht="16.5" customHeight="1">
      <c r="I277" s="158"/>
      <c r="J277" s="176"/>
      <c r="K277" s="182" t="s">
        <v>358</v>
      </c>
      <c r="L277" s="176"/>
      <c r="M277" s="176"/>
      <c r="N277" s="176"/>
      <c r="O277" s="176"/>
      <c r="P277" s="176"/>
      <c r="Q277" s="176"/>
      <c r="R277" s="403"/>
      <c r="S277" s="403"/>
      <c r="T277" s="225">
        <v>2.6</v>
      </c>
      <c r="U277" s="408">
        <v>2.5</v>
      </c>
      <c r="V277" s="408"/>
      <c r="W277" s="408"/>
      <c r="X277" s="405"/>
      <c r="Y277" s="405"/>
      <c r="Z277" s="405"/>
      <c r="AA277" s="405"/>
      <c r="AB277" s="180">
        <f t="shared" si="15"/>
        <v>7.7</v>
      </c>
      <c r="AC277" s="181" t="s">
        <v>24</v>
      </c>
      <c r="AE277" s="29"/>
      <c r="AF277" s="29"/>
      <c r="AG277" s="29"/>
      <c r="AH277" s="29"/>
      <c r="AI277" s="29"/>
      <c r="AJ277" s="29"/>
      <c r="AK277" s="29"/>
    </row>
    <row r="278" spans="9:37" s="45" customFormat="1" ht="16.5" customHeight="1">
      <c r="I278" s="158"/>
      <c r="J278" s="176"/>
      <c r="K278" s="182" t="s">
        <v>304</v>
      </c>
      <c r="L278" s="176"/>
      <c r="M278" s="176"/>
      <c r="N278" s="176"/>
      <c r="O278" s="176"/>
      <c r="P278" s="176"/>
      <c r="Q278" s="176"/>
      <c r="R278" s="403"/>
      <c r="S278" s="403"/>
      <c r="T278" s="225">
        <v>2.6</v>
      </c>
      <c r="U278" s="408">
        <v>2.5</v>
      </c>
      <c r="V278" s="408"/>
      <c r="W278" s="408"/>
      <c r="X278" s="405"/>
      <c r="Y278" s="405"/>
      <c r="Z278" s="405"/>
      <c r="AA278" s="405"/>
      <c r="AB278" s="180">
        <f t="shared" si="15"/>
        <v>7.7</v>
      </c>
      <c r="AC278" s="181" t="s">
        <v>24</v>
      </c>
      <c r="AE278" s="29"/>
      <c r="AF278" s="29"/>
      <c r="AG278" s="29"/>
      <c r="AH278" s="29"/>
      <c r="AI278" s="29"/>
      <c r="AJ278" s="29"/>
      <c r="AK278" s="29"/>
    </row>
    <row r="279" spans="9:37" s="45" customFormat="1" ht="16.5" customHeight="1">
      <c r="I279" s="158"/>
      <c r="J279" s="176"/>
      <c r="K279" s="182" t="s">
        <v>305</v>
      </c>
      <c r="L279" s="176"/>
      <c r="M279" s="176"/>
      <c r="N279" s="176"/>
      <c r="O279" s="176"/>
      <c r="P279" s="176"/>
      <c r="Q279" s="176"/>
      <c r="R279" s="403"/>
      <c r="S279" s="403"/>
      <c r="T279" s="225">
        <v>2.6</v>
      </c>
      <c r="U279" s="408">
        <v>2.5</v>
      </c>
      <c r="V279" s="408"/>
      <c r="W279" s="408"/>
      <c r="X279" s="405"/>
      <c r="Y279" s="405"/>
      <c r="Z279" s="405"/>
      <c r="AA279" s="405"/>
      <c r="AB279" s="180">
        <f t="shared" si="15"/>
        <v>7.7</v>
      </c>
      <c r="AC279" s="181" t="s">
        <v>24</v>
      </c>
      <c r="AE279" s="29"/>
      <c r="AF279" s="29"/>
      <c r="AG279" s="29"/>
      <c r="AH279" s="29"/>
      <c r="AI279" s="29"/>
      <c r="AJ279" s="29"/>
      <c r="AK279" s="29"/>
    </row>
    <row r="280" spans="9:37" s="45" customFormat="1" ht="16.5" customHeight="1">
      <c r="I280" s="158"/>
      <c r="J280" s="176"/>
      <c r="K280" s="182" t="s">
        <v>306</v>
      </c>
      <c r="L280" s="176"/>
      <c r="M280" s="176"/>
      <c r="N280" s="176"/>
      <c r="O280" s="176"/>
      <c r="P280" s="176"/>
      <c r="Q280" s="176"/>
      <c r="R280" s="403"/>
      <c r="S280" s="403"/>
      <c r="T280" s="225">
        <v>2.6</v>
      </c>
      <c r="U280" s="408">
        <v>2.5</v>
      </c>
      <c r="V280" s="408"/>
      <c r="W280" s="408"/>
      <c r="X280" s="405"/>
      <c r="Y280" s="405"/>
      <c r="Z280" s="405"/>
      <c r="AA280" s="405"/>
      <c r="AB280" s="180">
        <f t="shared" si="15"/>
        <v>7.7</v>
      </c>
      <c r="AC280" s="181" t="s">
        <v>24</v>
      </c>
      <c r="AE280" s="29"/>
      <c r="AF280" s="29"/>
      <c r="AG280" s="29"/>
      <c r="AH280" s="29"/>
      <c r="AI280" s="29"/>
      <c r="AJ280" s="29"/>
      <c r="AK280" s="29"/>
    </row>
    <row r="281" spans="9:37" s="45" customFormat="1" ht="16.5" customHeight="1">
      <c r="I281" s="158"/>
      <c r="J281" s="176"/>
      <c r="K281" s="182" t="s">
        <v>309</v>
      </c>
      <c r="L281" s="176"/>
      <c r="M281" s="176"/>
      <c r="N281" s="176"/>
      <c r="O281" s="176"/>
      <c r="P281" s="176"/>
      <c r="Q281" s="176"/>
      <c r="R281" s="403"/>
      <c r="S281" s="403"/>
      <c r="T281" s="225">
        <v>2.6</v>
      </c>
      <c r="U281" s="408">
        <v>2.5</v>
      </c>
      <c r="V281" s="408"/>
      <c r="W281" s="408"/>
      <c r="X281" s="405"/>
      <c r="Y281" s="405"/>
      <c r="Z281" s="405"/>
      <c r="AA281" s="405"/>
      <c r="AB281" s="180">
        <f t="shared" si="15"/>
        <v>7.7</v>
      </c>
      <c r="AC281" s="181" t="s">
        <v>24</v>
      </c>
      <c r="AE281" s="29"/>
      <c r="AF281" s="29"/>
      <c r="AG281" s="29"/>
      <c r="AH281" s="29"/>
      <c r="AI281" s="29"/>
      <c r="AJ281" s="29"/>
      <c r="AK281" s="29"/>
    </row>
    <row r="282" spans="9:37" s="45" customFormat="1" ht="16.5" customHeight="1">
      <c r="I282" s="158"/>
      <c r="J282" s="176"/>
      <c r="K282" s="182" t="s">
        <v>310</v>
      </c>
      <c r="L282" s="176"/>
      <c r="M282" s="176"/>
      <c r="N282" s="176"/>
      <c r="O282" s="176"/>
      <c r="P282" s="176"/>
      <c r="Q282" s="176"/>
      <c r="R282" s="403"/>
      <c r="S282" s="403"/>
      <c r="T282" s="225">
        <v>2.6</v>
      </c>
      <c r="U282" s="408">
        <v>2.5</v>
      </c>
      <c r="V282" s="408"/>
      <c r="W282" s="408"/>
      <c r="X282" s="405"/>
      <c r="Y282" s="405"/>
      <c r="Z282" s="405"/>
      <c r="AA282" s="405"/>
      <c r="AB282" s="180">
        <f t="shared" si="15"/>
        <v>7.7</v>
      </c>
      <c r="AC282" s="181" t="s">
        <v>24</v>
      </c>
      <c r="AE282" s="29"/>
      <c r="AF282" s="29"/>
      <c r="AG282" s="29"/>
      <c r="AH282" s="29"/>
      <c r="AI282" s="29"/>
      <c r="AJ282" s="29"/>
      <c r="AK282" s="29"/>
    </row>
    <row r="283" spans="9:37" s="45" customFormat="1" ht="16.5" customHeight="1">
      <c r="I283" s="158"/>
      <c r="J283" s="176"/>
      <c r="K283" s="182" t="s">
        <v>311</v>
      </c>
      <c r="L283" s="176"/>
      <c r="M283" s="176"/>
      <c r="N283" s="176"/>
      <c r="O283" s="176"/>
      <c r="P283" s="176"/>
      <c r="Q283" s="176"/>
      <c r="R283" s="403"/>
      <c r="S283" s="403"/>
      <c r="T283" s="225">
        <v>2.6</v>
      </c>
      <c r="U283" s="408">
        <v>2.5</v>
      </c>
      <c r="V283" s="408"/>
      <c r="W283" s="408"/>
      <c r="X283" s="405"/>
      <c r="Y283" s="405"/>
      <c r="Z283" s="405"/>
      <c r="AA283" s="405"/>
      <c r="AB283" s="180">
        <f t="shared" si="15"/>
        <v>7.7</v>
      </c>
      <c r="AC283" s="181" t="s">
        <v>24</v>
      </c>
      <c r="AE283" s="29"/>
      <c r="AF283" s="29"/>
      <c r="AG283" s="29"/>
      <c r="AH283" s="29"/>
      <c r="AI283" s="29"/>
      <c r="AJ283" s="29"/>
      <c r="AK283" s="29"/>
    </row>
    <row r="284" spans="9:37" s="45" customFormat="1" ht="16.5" customHeight="1">
      <c r="I284" s="158"/>
      <c r="J284" s="176"/>
      <c r="K284" s="182" t="s">
        <v>312</v>
      </c>
      <c r="L284" s="176"/>
      <c r="M284" s="176"/>
      <c r="N284" s="176"/>
      <c r="O284" s="176"/>
      <c r="P284" s="176"/>
      <c r="Q284" s="176"/>
      <c r="R284" s="403"/>
      <c r="S284" s="403"/>
      <c r="T284" s="225">
        <v>2.6</v>
      </c>
      <c r="U284" s="408">
        <v>2.5</v>
      </c>
      <c r="V284" s="408"/>
      <c r="W284" s="408"/>
      <c r="X284" s="405"/>
      <c r="Y284" s="405"/>
      <c r="Z284" s="405"/>
      <c r="AA284" s="405"/>
      <c r="AB284" s="180">
        <f t="shared" si="15"/>
        <v>7.7</v>
      </c>
      <c r="AC284" s="181" t="s">
        <v>24</v>
      </c>
      <c r="AE284" s="29"/>
      <c r="AF284" s="29"/>
      <c r="AG284" s="29"/>
      <c r="AH284" s="29"/>
      <c r="AI284" s="29"/>
      <c r="AJ284" s="29"/>
      <c r="AK284" s="29"/>
    </row>
    <row r="285" spans="9:37" s="45" customFormat="1" ht="16.5" customHeight="1">
      <c r="I285" s="158"/>
      <c r="J285" s="176"/>
      <c r="K285" s="182" t="s">
        <v>724</v>
      </c>
      <c r="L285" s="176"/>
      <c r="M285" s="176"/>
      <c r="N285" s="176"/>
      <c r="O285" s="176"/>
      <c r="P285" s="176"/>
      <c r="Q285" s="176"/>
      <c r="R285" s="403"/>
      <c r="S285" s="403"/>
      <c r="T285" s="225">
        <v>2.6</v>
      </c>
      <c r="U285" s="408">
        <v>2.5</v>
      </c>
      <c r="V285" s="408"/>
      <c r="W285" s="408"/>
      <c r="X285" s="405"/>
      <c r="Y285" s="405"/>
      <c r="Z285" s="405"/>
      <c r="AA285" s="405"/>
      <c r="AB285" s="180">
        <f t="shared" si="15"/>
        <v>7.7</v>
      </c>
      <c r="AC285" s="181" t="s">
        <v>24</v>
      </c>
      <c r="AE285" s="29"/>
      <c r="AF285" s="29"/>
      <c r="AG285" s="29"/>
      <c r="AH285" s="29"/>
      <c r="AI285" s="29"/>
      <c r="AJ285" s="29"/>
      <c r="AK285" s="29"/>
    </row>
    <row r="286" spans="9:37" s="45" customFormat="1" ht="16.5" customHeight="1">
      <c r="I286" s="158"/>
      <c r="J286" s="235"/>
      <c r="K286" s="236"/>
      <c r="L286" s="236"/>
      <c r="M286" s="236"/>
      <c r="N286" s="236"/>
      <c r="O286" s="236"/>
      <c r="P286" s="236"/>
      <c r="Q286" s="236"/>
      <c r="R286" s="237"/>
      <c r="S286" s="237"/>
      <c r="T286" s="237"/>
      <c r="U286" s="237"/>
      <c r="V286" s="237"/>
      <c r="W286" s="237"/>
      <c r="X286" s="237"/>
      <c r="Y286" s="237"/>
      <c r="Z286" s="237"/>
      <c r="AA286" s="237"/>
      <c r="AB286" s="238"/>
      <c r="AC286" s="206"/>
      <c r="AE286" s="29"/>
      <c r="AF286" s="29"/>
      <c r="AG286" s="29"/>
      <c r="AH286" s="29"/>
      <c r="AI286" s="29"/>
      <c r="AJ286" s="29"/>
      <c r="AK286" s="29"/>
    </row>
    <row r="287" spans="9:37" s="45" customFormat="1" ht="16.5" customHeight="1">
      <c r="I287" s="158"/>
      <c r="J287" s="190" t="s">
        <v>800</v>
      </c>
      <c r="K287" s="406" t="s">
        <v>507</v>
      </c>
      <c r="L287" s="406"/>
      <c r="M287" s="406"/>
      <c r="N287" s="406"/>
      <c r="O287" s="406"/>
      <c r="P287" s="406"/>
      <c r="Q287" s="406"/>
      <c r="R287" s="406"/>
      <c r="S287" s="406"/>
      <c r="T287" s="406"/>
      <c r="U287" s="406"/>
      <c r="V287" s="406"/>
      <c r="W287" s="406"/>
      <c r="X287" s="406"/>
      <c r="Y287" s="406"/>
      <c r="Z287" s="406"/>
      <c r="AA287" s="406"/>
      <c r="AB287" s="188">
        <f>SUM(AB289:AB306)</f>
        <v>27.2</v>
      </c>
      <c r="AC287" s="189" t="s">
        <v>356</v>
      </c>
      <c r="AE287" s="29"/>
      <c r="AF287" s="29"/>
      <c r="AG287" s="29"/>
      <c r="AH287" s="29"/>
      <c r="AI287" s="29"/>
      <c r="AJ287" s="29"/>
      <c r="AK287" s="29"/>
    </row>
    <row r="288" spans="9:37" s="45" customFormat="1" ht="16.5" customHeight="1">
      <c r="I288" s="158"/>
      <c r="J288" s="185"/>
      <c r="K288" s="403" t="s">
        <v>72</v>
      </c>
      <c r="L288" s="403"/>
      <c r="M288" s="403"/>
      <c r="N288" s="403"/>
      <c r="O288" s="403"/>
      <c r="P288" s="403"/>
      <c r="Q288" s="403"/>
      <c r="R288" s="403"/>
      <c r="S288" s="403"/>
      <c r="T288" s="183"/>
      <c r="U288" s="404"/>
      <c r="V288" s="404"/>
      <c r="W288" s="404"/>
      <c r="X288" s="404"/>
      <c r="Y288" s="404"/>
      <c r="Z288" s="404"/>
      <c r="AA288" s="404"/>
      <c r="AB288" s="184"/>
      <c r="AC288" s="186"/>
      <c r="AE288" s="29"/>
      <c r="AF288" s="29"/>
      <c r="AG288" s="29"/>
      <c r="AH288" s="29"/>
      <c r="AI288" s="29"/>
      <c r="AJ288" s="29"/>
      <c r="AK288" s="29"/>
    </row>
    <row r="289" spans="9:37" s="45" customFormat="1" ht="16.5" customHeight="1">
      <c r="I289" s="158"/>
      <c r="J289" s="195"/>
      <c r="K289" s="407" t="s">
        <v>381</v>
      </c>
      <c r="L289" s="407"/>
      <c r="M289" s="407"/>
      <c r="N289" s="407"/>
      <c r="O289" s="407"/>
      <c r="P289" s="407"/>
      <c r="Q289" s="407"/>
      <c r="R289" s="408"/>
      <c r="S289" s="408"/>
      <c r="T289" s="197"/>
      <c r="U289" s="408"/>
      <c r="V289" s="408"/>
      <c r="W289" s="408"/>
      <c r="X289" s="408"/>
      <c r="Y289" s="408"/>
      <c r="Z289" s="408"/>
      <c r="AA289" s="408"/>
      <c r="AB289" s="198">
        <v>0.9</v>
      </c>
      <c r="AC289" s="199" t="s">
        <v>24</v>
      </c>
      <c r="AE289" s="29"/>
      <c r="AF289" s="29"/>
      <c r="AG289" s="29"/>
      <c r="AH289" s="29"/>
      <c r="AI289" s="29"/>
      <c r="AJ289" s="29"/>
      <c r="AK289" s="29"/>
    </row>
    <row r="290" spans="9:37" s="45" customFormat="1" ht="16.5" customHeight="1">
      <c r="I290" s="158"/>
      <c r="J290" s="195"/>
      <c r="K290" s="407" t="s">
        <v>386</v>
      </c>
      <c r="L290" s="407"/>
      <c r="M290" s="407"/>
      <c r="N290" s="407"/>
      <c r="O290" s="407"/>
      <c r="P290" s="407"/>
      <c r="Q290" s="407"/>
      <c r="R290" s="408"/>
      <c r="S290" s="408"/>
      <c r="T290" s="197"/>
      <c r="U290" s="408"/>
      <c r="V290" s="408"/>
      <c r="W290" s="408"/>
      <c r="X290" s="408"/>
      <c r="Y290" s="408"/>
      <c r="Z290" s="408"/>
      <c r="AA290" s="408"/>
      <c r="AB290" s="198">
        <v>0.9</v>
      </c>
      <c r="AC290" s="199" t="s">
        <v>24</v>
      </c>
      <c r="AE290" s="29"/>
      <c r="AF290" s="29"/>
      <c r="AG290" s="29"/>
      <c r="AH290" s="29"/>
      <c r="AI290" s="29"/>
      <c r="AJ290" s="29"/>
      <c r="AK290" s="29"/>
    </row>
    <row r="291" spans="9:37" s="45" customFormat="1" ht="16.5" customHeight="1">
      <c r="I291" s="158"/>
      <c r="J291" s="195"/>
      <c r="K291" s="407" t="s">
        <v>382</v>
      </c>
      <c r="L291" s="407"/>
      <c r="M291" s="407"/>
      <c r="N291" s="407"/>
      <c r="O291" s="407"/>
      <c r="P291" s="407"/>
      <c r="Q291" s="407"/>
      <c r="R291" s="408"/>
      <c r="S291" s="408"/>
      <c r="T291" s="197"/>
      <c r="U291" s="408"/>
      <c r="V291" s="408"/>
      <c r="W291" s="408"/>
      <c r="X291" s="408"/>
      <c r="Y291" s="408"/>
      <c r="Z291" s="408"/>
      <c r="AA291" s="408"/>
      <c r="AB291" s="198">
        <v>0.9</v>
      </c>
      <c r="AC291" s="199" t="s">
        <v>24</v>
      </c>
      <c r="AE291" s="29"/>
      <c r="AF291" s="29"/>
      <c r="AG291" s="29"/>
      <c r="AH291" s="29"/>
      <c r="AI291" s="29"/>
      <c r="AJ291" s="29"/>
      <c r="AK291" s="29"/>
    </row>
    <row r="292" spans="9:37" s="45" customFormat="1" ht="16.5" customHeight="1">
      <c r="I292" s="158"/>
      <c r="J292" s="195"/>
      <c r="K292" s="407" t="s">
        <v>383</v>
      </c>
      <c r="L292" s="407"/>
      <c r="M292" s="407"/>
      <c r="N292" s="407"/>
      <c r="O292" s="407"/>
      <c r="P292" s="407"/>
      <c r="Q292" s="407"/>
      <c r="R292" s="408"/>
      <c r="S292" s="408"/>
      <c r="T292" s="197"/>
      <c r="U292" s="408"/>
      <c r="V292" s="408"/>
      <c r="W292" s="408"/>
      <c r="X292" s="408"/>
      <c r="Y292" s="408"/>
      <c r="Z292" s="408"/>
      <c r="AA292" s="408"/>
      <c r="AB292" s="198">
        <v>0.9</v>
      </c>
      <c r="AC292" s="199" t="s">
        <v>24</v>
      </c>
      <c r="AE292" s="29"/>
      <c r="AF292" s="29"/>
      <c r="AG292" s="29"/>
      <c r="AH292" s="29"/>
      <c r="AI292" s="29"/>
      <c r="AJ292" s="29"/>
      <c r="AK292" s="29"/>
    </row>
    <row r="293" spans="9:37" s="45" customFormat="1" ht="16.5" customHeight="1">
      <c r="I293" s="158"/>
      <c r="J293" s="195"/>
      <c r="K293" s="407" t="s">
        <v>384</v>
      </c>
      <c r="L293" s="407"/>
      <c r="M293" s="407"/>
      <c r="N293" s="407"/>
      <c r="O293" s="407"/>
      <c r="P293" s="407"/>
      <c r="Q293" s="407"/>
      <c r="R293" s="408"/>
      <c r="S293" s="408"/>
      <c r="T293" s="197"/>
      <c r="U293" s="408"/>
      <c r="V293" s="408"/>
      <c r="W293" s="408"/>
      <c r="X293" s="408"/>
      <c r="Y293" s="408"/>
      <c r="Z293" s="408"/>
      <c r="AA293" s="408"/>
      <c r="AB293" s="198">
        <v>0.9</v>
      </c>
      <c r="AC293" s="199" t="s">
        <v>24</v>
      </c>
      <c r="AE293" s="29"/>
      <c r="AF293" s="29"/>
      <c r="AG293" s="29"/>
      <c r="AH293" s="29"/>
      <c r="AI293" s="29"/>
      <c r="AJ293" s="29"/>
      <c r="AK293" s="29"/>
    </row>
    <row r="294" spans="9:37" s="45" customFormat="1" ht="16.5" customHeight="1">
      <c r="I294" s="158"/>
      <c r="J294" s="195"/>
      <c r="K294" s="407" t="s">
        <v>393</v>
      </c>
      <c r="L294" s="407"/>
      <c r="M294" s="407"/>
      <c r="N294" s="407"/>
      <c r="O294" s="407"/>
      <c r="P294" s="407"/>
      <c r="Q294" s="407"/>
      <c r="R294" s="408"/>
      <c r="S294" s="408"/>
      <c r="T294" s="197"/>
      <c r="U294" s="408"/>
      <c r="V294" s="408"/>
      <c r="W294" s="408"/>
      <c r="X294" s="408"/>
      <c r="Y294" s="408"/>
      <c r="Z294" s="408"/>
      <c r="AA294" s="408"/>
      <c r="AB294" s="198">
        <v>0.9</v>
      </c>
      <c r="AC294" s="199" t="s">
        <v>24</v>
      </c>
      <c r="AE294" s="29"/>
      <c r="AF294" s="29"/>
      <c r="AG294" s="29"/>
      <c r="AH294" s="29"/>
      <c r="AI294" s="29"/>
      <c r="AJ294" s="29"/>
      <c r="AK294" s="29"/>
    </row>
    <row r="295" spans="9:37" s="45" customFormat="1" ht="16.5" customHeight="1">
      <c r="I295" s="158"/>
      <c r="J295" s="195"/>
      <c r="K295" s="407" t="s">
        <v>390</v>
      </c>
      <c r="L295" s="407"/>
      <c r="M295" s="407"/>
      <c r="N295" s="407"/>
      <c r="O295" s="407"/>
      <c r="P295" s="407"/>
      <c r="Q295" s="407"/>
      <c r="R295" s="408"/>
      <c r="S295" s="408"/>
      <c r="T295" s="197"/>
      <c r="U295" s="408"/>
      <c r="V295" s="408"/>
      <c r="W295" s="408"/>
      <c r="X295" s="408"/>
      <c r="Y295" s="408"/>
      <c r="Z295" s="408"/>
      <c r="AA295" s="408"/>
      <c r="AB295" s="198">
        <v>0.8</v>
      </c>
      <c r="AC295" s="199" t="s">
        <v>24</v>
      </c>
      <c r="AE295" s="29"/>
      <c r="AF295" s="29"/>
      <c r="AG295" s="29"/>
      <c r="AH295" s="29"/>
      <c r="AI295" s="29"/>
      <c r="AJ295" s="29"/>
      <c r="AK295" s="29"/>
    </row>
    <row r="296" spans="9:37" s="45" customFormat="1" ht="16.5" customHeight="1">
      <c r="I296" s="158"/>
      <c r="J296" s="195"/>
      <c r="K296" s="407" t="s">
        <v>511</v>
      </c>
      <c r="L296" s="407"/>
      <c r="M296" s="407"/>
      <c r="N296" s="407"/>
      <c r="O296" s="407"/>
      <c r="P296" s="407"/>
      <c r="Q296" s="407"/>
      <c r="R296" s="408"/>
      <c r="S296" s="408"/>
      <c r="T296" s="197"/>
      <c r="U296" s="408"/>
      <c r="V296" s="408"/>
      <c r="W296" s="408"/>
      <c r="X296" s="408"/>
      <c r="Y296" s="408"/>
      <c r="Z296" s="408"/>
      <c r="AA296" s="408"/>
      <c r="AB296" s="198">
        <v>3</v>
      </c>
      <c r="AC296" s="199" t="s">
        <v>24</v>
      </c>
      <c r="AE296" s="29"/>
      <c r="AF296" s="29"/>
      <c r="AG296" s="29"/>
      <c r="AH296" s="29"/>
      <c r="AI296" s="29"/>
      <c r="AJ296" s="29"/>
      <c r="AK296" s="29"/>
    </row>
    <row r="297" spans="9:37" s="45" customFormat="1" ht="16.5" customHeight="1">
      <c r="I297" s="158"/>
      <c r="J297" s="195"/>
      <c r="K297" s="407" t="s">
        <v>389</v>
      </c>
      <c r="L297" s="407"/>
      <c r="M297" s="407"/>
      <c r="N297" s="407"/>
      <c r="O297" s="407"/>
      <c r="P297" s="407"/>
      <c r="Q297" s="407"/>
      <c r="R297" s="408"/>
      <c r="S297" s="408"/>
      <c r="T297" s="197"/>
      <c r="U297" s="408"/>
      <c r="V297" s="408"/>
      <c r="W297" s="408"/>
      <c r="X297" s="408"/>
      <c r="Y297" s="408"/>
      <c r="Z297" s="408"/>
      <c r="AA297" s="408"/>
      <c r="AB297" s="198">
        <v>0.8</v>
      </c>
      <c r="AC297" s="199" t="s">
        <v>24</v>
      </c>
      <c r="AE297" s="29"/>
      <c r="AF297" s="29"/>
      <c r="AG297" s="29"/>
      <c r="AH297" s="29"/>
      <c r="AI297" s="29"/>
      <c r="AJ297" s="29"/>
      <c r="AK297" s="29"/>
    </row>
    <row r="298" spans="9:37" s="45" customFormat="1" ht="16.5" customHeight="1">
      <c r="I298" s="158"/>
      <c r="J298" s="195"/>
      <c r="K298" s="407" t="s">
        <v>457</v>
      </c>
      <c r="L298" s="407"/>
      <c r="M298" s="407"/>
      <c r="N298" s="407"/>
      <c r="O298" s="407"/>
      <c r="P298" s="407"/>
      <c r="Q298" s="407"/>
      <c r="R298" s="408"/>
      <c r="S298" s="408"/>
      <c r="T298" s="197"/>
      <c r="U298" s="408"/>
      <c r="V298" s="408"/>
      <c r="W298" s="408"/>
      <c r="X298" s="408"/>
      <c r="Y298" s="408"/>
      <c r="Z298" s="408"/>
      <c r="AA298" s="408"/>
      <c r="AB298" s="198">
        <v>2.4</v>
      </c>
      <c r="AC298" s="199" t="s">
        <v>24</v>
      </c>
      <c r="AE298" s="29"/>
      <c r="AF298" s="29"/>
      <c r="AG298" s="29"/>
      <c r="AH298" s="29"/>
      <c r="AI298" s="29"/>
      <c r="AJ298" s="29"/>
      <c r="AK298" s="29"/>
    </row>
    <row r="299" spans="9:37" s="45" customFormat="1" ht="16.5" customHeight="1">
      <c r="I299" s="158"/>
      <c r="J299" s="195"/>
      <c r="K299" s="407" t="s">
        <v>363</v>
      </c>
      <c r="L299" s="407"/>
      <c r="M299" s="407"/>
      <c r="N299" s="407"/>
      <c r="O299" s="407"/>
      <c r="P299" s="407"/>
      <c r="Q299" s="407"/>
      <c r="R299" s="408"/>
      <c r="S299" s="408"/>
      <c r="T299" s="197"/>
      <c r="U299" s="408"/>
      <c r="V299" s="408"/>
      <c r="W299" s="408"/>
      <c r="X299" s="408"/>
      <c r="Y299" s="408"/>
      <c r="Z299" s="408"/>
      <c r="AA299" s="408"/>
      <c r="AB299" s="198">
        <v>0.8</v>
      </c>
      <c r="AC299" s="199" t="s">
        <v>24</v>
      </c>
      <c r="AE299" s="29"/>
      <c r="AF299" s="29"/>
      <c r="AG299" s="29"/>
      <c r="AH299" s="29"/>
      <c r="AI299" s="29"/>
      <c r="AJ299" s="29"/>
      <c r="AK299" s="29"/>
    </row>
    <row r="300" spans="9:37" s="45" customFormat="1" ht="16.5" customHeight="1">
      <c r="I300" s="158"/>
      <c r="J300" s="195"/>
      <c r="K300" s="407" t="s">
        <v>512</v>
      </c>
      <c r="L300" s="407"/>
      <c r="M300" s="407"/>
      <c r="N300" s="407"/>
      <c r="O300" s="407"/>
      <c r="P300" s="407"/>
      <c r="Q300" s="407"/>
      <c r="R300" s="408"/>
      <c r="S300" s="408"/>
      <c r="T300" s="197"/>
      <c r="U300" s="408"/>
      <c r="V300" s="408"/>
      <c r="W300" s="408"/>
      <c r="X300" s="408"/>
      <c r="Y300" s="408"/>
      <c r="Z300" s="408"/>
      <c r="AA300" s="408"/>
      <c r="AB300" s="198">
        <v>0.8</v>
      </c>
      <c r="AC300" s="199" t="s">
        <v>24</v>
      </c>
      <c r="AE300" s="29"/>
      <c r="AF300" s="29"/>
      <c r="AG300" s="29"/>
      <c r="AH300" s="29"/>
      <c r="AI300" s="29"/>
      <c r="AJ300" s="29"/>
      <c r="AK300" s="29"/>
    </row>
    <row r="301" spans="9:37" s="45" customFormat="1" ht="16.5" customHeight="1">
      <c r="I301" s="158"/>
      <c r="J301" s="176"/>
      <c r="K301" s="182" t="s">
        <v>300</v>
      </c>
      <c r="L301" s="176"/>
      <c r="M301" s="176"/>
      <c r="N301" s="176"/>
      <c r="O301" s="176"/>
      <c r="P301" s="176"/>
      <c r="Q301" s="176"/>
      <c r="R301" s="403"/>
      <c r="S301" s="403"/>
      <c r="T301" s="225"/>
      <c r="U301" s="408"/>
      <c r="V301" s="408"/>
      <c r="W301" s="408"/>
      <c r="X301" s="405"/>
      <c r="Y301" s="405"/>
      <c r="Z301" s="405"/>
      <c r="AA301" s="405"/>
      <c r="AB301" s="180">
        <v>2.2000000000000002</v>
      </c>
      <c r="AC301" s="181" t="s">
        <v>24</v>
      </c>
      <c r="AE301" s="29"/>
      <c r="AF301" s="29"/>
      <c r="AG301" s="29"/>
      <c r="AH301" s="29"/>
      <c r="AI301" s="29"/>
      <c r="AJ301" s="29"/>
      <c r="AK301" s="29"/>
    </row>
    <row r="302" spans="9:37" s="45" customFormat="1" ht="16.5" customHeight="1">
      <c r="I302" s="158"/>
      <c r="J302" s="176"/>
      <c r="K302" s="182" t="s">
        <v>358</v>
      </c>
      <c r="L302" s="176"/>
      <c r="M302" s="176"/>
      <c r="N302" s="176"/>
      <c r="O302" s="176"/>
      <c r="P302" s="176"/>
      <c r="Q302" s="176"/>
      <c r="R302" s="403"/>
      <c r="S302" s="403"/>
      <c r="T302" s="225"/>
      <c r="U302" s="408"/>
      <c r="V302" s="408"/>
      <c r="W302" s="408"/>
      <c r="X302" s="405"/>
      <c r="Y302" s="405"/>
      <c r="Z302" s="405"/>
      <c r="AA302" s="405"/>
      <c r="AB302" s="180">
        <v>2.2000000000000002</v>
      </c>
      <c r="AC302" s="181" t="s">
        <v>24</v>
      </c>
      <c r="AE302" s="29"/>
      <c r="AF302" s="29"/>
      <c r="AG302" s="29"/>
      <c r="AH302" s="29"/>
      <c r="AI302" s="29"/>
      <c r="AJ302" s="29"/>
      <c r="AK302" s="29"/>
    </row>
    <row r="303" spans="9:37" s="45" customFormat="1" ht="16.5" customHeight="1">
      <c r="I303" s="158"/>
      <c r="J303" s="176"/>
      <c r="K303" s="182" t="s">
        <v>305</v>
      </c>
      <c r="L303" s="176"/>
      <c r="M303" s="176"/>
      <c r="N303" s="176"/>
      <c r="O303" s="176"/>
      <c r="P303" s="176"/>
      <c r="Q303" s="176"/>
      <c r="R303" s="403"/>
      <c r="S303" s="403"/>
      <c r="T303" s="225"/>
      <c r="U303" s="408"/>
      <c r="V303" s="408"/>
      <c r="W303" s="408"/>
      <c r="X303" s="405"/>
      <c r="Y303" s="405"/>
      <c r="Z303" s="405"/>
      <c r="AA303" s="405"/>
      <c r="AB303" s="180">
        <v>2.2000000000000002</v>
      </c>
      <c r="AC303" s="181" t="s">
        <v>24</v>
      </c>
      <c r="AE303" s="29"/>
      <c r="AF303" s="29"/>
      <c r="AG303" s="29"/>
      <c r="AH303" s="29"/>
      <c r="AI303" s="29"/>
      <c r="AJ303" s="29"/>
      <c r="AK303" s="29"/>
    </row>
    <row r="304" spans="9:37" s="45" customFormat="1" ht="16.5" customHeight="1">
      <c r="I304" s="158"/>
      <c r="J304" s="176"/>
      <c r="K304" s="182" t="s">
        <v>306</v>
      </c>
      <c r="L304" s="176"/>
      <c r="M304" s="176"/>
      <c r="N304" s="176"/>
      <c r="O304" s="176"/>
      <c r="P304" s="176"/>
      <c r="Q304" s="176"/>
      <c r="R304" s="403"/>
      <c r="S304" s="403"/>
      <c r="T304" s="225"/>
      <c r="U304" s="408"/>
      <c r="V304" s="408"/>
      <c r="W304" s="408"/>
      <c r="X304" s="405"/>
      <c r="Y304" s="405"/>
      <c r="Z304" s="405"/>
      <c r="AA304" s="405"/>
      <c r="AB304" s="180">
        <v>2.2000000000000002</v>
      </c>
      <c r="AC304" s="181" t="s">
        <v>24</v>
      </c>
      <c r="AE304" s="29"/>
      <c r="AF304" s="29"/>
      <c r="AG304" s="29"/>
      <c r="AH304" s="29"/>
      <c r="AI304" s="29"/>
      <c r="AJ304" s="29"/>
      <c r="AK304" s="29"/>
    </row>
    <row r="305" spans="9:37" s="45" customFormat="1" ht="16.5" customHeight="1">
      <c r="I305" s="158"/>
      <c r="J305" s="176"/>
      <c r="K305" s="182" t="s">
        <v>309</v>
      </c>
      <c r="L305" s="176"/>
      <c r="M305" s="176"/>
      <c r="N305" s="176"/>
      <c r="O305" s="176"/>
      <c r="P305" s="176"/>
      <c r="Q305" s="176"/>
      <c r="R305" s="403"/>
      <c r="S305" s="403"/>
      <c r="T305" s="225"/>
      <c r="U305" s="408"/>
      <c r="V305" s="408"/>
      <c r="W305" s="408"/>
      <c r="X305" s="405"/>
      <c r="Y305" s="405"/>
      <c r="Z305" s="405"/>
      <c r="AA305" s="405"/>
      <c r="AB305" s="180">
        <v>2.2000000000000002</v>
      </c>
      <c r="AC305" s="181" t="s">
        <v>24</v>
      </c>
      <c r="AE305" s="29"/>
      <c r="AF305" s="29"/>
      <c r="AG305" s="29"/>
      <c r="AH305" s="29"/>
      <c r="AI305" s="29"/>
      <c r="AJ305" s="29"/>
      <c r="AK305" s="29"/>
    </row>
    <row r="306" spans="9:37" s="45" customFormat="1" ht="16.5" customHeight="1">
      <c r="I306" s="158"/>
      <c r="J306" s="176"/>
      <c r="K306" s="182" t="s">
        <v>724</v>
      </c>
      <c r="L306" s="176"/>
      <c r="M306" s="176"/>
      <c r="N306" s="176"/>
      <c r="O306" s="176"/>
      <c r="P306" s="176"/>
      <c r="Q306" s="176"/>
      <c r="R306" s="403"/>
      <c r="S306" s="403"/>
      <c r="T306" s="225"/>
      <c r="U306" s="408"/>
      <c r="V306" s="408"/>
      <c r="W306" s="408"/>
      <c r="X306" s="405"/>
      <c r="Y306" s="405"/>
      <c r="Z306" s="405"/>
      <c r="AA306" s="405"/>
      <c r="AB306" s="180">
        <v>2.2000000000000002</v>
      </c>
      <c r="AC306" s="181" t="s">
        <v>24</v>
      </c>
      <c r="AE306" s="29"/>
      <c r="AF306" s="29"/>
      <c r="AG306" s="29"/>
      <c r="AH306" s="29"/>
      <c r="AI306" s="29"/>
      <c r="AJ306" s="29"/>
      <c r="AK306" s="29"/>
    </row>
    <row r="307" spans="9:37" s="45" customFormat="1" ht="16.5" customHeight="1">
      <c r="I307" s="158"/>
      <c r="J307" s="54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47"/>
      <c r="AC307" s="159"/>
      <c r="AE307" s="29"/>
      <c r="AF307" s="29"/>
      <c r="AG307" s="29"/>
      <c r="AH307" s="29"/>
      <c r="AI307" s="29"/>
      <c r="AJ307" s="29"/>
      <c r="AK307" s="29"/>
    </row>
    <row r="308" spans="9:37" s="45" customFormat="1" ht="29.25" customHeight="1">
      <c r="I308" s="158"/>
      <c r="J308" s="190" t="s">
        <v>801</v>
      </c>
      <c r="K308" s="406" t="s">
        <v>508</v>
      </c>
      <c r="L308" s="406"/>
      <c r="M308" s="406"/>
      <c r="N308" s="406"/>
      <c r="O308" s="406"/>
      <c r="P308" s="406"/>
      <c r="Q308" s="406"/>
      <c r="R308" s="406"/>
      <c r="S308" s="406"/>
      <c r="T308" s="406"/>
      <c r="U308" s="406"/>
      <c r="V308" s="406"/>
      <c r="W308" s="406"/>
      <c r="X308" s="406"/>
      <c r="Y308" s="406"/>
      <c r="Z308" s="406"/>
      <c r="AA308" s="406"/>
      <c r="AB308" s="188">
        <f>SUM(AB309:AB310)</f>
        <v>32.697600000000001</v>
      </c>
      <c r="AC308" s="189" t="s">
        <v>323</v>
      </c>
      <c r="AE308" s="29"/>
      <c r="AF308" s="29"/>
      <c r="AG308" s="29"/>
      <c r="AH308" s="29"/>
      <c r="AI308" s="29"/>
      <c r="AJ308" s="29"/>
      <c r="AK308" s="29"/>
    </row>
    <row r="309" spans="9:37" s="45" customFormat="1" ht="16.5" customHeight="1">
      <c r="I309" s="158"/>
      <c r="J309" s="185"/>
      <c r="K309" s="403" t="s">
        <v>72</v>
      </c>
      <c r="L309" s="403"/>
      <c r="M309" s="403"/>
      <c r="N309" s="403"/>
      <c r="O309" s="403"/>
      <c r="P309" s="403"/>
      <c r="Q309" s="403"/>
      <c r="R309" s="403"/>
      <c r="S309" s="403"/>
      <c r="T309" s="183" t="s">
        <v>273</v>
      </c>
      <c r="U309" s="404" t="s">
        <v>492</v>
      </c>
      <c r="V309" s="404"/>
      <c r="W309" s="404"/>
      <c r="X309" s="404"/>
      <c r="Y309" s="404"/>
      <c r="Z309" s="404"/>
      <c r="AA309" s="404"/>
      <c r="AB309" s="184"/>
      <c r="AC309" s="186"/>
      <c r="AE309" s="29"/>
      <c r="AF309" s="29"/>
      <c r="AG309" s="29"/>
      <c r="AH309" s="29"/>
      <c r="AI309" s="29"/>
      <c r="AJ309" s="29"/>
      <c r="AK309" s="29"/>
    </row>
    <row r="310" spans="9:37" s="45" customFormat="1" ht="16.5" customHeight="1">
      <c r="I310" s="158"/>
      <c r="J310" s="195"/>
      <c r="K310" s="407" t="s">
        <v>510</v>
      </c>
      <c r="L310" s="407"/>
      <c r="M310" s="407"/>
      <c r="N310" s="407"/>
      <c r="O310" s="407"/>
      <c r="P310" s="407"/>
      <c r="Q310" s="407"/>
      <c r="R310" s="408"/>
      <c r="S310" s="408"/>
      <c r="T310" s="197">
        <v>4.16</v>
      </c>
      <c r="U310" s="408">
        <v>7.86</v>
      </c>
      <c r="V310" s="408"/>
      <c r="W310" s="408"/>
      <c r="X310" s="408"/>
      <c r="Y310" s="408"/>
      <c r="Z310" s="408"/>
      <c r="AA310" s="408"/>
      <c r="AB310" s="198">
        <f>U310*T310</f>
        <v>32.697600000000001</v>
      </c>
      <c r="AC310" s="199" t="s">
        <v>19</v>
      </c>
      <c r="AE310" s="29"/>
      <c r="AF310" s="29"/>
      <c r="AG310" s="29"/>
      <c r="AH310" s="29"/>
      <c r="AI310" s="29"/>
      <c r="AJ310" s="29"/>
      <c r="AK310" s="29"/>
    </row>
    <row r="311" spans="9:37" s="45" customFormat="1" ht="16.5" customHeight="1">
      <c r="I311" s="158"/>
      <c r="J311" s="54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47"/>
      <c r="AC311" s="159"/>
      <c r="AE311" s="29"/>
      <c r="AF311" s="29"/>
      <c r="AG311" s="29"/>
      <c r="AH311" s="29"/>
      <c r="AI311" s="29"/>
      <c r="AJ311" s="29"/>
      <c r="AK311" s="29"/>
    </row>
    <row r="312" spans="9:37" s="45" customFormat="1" ht="31.5" customHeight="1">
      <c r="I312" s="158"/>
      <c r="J312" s="190" t="s">
        <v>802</v>
      </c>
      <c r="K312" s="406" t="s">
        <v>509</v>
      </c>
      <c r="L312" s="406"/>
      <c r="M312" s="406"/>
      <c r="N312" s="406"/>
      <c r="O312" s="406"/>
      <c r="P312" s="406"/>
      <c r="Q312" s="406"/>
      <c r="R312" s="406"/>
      <c r="S312" s="406"/>
      <c r="T312" s="406"/>
      <c r="U312" s="406"/>
      <c r="V312" s="406"/>
      <c r="W312" s="406"/>
      <c r="X312" s="406"/>
      <c r="Y312" s="406"/>
      <c r="Z312" s="406"/>
      <c r="AA312" s="406"/>
      <c r="AB312" s="188">
        <f>SUM(AB313:AB315)</f>
        <v>343</v>
      </c>
      <c r="AC312" s="189" t="s">
        <v>323</v>
      </c>
      <c r="AE312" s="29"/>
      <c r="AF312" s="29"/>
      <c r="AG312" s="29"/>
      <c r="AH312" s="29"/>
      <c r="AI312" s="29"/>
      <c r="AJ312" s="29"/>
      <c r="AK312" s="29"/>
    </row>
    <row r="313" spans="9:37" s="45" customFormat="1" ht="16.5" customHeight="1">
      <c r="I313" s="158"/>
      <c r="J313" s="185"/>
      <c r="K313" s="403" t="s">
        <v>72</v>
      </c>
      <c r="L313" s="403"/>
      <c r="M313" s="403"/>
      <c r="N313" s="403"/>
      <c r="O313" s="403"/>
      <c r="P313" s="403"/>
      <c r="Q313" s="403"/>
      <c r="R313" s="403"/>
      <c r="S313" s="403"/>
      <c r="T313" s="183"/>
      <c r="U313" s="404"/>
      <c r="V313" s="404"/>
      <c r="W313" s="404"/>
      <c r="X313" s="404"/>
      <c r="Y313" s="404"/>
      <c r="Z313" s="404"/>
      <c r="AA313" s="404"/>
      <c r="AB313" s="184"/>
      <c r="AC313" s="186"/>
      <c r="AE313" s="29"/>
      <c r="AF313" s="29"/>
      <c r="AG313" s="29"/>
      <c r="AH313" s="29"/>
      <c r="AI313" s="29"/>
      <c r="AJ313" s="29"/>
      <c r="AK313" s="29"/>
    </row>
    <row r="314" spans="9:37" s="45" customFormat="1" ht="16.5" customHeight="1">
      <c r="I314" s="158"/>
      <c r="J314" s="195"/>
      <c r="K314" s="407" t="s">
        <v>516</v>
      </c>
      <c r="L314" s="407"/>
      <c r="M314" s="407"/>
      <c r="N314" s="407"/>
      <c r="O314" s="407"/>
      <c r="P314" s="407"/>
      <c r="Q314" s="407"/>
      <c r="R314" s="408"/>
      <c r="S314" s="408"/>
      <c r="T314" s="197"/>
      <c r="U314" s="408"/>
      <c r="V314" s="408"/>
      <c r="W314" s="408"/>
      <c r="X314" s="408"/>
      <c r="Y314" s="408"/>
      <c r="Z314" s="408"/>
      <c r="AA314" s="408"/>
      <c r="AB314" s="198">
        <v>295</v>
      </c>
      <c r="AC314" s="199" t="s">
        <v>19</v>
      </c>
      <c r="AE314" s="29"/>
      <c r="AF314" s="29"/>
      <c r="AG314" s="29"/>
      <c r="AH314" s="29"/>
      <c r="AI314" s="29"/>
      <c r="AJ314" s="29"/>
      <c r="AK314" s="29"/>
    </row>
    <row r="315" spans="9:37" s="45" customFormat="1" ht="16.5" customHeight="1">
      <c r="I315" s="158"/>
      <c r="J315" s="195"/>
      <c r="K315" s="407" t="s">
        <v>517</v>
      </c>
      <c r="L315" s="407"/>
      <c r="M315" s="407"/>
      <c r="N315" s="407"/>
      <c r="O315" s="407"/>
      <c r="P315" s="407"/>
      <c r="Q315" s="407"/>
      <c r="R315" s="408"/>
      <c r="S315" s="408"/>
      <c r="T315" s="197"/>
      <c r="U315" s="408"/>
      <c r="V315" s="408"/>
      <c r="W315" s="408"/>
      <c r="X315" s="408"/>
      <c r="Y315" s="408"/>
      <c r="Z315" s="408"/>
      <c r="AA315" s="408"/>
      <c r="AB315" s="198">
        <v>48</v>
      </c>
      <c r="AC315" s="199" t="s">
        <v>19</v>
      </c>
      <c r="AE315" s="29"/>
      <c r="AF315" s="29"/>
      <c r="AG315" s="29"/>
      <c r="AH315" s="29"/>
      <c r="AI315" s="29"/>
      <c r="AJ315" s="29"/>
      <c r="AK315" s="29"/>
    </row>
    <row r="316" spans="9:37" s="45" customFormat="1" ht="16.5" customHeight="1">
      <c r="I316" s="158"/>
      <c r="J316" s="54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47"/>
      <c r="AC316" s="159"/>
      <c r="AE316" s="29"/>
      <c r="AF316" s="29"/>
      <c r="AG316" s="29"/>
      <c r="AH316" s="29"/>
      <c r="AI316" s="29"/>
      <c r="AJ316" s="29"/>
      <c r="AK316" s="29"/>
    </row>
    <row r="317" spans="9:37" s="45" customFormat="1" ht="16.5" customHeight="1">
      <c r="I317" s="158"/>
      <c r="J317" s="190" t="s">
        <v>803</v>
      </c>
      <c r="K317" s="402" t="s">
        <v>169</v>
      </c>
      <c r="L317" s="402"/>
      <c r="M317" s="402"/>
      <c r="N317" s="402"/>
      <c r="O317" s="402"/>
      <c r="P317" s="402"/>
      <c r="Q317" s="402"/>
      <c r="R317" s="402"/>
      <c r="S317" s="402"/>
      <c r="T317" s="402"/>
      <c r="U317" s="402"/>
      <c r="V317" s="402"/>
      <c r="W317" s="402"/>
      <c r="X317" s="402"/>
      <c r="Y317" s="402"/>
      <c r="Z317" s="402"/>
      <c r="AA317" s="402"/>
      <c r="AB317" s="188">
        <f>SUM(AB319:AB333)</f>
        <v>476.09</v>
      </c>
      <c r="AC317" s="189" t="s">
        <v>323</v>
      </c>
      <c r="AE317" s="29"/>
      <c r="AF317" s="29"/>
      <c r="AG317" s="29"/>
      <c r="AH317" s="29"/>
      <c r="AI317" s="29"/>
      <c r="AJ317" s="29"/>
      <c r="AK317" s="29"/>
    </row>
    <row r="318" spans="9:37" s="45" customFormat="1" ht="16.5" customHeight="1">
      <c r="I318" s="158"/>
      <c r="J318" s="185"/>
      <c r="K318" s="403" t="s">
        <v>72</v>
      </c>
      <c r="L318" s="403"/>
      <c r="M318" s="403"/>
      <c r="N318" s="403"/>
      <c r="O318" s="403"/>
      <c r="P318" s="403"/>
      <c r="Q318" s="403"/>
      <c r="R318" s="403"/>
      <c r="S318" s="403"/>
      <c r="T318" s="183" t="s">
        <v>273</v>
      </c>
      <c r="U318" s="404" t="s">
        <v>492</v>
      </c>
      <c r="V318" s="404"/>
      <c r="W318" s="404"/>
      <c r="X318" s="404"/>
      <c r="Y318" s="404"/>
      <c r="Z318" s="404"/>
      <c r="AA318" s="404"/>
      <c r="AB318" s="184"/>
      <c r="AC318" s="186"/>
      <c r="AE318" s="29"/>
      <c r="AF318" s="29"/>
      <c r="AG318" s="29"/>
      <c r="AH318" s="29"/>
      <c r="AI318" s="29"/>
      <c r="AJ318" s="29"/>
      <c r="AK318" s="29"/>
    </row>
    <row r="319" spans="9:37" s="45" customFormat="1" ht="16.5" customHeight="1">
      <c r="I319" s="158"/>
      <c r="J319" s="195"/>
      <c r="K319" s="407" t="s">
        <v>429</v>
      </c>
      <c r="L319" s="407"/>
      <c r="M319" s="407"/>
      <c r="N319" s="407"/>
      <c r="O319" s="407"/>
      <c r="P319" s="407"/>
      <c r="Q319" s="407"/>
      <c r="R319" s="408"/>
      <c r="S319" s="408"/>
      <c r="T319" s="197">
        <v>2.5</v>
      </c>
      <c r="U319" s="408">
        <v>2.8</v>
      </c>
      <c r="V319" s="408"/>
      <c r="W319" s="408"/>
      <c r="X319" s="408"/>
      <c r="Y319" s="408"/>
      <c r="Z319" s="408"/>
      <c r="AA319" s="408"/>
      <c r="AB319" s="198">
        <f>U319*T319</f>
        <v>7</v>
      </c>
      <c r="AC319" s="199" t="s">
        <v>19</v>
      </c>
      <c r="AE319" s="29"/>
      <c r="AF319" s="29"/>
      <c r="AG319" s="29"/>
      <c r="AH319" s="29"/>
      <c r="AI319" s="29"/>
      <c r="AJ319" s="29"/>
      <c r="AK319" s="29"/>
    </row>
    <row r="320" spans="9:37" s="45" customFormat="1" ht="16.5" customHeight="1">
      <c r="I320" s="158"/>
      <c r="J320" s="195"/>
      <c r="K320" s="407" t="s">
        <v>430</v>
      </c>
      <c r="L320" s="407"/>
      <c r="M320" s="407"/>
      <c r="N320" s="407"/>
      <c r="O320" s="407"/>
      <c r="P320" s="407"/>
      <c r="Q320" s="407"/>
      <c r="R320" s="408"/>
      <c r="S320" s="408"/>
      <c r="T320" s="197">
        <v>2.5</v>
      </c>
      <c r="U320" s="408">
        <v>2.8</v>
      </c>
      <c r="V320" s="408"/>
      <c r="W320" s="408"/>
      <c r="X320" s="408"/>
      <c r="Y320" s="408"/>
      <c r="Z320" s="408"/>
      <c r="AA320" s="408"/>
      <c r="AB320" s="198">
        <f t="shared" ref="AB320:AB332" si="16">U320*T320</f>
        <v>7</v>
      </c>
      <c r="AC320" s="199" t="s">
        <v>19</v>
      </c>
      <c r="AE320" s="29"/>
      <c r="AF320" s="29"/>
      <c r="AG320" s="29"/>
      <c r="AH320" s="29"/>
      <c r="AI320" s="29"/>
      <c r="AJ320" s="29"/>
      <c r="AK320" s="29"/>
    </row>
    <row r="321" spans="9:37" s="45" customFormat="1" ht="16.5" customHeight="1">
      <c r="I321" s="158"/>
      <c r="J321" s="195"/>
      <c r="K321" s="407" t="s">
        <v>431</v>
      </c>
      <c r="L321" s="407"/>
      <c r="M321" s="407"/>
      <c r="N321" s="407"/>
      <c r="O321" s="407"/>
      <c r="P321" s="407"/>
      <c r="Q321" s="407"/>
      <c r="R321" s="408"/>
      <c r="S321" s="408"/>
      <c r="T321" s="197">
        <v>2.5</v>
      </c>
      <c r="U321" s="408">
        <v>2.8</v>
      </c>
      <c r="V321" s="408"/>
      <c r="W321" s="408"/>
      <c r="X321" s="408"/>
      <c r="Y321" s="408"/>
      <c r="Z321" s="408"/>
      <c r="AA321" s="408"/>
      <c r="AB321" s="198">
        <f t="shared" si="16"/>
        <v>7</v>
      </c>
      <c r="AC321" s="199" t="s">
        <v>19</v>
      </c>
      <c r="AE321" s="29"/>
      <c r="AF321" s="29"/>
      <c r="AG321" s="29"/>
      <c r="AH321" s="29"/>
      <c r="AI321" s="29"/>
      <c r="AJ321" s="29"/>
      <c r="AK321" s="29"/>
    </row>
    <row r="322" spans="9:37" s="45" customFormat="1" ht="16.5" customHeight="1">
      <c r="I322" s="158"/>
      <c r="J322" s="195"/>
      <c r="K322" s="407" t="s">
        <v>432</v>
      </c>
      <c r="L322" s="407"/>
      <c r="M322" s="407"/>
      <c r="N322" s="407"/>
      <c r="O322" s="407"/>
      <c r="P322" s="407"/>
      <c r="Q322" s="407"/>
      <c r="R322" s="408"/>
      <c r="S322" s="408"/>
      <c r="T322" s="197">
        <v>2.5</v>
      </c>
      <c r="U322" s="408">
        <v>2.8</v>
      </c>
      <c r="V322" s="408"/>
      <c r="W322" s="408"/>
      <c r="X322" s="408"/>
      <c r="Y322" s="408"/>
      <c r="Z322" s="408"/>
      <c r="AA322" s="408"/>
      <c r="AB322" s="198">
        <f t="shared" si="16"/>
        <v>7</v>
      </c>
      <c r="AC322" s="199" t="s">
        <v>19</v>
      </c>
      <c r="AE322" s="29"/>
      <c r="AF322" s="29"/>
      <c r="AG322" s="29"/>
      <c r="AH322" s="29"/>
      <c r="AI322" s="29"/>
      <c r="AJ322" s="29"/>
      <c r="AK322" s="29"/>
    </row>
    <row r="323" spans="9:37" s="45" customFormat="1" ht="16.5" customHeight="1">
      <c r="I323" s="158"/>
      <c r="J323" s="195"/>
      <c r="K323" s="407" t="s">
        <v>433</v>
      </c>
      <c r="L323" s="407"/>
      <c r="M323" s="407"/>
      <c r="N323" s="407"/>
      <c r="O323" s="407"/>
      <c r="P323" s="407"/>
      <c r="Q323" s="407"/>
      <c r="R323" s="408"/>
      <c r="S323" s="408"/>
      <c r="T323" s="197">
        <v>2.5</v>
      </c>
      <c r="U323" s="408">
        <v>2.8</v>
      </c>
      <c r="V323" s="408"/>
      <c r="W323" s="408"/>
      <c r="X323" s="408"/>
      <c r="Y323" s="408"/>
      <c r="Z323" s="408"/>
      <c r="AA323" s="408"/>
      <c r="AB323" s="198">
        <f t="shared" si="16"/>
        <v>7</v>
      </c>
      <c r="AC323" s="199" t="s">
        <v>19</v>
      </c>
      <c r="AE323" s="29"/>
      <c r="AF323" s="29"/>
      <c r="AG323" s="29"/>
      <c r="AH323" s="29"/>
      <c r="AI323" s="29"/>
      <c r="AJ323" s="29"/>
      <c r="AK323" s="29"/>
    </row>
    <row r="324" spans="9:37" s="45" customFormat="1" ht="16.5" customHeight="1">
      <c r="I324" s="158"/>
      <c r="J324" s="195"/>
      <c r="K324" s="407" t="s">
        <v>434</v>
      </c>
      <c r="L324" s="407"/>
      <c r="M324" s="407"/>
      <c r="N324" s="407"/>
      <c r="O324" s="407"/>
      <c r="P324" s="407"/>
      <c r="Q324" s="407"/>
      <c r="R324" s="408"/>
      <c r="S324" s="408"/>
      <c r="T324" s="197">
        <v>2.5</v>
      </c>
      <c r="U324" s="408">
        <v>2.8</v>
      </c>
      <c r="V324" s="408"/>
      <c r="W324" s="408"/>
      <c r="X324" s="408"/>
      <c r="Y324" s="408"/>
      <c r="Z324" s="408"/>
      <c r="AA324" s="408"/>
      <c r="AB324" s="198">
        <f t="shared" si="16"/>
        <v>7</v>
      </c>
      <c r="AC324" s="199" t="s">
        <v>19</v>
      </c>
      <c r="AE324" s="29"/>
      <c r="AF324" s="29"/>
      <c r="AG324" s="29"/>
      <c r="AH324" s="29"/>
      <c r="AI324" s="29"/>
      <c r="AJ324" s="29"/>
      <c r="AK324" s="29"/>
    </row>
    <row r="325" spans="9:37" s="45" customFormat="1" ht="16.5" customHeight="1">
      <c r="I325" s="158"/>
      <c r="J325" s="195"/>
      <c r="K325" s="407" t="s">
        <v>435</v>
      </c>
      <c r="L325" s="407"/>
      <c r="M325" s="407"/>
      <c r="N325" s="407"/>
      <c r="O325" s="407"/>
      <c r="P325" s="407"/>
      <c r="Q325" s="407"/>
      <c r="R325" s="408"/>
      <c r="S325" s="408"/>
      <c r="T325" s="197">
        <v>2.5</v>
      </c>
      <c r="U325" s="408">
        <v>2.8</v>
      </c>
      <c r="V325" s="408"/>
      <c r="W325" s="408"/>
      <c r="X325" s="408"/>
      <c r="Y325" s="408"/>
      <c r="Z325" s="408"/>
      <c r="AA325" s="408"/>
      <c r="AB325" s="198">
        <f t="shared" si="16"/>
        <v>7</v>
      </c>
      <c r="AC325" s="199" t="s">
        <v>19</v>
      </c>
      <c r="AE325" s="29"/>
      <c r="AF325" s="29"/>
      <c r="AG325" s="29"/>
      <c r="AH325" s="29"/>
      <c r="AI325" s="29"/>
      <c r="AJ325" s="29"/>
      <c r="AK325" s="29"/>
    </row>
    <row r="326" spans="9:37" s="45" customFormat="1" ht="16.5" customHeight="1">
      <c r="I326" s="158"/>
      <c r="J326" s="195"/>
      <c r="K326" s="407" t="s">
        <v>446</v>
      </c>
      <c r="L326" s="407"/>
      <c r="M326" s="407"/>
      <c r="N326" s="407"/>
      <c r="O326" s="407"/>
      <c r="P326" s="407"/>
      <c r="Q326" s="407"/>
      <c r="R326" s="408"/>
      <c r="S326" s="408"/>
      <c r="T326" s="197">
        <v>2.5</v>
      </c>
      <c r="U326" s="408">
        <v>2.8</v>
      </c>
      <c r="V326" s="408"/>
      <c r="W326" s="408"/>
      <c r="X326" s="408"/>
      <c r="Y326" s="408"/>
      <c r="Z326" s="408"/>
      <c r="AA326" s="408"/>
      <c r="AB326" s="198">
        <f t="shared" si="16"/>
        <v>7</v>
      </c>
      <c r="AC326" s="199" t="s">
        <v>19</v>
      </c>
      <c r="AE326" s="29"/>
      <c r="AF326" s="29"/>
      <c r="AG326" s="29"/>
      <c r="AH326" s="29"/>
      <c r="AI326" s="29"/>
      <c r="AJ326" s="29"/>
      <c r="AK326" s="29"/>
    </row>
    <row r="327" spans="9:37" s="45" customFormat="1" ht="16.5" customHeight="1">
      <c r="I327" s="158"/>
      <c r="J327" s="195"/>
      <c r="K327" s="407" t="s">
        <v>436</v>
      </c>
      <c r="L327" s="407"/>
      <c r="M327" s="407"/>
      <c r="N327" s="407"/>
      <c r="O327" s="407"/>
      <c r="P327" s="407"/>
      <c r="Q327" s="407"/>
      <c r="R327" s="408"/>
      <c r="S327" s="408"/>
      <c r="T327" s="197">
        <v>2.5</v>
      </c>
      <c r="U327" s="408">
        <v>2.8</v>
      </c>
      <c r="V327" s="408"/>
      <c r="W327" s="408"/>
      <c r="X327" s="408"/>
      <c r="Y327" s="408"/>
      <c r="Z327" s="408"/>
      <c r="AA327" s="408"/>
      <c r="AB327" s="198">
        <f t="shared" si="16"/>
        <v>7</v>
      </c>
      <c r="AC327" s="199" t="s">
        <v>19</v>
      </c>
      <c r="AE327" s="29"/>
      <c r="AF327" s="29"/>
      <c r="AG327" s="29"/>
      <c r="AH327" s="29"/>
      <c r="AI327" s="29"/>
      <c r="AJ327" s="29"/>
      <c r="AK327" s="29"/>
    </row>
    <row r="328" spans="9:37" s="45" customFormat="1" ht="16.5" customHeight="1">
      <c r="I328" s="158"/>
      <c r="J328" s="195"/>
      <c r="K328" s="407" t="s">
        <v>437</v>
      </c>
      <c r="L328" s="407"/>
      <c r="M328" s="407"/>
      <c r="N328" s="407"/>
      <c r="O328" s="407"/>
      <c r="P328" s="407"/>
      <c r="Q328" s="407"/>
      <c r="R328" s="408"/>
      <c r="S328" s="408"/>
      <c r="T328" s="197">
        <v>2.5</v>
      </c>
      <c r="U328" s="408">
        <v>2.8</v>
      </c>
      <c r="V328" s="408"/>
      <c r="W328" s="408"/>
      <c r="X328" s="408"/>
      <c r="Y328" s="408"/>
      <c r="Z328" s="408"/>
      <c r="AA328" s="408"/>
      <c r="AB328" s="198">
        <f t="shared" si="16"/>
        <v>7</v>
      </c>
      <c r="AC328" s="199" t="s">
        <v>19</v>
      </c>
      <c r="AE328" s="29"/>
      <c r="AF328" s="29"/>
      <c r="AG328" s="29"/>
      <c r="AH328" s="29"/>
      <c r="AI328" s="29"/>
      <c r="AJ328" s="29"/>
      <c r="AK328" s="29"/>
    </row>
    <row r="329" spans="9:37" s="45" customFormat="1" ht="16.5" customHeight="1">
      <c r="I329" s="158"/>
      <c r="J329" s="195"/>
      <c r="K329" s="407" t="s">
        <v>438</v>
      </c>
      <c r="L329" s="407"/>
      <c r="M329" s="407"/>
      <c r="N329" s="407"/>
      <c r="O329" s="407"/>
      <c r="P329" s="407"/>
      <c r="Q329" s="407"/>
      <c r="R329" s="408"/>
      <c r="S329" s="408"/>
      <c r="T329" s="197">
        <v>2.5</v>
      </c>
      <c r="U329" s="408">
        <v>2.8</v>
      </c>
      <c r="V329" s="408"/>
      <c r="W329" s="408"/>
      <c r="X329" s="408"/>
      <c r="Y329" s="408"/>
      <c r="Z329" s="408"/>
      <c r="AA329" s="408"/>
      <c r="AB329" s="198">
        <f t="shared" si="16"/>
        <v>7</v>
      </c>
      <c r="AC329" s="199" t="s">
        <v>19</v>
      </c>
      <c r="AE329" s="29"/>
      <c r="AF329" s="29"/>
      <c r="AG329" s="29"/>
      <c r="AH329" s="29"/>
      <c r="AI329" s="29"/>
      <c r="AJ329" s="29"/>
      <c r="AK329" s="29"/>
    </row>
    <row r="330" spans="9:37" s="45" customFormat="1" ht="16.5" customHeight="1">
      <c r="I330" s="158"/>
      <c r="J330" s="195"/>
      <c r="K330" s="407" t="s">
        <v>439</v>
      </c>
      <c r="L330" s="407"/>
      <c r="M330" s="407"/>
      <c r="N330" s="407"/>
      <c r="O330" s="407"/>
      <c r="P330" s="407"/>
      <c r="Q330" s="407"/>
      <c r="R330" s="408"/>
      <c r="S330" s="408"/>
      <c r="T330" s="197">
        <v>2.5</v>
      </c>
      <c r="U330" s="408">
        <v>2.8</v>
      </c>
      <c r="V330" s="408"/>
      <c r="W330" s="408"/>
      <c r="X330" s="408"/>
      <c r="Y330" s="408"/>
      <c r="Z330" s="408"/>
      <c r="AA330" s="408"/>
      <c r="AB330" s="198">
        <f t="shared" si="16"/>
        <v>7</v>
      </c>
      <c r="AC330" s="199" t="s">
        <v>19</v>
      </c>
      <c r="AE330" s="29"/>
      <c r="AF330" s="29"/>
      <c r="AG330" s="29"/>
      <c r="AH330" s="29"/>
      <c r="AI330" s="29"/>
      <c r="AJ330" s="29"/>
      <c r="AK330" s="29"/>
    </row>
    <row r="331" spans="9:37" s="45" customFormat="1" ht="16.5" customHeight="1">
      <c r="I331" s="158"/>
      <c r="J331" s="195"/>
      <c r="K331" s="407" t="s">
        <v>440</v>
      </c>
      <c r="L331" s="407"/>
      <c r="M331" s="407"/>
      <c r="N331" s="407"/>
      <c r="O331" s="407"/>
      <c r="P331" s="407"/>
      <c r="Q331" s="407"/>
      <c r="R331" s="408"/>
      <c r="S331" s="408"/>
      <c r="T331" s="197">
        <v>2.5</v>
      </c>
      <c r="U331" s="408">
        <v>2.8</v>
      </c>
      <c r="V331" s="408"/>
      <c r="W331" s="408"/>
      <c r="X331" s="408"/>
      <c r="Y331" s="408"/>
      <c r="Z331" s="408"/>
      <c r="AA331" s="408"/>
      <c r="AB331" s="198">
        <f t="shared" si="16"/>
        <v>7</v>
      </c>
      <c r="AC331" s="199" t="s">
        <v>19</v>
      </c>
      <c r="AE331" s="29"/>
      <c r="AF331" s="29"/>
      <c r="AG331" s="29"/>
      <c r="AH331" s="29"/>
      <c r="AI331" s="29"/>
      <c r="AJ331" s="29"/>
      <c r="AK331" s="29"/>
    </row>
    <row r="332" spans="9:37" s="45" customFormat="1" ht="16.5" customHeight="1">
      <c r="I332" s="158"/>
      <c r="J332" s="195"/>
      <c r="K332" s="407" t="s">
        <v>441</v>
      </c>
      <c r="L332" s="407"/>
      <c r="M332" s="407"/>
      <c r="N332" s="407"/>
      <c r="O332" s="407"/>
      <c r="P332" s="407"/>
      <c r="Q332" s="407"/>
      <c r="R332" s="408"/>
      <c r="S332" s="408"/>
      <c r="T332" s="197">
        <v>2.5</v>
      </c>
      <c r="U332" s="408">
        <v>2.8</v>
      </c>
      <c r="V332" s="408"/>
      <c r="W332" s="408"/>
      <c r="X332" s="408"/>
      <c r="Y332" s="408"/>
      <c r="Z332" s="408"/>
      <c r="AA332" s="408"/>
      <c r="AB332" s="198">
        <f t="shared" si="16"/>
        <v>7</v>
      </c>
      <c r="AC332" s="199" t="s">
        <v>19</v>
      </c>
      <c r="AE332" s="29"/>
      <c r="AF332" s="29"/>
      <c r="AG332" s="29"/>
      <c r="AH332" s="29"/>
      <c r="AI332" s="29"/>
      <c r="AJ332" s="29"/>
      <c r="AK332" s="29"/>
    </row>
    <row r="333" spans="9:37" s="45" customFormat="1" ht="16.5" customHeight="1">
      <c r="I333" s="158"/>
      <c r="J333" s="195"/>
      <c r="K333" s="407" t="s">
        <v>769</v>
      </c>
      <c r="L333" s="407"/>
      <c r="M333" s="407"/>
      <c r="N333" s="407"/>
      <c r="O333" s="407"/>
      <c r="P333" s="407"/>
      <c r="Q333" s="407"/>
      <c r="R333" s="408"/>
      <c r="S333" s="408"/>
      <c r="T333" s="197"/>
      <c r="U333" s="408"/>
      <c r="V333" s="408"/>
      <c r="W333" s="408"/>
      <c r="X333" s="408"/>
      <c r="Y333" s="408"/>
      <c r="Z333" s="408"/>
      <c r="AA333" s="408"/>
      <c r="AB333" s="198">
        <v>378.09</v>
      </c>
      <c r="AC333" s="199" t="s">
        <v>19</v>
      </c>
      <c r="AE333" s="29"/>
      <c r="AF333" s="29"/>
      <c r="AG333" s="29"/>
      <c r="AH333" s="29"/>
      <c r="AI333" s="29"/>
      <c r="AJ333" s="29"/>
      <c r="AK333" s="29"/>
    </row>
    <row r="334" spans="9:37" s="45" customFormat="1" ht="16.5" customHeight="1">
      <c r="I334" s="158"/>
      <c r="J334" s="54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47"/>
      <c r="AC334" s="159"/>
      <c r="AE334" s="29"/>
      <c r="AF334" s="29"/>
      <c r="AG334" s="29"/>
      <c r="AH334" s="29"/>
      <c r="AI334" s="29"/>
      <c r="AJ334" s="29"/>
      <c r="AK334" s="29"/>
    </row>
    <row r="335" spans="9:37" s="48" customFormat="1" ht="16.5" customHeight="1">
      <c r="I335" s="158"/>
      <c r="J335" s="136">
        <v>9</v>
      </c>
      <c r="K335" s="46" t="s">
        <v>25</v>
      </c>
      <c r="L335" s="131"/>
      <c r="M335" s="131"/>
      <c r="N335" s="131"/>
      <c r="O335" s="131"/>
      <c r="P335" s="131"/>
      <c r="Q335" s="131"/>
      <c r="R335" s="131"/>
      <c r="S335" s="131"/>
      <c r="T335" s="131"/>
      <c r="U335" s="131"/>
      <c r="V335" s="131"/>
      <c r="W335" s="132"/>
      <c r="X335" s="132"/>
      <c r="Y335" s="132"/>
      <c r="Z335" s="132"/>
      <c r="AA335" s="132"/>
      <c r="AB335" s="133"/>
      <c r="AC335" s="161"/>
      <c r="AD335" s="45"/>
      <c r="AE335" s="49"/>
      <c r="AF335" s="49"/>
      <c r="AG335" s="49"/>
      <c r="AH335" s="49"/>
      <c r="AI335" s="49"/>
      <c r="AJ335" s="49"/>
      <c r="AK335" s="49"/>
    </row>
    <row r="336" spans="9:37" s="45" customFormat="1" ht="16.5" customHeight="1">
      <c r="I336" s="158"/>
      <c r="J336" s="190" t="s">
        <v>43</v>
      </c>
      <c r="K336" s="402" t="s">
        <v>178</v>
      </c>
      <c r="L336" s="402"/>
      <c r="M336" s="402"/>
      <c r="N336" s="402"/>
      <c r="O336" s="402"/>
      <c r="P336" s="402"/>
      <c r="Q336" s="402"/>
      <c r="R336" s="402"/>
      <c r="S336" s="402"/>
      <c r="T336" s="402"/>
      <c r="U336" s="402"/>
      <c r="V336" s="402"/>
      <c r="W336" s="402"/>
      <c r="X336" s="402"/>
      <c r="Y336" s="402"/>
      <c r="Z336" s="402"/>
      <c r="AA336" s="402"/>
      <c r="AB336" s="188">
        <f>SUM(AB337:AB341)</f>
        <v>552.85019999999997</v>
      </c>
      <c r="AC336" s="189" t="s">
        <v>262</v>
      </c>
      <c r="AE336" s="29"/>
      <c r="AF336" s="29"/>
      <c r="AG336" s="29"/>
      <c r="AH336" s="29"/>
      <c r="AI336" s="29"/>
      <c r="AJ336" s="29"/>
      <c r="AK336" s="29"/>
    </row>
    <row r="337" spans="9:37" s="45" customFormat="1" ht="16.5" customHeight="1">
      <c r="I337" s="158"/>
      <c r="J337" s="185"/>
      <c r="K337" s="403" t="s">
        <v>72</v>
      </c>
      <c r="L337" s="403"/>
      <c r="M337" s="403"/>
      <c r="N337" s="403"/>
      <c r="O337" s="403"/>
      <c r="P337" s="403"/>
      <c r="Q337" s="403"/>
      <c r="R337" s="403" t="s">
        <v>332</v>
      </c>
      <c r="S337" s="403"/>
      <c r="T337" s="403"/>
      <c r="U337" s="404" t="s">
        <v>273</v>
      </c>
      <c r="V337" s="404"/>
      <c r="W337" s="404"/>
      <c r="X337" s="404" t="s">
        <v>265</v>
      </c>
      <c r="Y337" s="404"/>
      <c r="Z337" s="404"/>
      <c r="AA337" s="404"/>
      <c r="AB337" s="184"/>
      <c r="AC337" s="186"/>
      <c r="AE337" s="29"/>
      <c r="AF337" s="29"/>
      <c r="AG337" s="29"/>
      <c r="AH337" s="29"/>
      <c r="AI337" s="29"/>
      <c r="AJ337" s="29"/>
      <c r="AK337" s="29"/>
    </row>
    <row r="338" spans="9:37" s="45" customFormat="1" ht="16.5" customHeight="1">
      <c r="I338" s="158"/>
      <c r="J338" s="176"/>
      <c r="K338" s="182" t="s">
        <v>523</v>
      </c>
      <c r="L338" s="176"/>
      <c r="M338" s="176"/>
      <c r="N338" s="176"/>
      <c r="O338" s="176"/>
      <c r="P338" s="176"/>
      <c r="Q338" s="176"/>
      <c r="R338" s="410">
        <v>1.044</v>
      </c>
      <c r="S338" s="410"/>
      <c r="T338" s="410"/>
      <c r="U338" s="405">
        <v>9</v>
      </c>
      <c r="V338" s="405"/>
      <c r="W338" s="405"/>
      <c r="X338" s="405">
        <v>20.149999999999999</v>
      </c>
      <c r="Y338" s="405"/>
      <c r="Z338" s="405"/>
      <c r="AA338" s="405"/>
      <c r="AB338" s="180">
        <f>X338*U338*R338</f>
        <v>189.32939999999999</v>
      </c>
      <c r="AC338" s="181" t="s">
        <v>19</v>
      </c>
      <c r="AE338" s="29"/>
      <c r="AF338" s="29"/>
      <c r="AG338" s="29"/>
      <c r="AH338" s="29"/>
      <c r="AI338" s="29"/>
      <c r="AJ338" s="29"/>
      <c r="AK338" s="29"/>
    </row>
    <row r="339" spans="9:37" s="45" customFormat="1" ht="16.5" customHeight="1">
      <c r="I339" s="158"/>
      <c r="J339" s="176"/>
      <c r="K339" s="182" t="s">
        <v>524</v>
      </c>
      <c r="L339" s="176"/>
      <c r="M339" s="176"/>
      <c r="N339" s="176"/>
      <c r="O339" s="176"/>
      <c r="P339" s="176"/>
      <c r="Q339" s="176"/>
      <c r="R339" s="410">
        <v>1.044</v>
      </c>
      <c r="S339" s="410"/>
      <c r="T339" s="410"/>
      <c r="U339" s="405">
        <v>9</v>
      </c>
      <c r="V339" s="405"/>
      <c r="W339" s="405"/>
      <c r="X339" s="405">
        <v>10</v>
      </c>
      <c r="Y339" s="405"/>
      <c r="Z339" s="405"/>
      <c r="AA339" s="405"/>
      <c r="AB339" s="180">
        <f>X339*U339*R339</f>
        <v>93.960000000000008</v>
      </c>
      <c r="AC339" s="181" t="s">
        <v>19</v>
      </c>
      <c r="AE339" s="29"/>
      <c r="AF339" s="29"/>
      <c r="AG339" s="29"/>
      <c r="AH339" s="29"/>
      <c r="AI339" s="29"/>
      <c r="AJ339" s="29"/>
      <c r="AK339" s="29"/>
    </row>
    <row r="340" spans="9:37" s="45" customFormat="1" ht="16.5" customHeight="1">
      <c r="I340" s="158"/>
      <c r="J340" s="176"/>
      <c r="K340" s="182" t="s">
        <v>783</v>
      </c>
      <c r="L340" s="176"/>
      <c r="M340" s="176"/>
      <c r="N340" s="176"/>
      <c r="O340" s="176"/>
      <c r="P340" s="176"/>
      <c r="Q340" s="176"/>
      <c r="R340" s="410">
        <v>1.044</v>
      </c>
      <c r="S340" s="410"/>
      <c r="T340" s="410"/>
      <c r="U340" s="405">
        <v>6</v>
      </c>
      <c r="V340" s="405"/>
      <c r="W340" s="405"/>
      <c r="X340" s="405">
        <v>30.2</v>
      </c>
      <c r="Y340" s="405"/>
      <c r="Z340" s="405"/>
      <c r="AA340" s="405"/>
      <c r="AB340" s="180">
        <f>X340*U340*R340</f>
        <v>189.1728</v>
      </c>
      <c r="AC340" s="181" t="s">
        <v>19</v>
      </c>
      <c r="AE340" s="29"/>
      <c r="AF340" s="29"/>
      <c r="AG340" s="29"/>
      <c r="AH340" s="29"/>
      <c r="AI340" s="29"/>
      <c r="AJ340" s="29"/>
      <c r="AK340" s="29"/>
    </row>
    <row r="341" spans="9:37" s="45" customFormat="1" ht="28.5" customHeight="1">
      <c r="I341" s="158"/>
      <c r="J341" s="176"/>
      <c r="K341" s="418" t="s">
        <v>784</v>
      </c>
      <c r="L341" s="418"/>
      <c r="M341" s="418"/>
      <c r="N341" s="418"/>
      <c r="O341" s="418"/>
      <c r="P341" s="418"/>
      <c r="Q341" s="418"/>
      <c r="R341" s="410">
        <v>1.044</v>
      </c>
      <c r="S341" s="410"/>
      <c r="T341" s="410"/>
      <c r="U341" s="405">
        <v>2</v>
      </c>
      <c r="V341" s="405"/>
      <c r="W341" s="405"/>
      <c r="X341" s="405">
        <v>38.5</v>
      </c>
      <c r="Y341" s="405"/>
      <c r="Z341" s="405"/>
      <c r="AA341" s="405"/>
      <c r="AB341" s="180">
        <f>X341*U341*R341</f>
        <v>80.388000000000005</v>
      </c>
      <c r="AC341" s="181" t="s">
        <v>19</v>
      </c>
      <c r="AE341" s="29"/>
      <c r="AF341" s="29"/>
      <c r="AG341" s="29"/>
      <c r="AH341" s="29"/>
      <c r="AI341" s="29"/>
      <c r="AJ341" s="29"/>
      <c r="AK341" s="29"/>
    </row>
    <row r="342" spans="9:37" s="45" customFormat="1" ht="28.5" customHeight="1">
      <c r="I342" s="158"/>
      <c r="J342" s="231"/>
      <c r="K342" s="336"/>
      <c r="L342" s="336"/>
      <c r="M342" s="336"/>
      <c r="N342" s="336"/>
      <c r="O342" s="336"/>
      <c r="P342" s="336"/>
      <c r="Q342" s="336"/>
      <c r="R342" s="335"/>
      <c r="S342" s="335"/>
      <c r="T342" s="335"/>
      <c r="U342" s="241"/>
      <c r="V342" s="241"/>
      <c r="W342" s="241"/>
      <c r="X342" s="241"/>
      <c r="Y342" s="241"/>
      <c r="Z342" s="241"/>
      <c r="AA342" s="241"/>
      <c r="AB342" s="242"/>
      <c r="AC342" s="160"/>
      <c r="AE342" s="29"/>
      <c r="AF342" s="29"/>
      <c r="AG342" s="29"/>
      <c r="AH342" s="29"/>
      <c r="AI342" s="29"/>
      <c r="AJ342" s="29"/>
      <c r="AK342" s="29"/>
    </row>
    <row r="343" spans="9:37" s="45" customFormat="1" ht="16.5" customHeight="1">
      <c r="I343" s="158"/>
      <c r="J343" s="190" t="s">
        <v>44</v>
      </c>
      <c r="K343" s="402" t="s">
        <v>796</v>
      </c>
      <c r="L343" s="402"/>
      <c r="M343" s="402"/>
      <c r="N343" s="402"/>
      <c r="O343" s="402"/>
      <c r="P343" s="402"/>
      <c r="Q343" s="402"/>
      <c r="R343" s="402"/>
      <c r="S343" s="402"/>
      <c r="T343" s="402"/>
      <c r="U343" s="402"/>
      <c r="V343" s="402"/>
      <c r="W343" s="402"/>
      <c r="X343" s="402"/>
      <c r="Y343" s="402"/>
      <c r="Z343" s="402"/>
      <c r="AA343" s="402"/>
      <c r="AB343" s="188">
        <f>SUM(AB344:AB369)</f>
        <v>169.39</v>
      </c>
      <c r="AC343" s="189" t="s">
        <v>262</v>
      </c>
      <c r="AE343" s="29"/>
      <c r="AF343" s="29"/>
      <c r="AG343" s="29"/>
      <c r="AH343" s="29"/>
      <c r="AI343" s="29"/>
      <c r="AJ343" s="29"/>
      <c r="AK343" s="29"/>
    </row>
    <row r="344" spans="9:37" s="45" customFormat="1" ht="16.5" customHeight="1">
      <c r="I344" s="158"/>
      <c r="J344" s="185"/>
      <c r="K344" s="403" t="s">
        <v>72</v>
      </c>
      <c r="L344" s="403"/>
      <c r="M344" s="403"/>
      <c r="N344" s="403"/>
      <c r="O344" s="403"/>
      <c r="P344" s="403"/>
      <c r="Q344" s="403"/>
      <c r="R344" s="403"/>
      <c r="S344" s="403"/>
      <c r="T344" s="333"/>
      <c r="U344" s="404"/>
      <c r="V344" s="404"/>
      <c r="W344" s="404"/>
      <c r="X344" s="404"/>
      <c r="Y344" s="404"/>
      <c r="Z344" s="404"/>
      <c r="AA344" s="404"/>
      <c r="AB344" s="184"/>
      <c r="AC344" s="186"/>
      <c r="AE344" s="29"/>
      <c r="AF344" s="29"/>
      <c r="AG344" s="29"/>
      <c r="AH344" s="29"/>
      <c r="AI344" s="29"/>
      <c r="AJ344" s="29"/>
      <c r="AK344" s="29"/>
    </row>
    <row r="345" spans="9:37" s="45" customFormat="1" ht="16.5" customHeight="1">
      <c r="I345" s="158"/>
      <c r="J345" s="176"/>
      <c r="K345" s="182" t="s">
        <v>294</v>
      </c>
      <c r="L345" s="176"/>
      <c r="M345" s="176"/>
      <c r="N345" s="176"/>
      <c r="O345" s="176"/>
      <c r="P345" s="176"/>
      <c r="Q345" s="176"/>
      <c r="R345" s="403"/>
      <c r="S345" s="403"/>
      <c r="T345" s="334"/>
      <c r="U345" s="405">
        <v>2.6</v>
      </c>
      <c r="V345" s="405"/>
      <c r="W345" s="405"/>
      <c r="X345" s="405">
        <v>2.5</v>
      </c>
      <c r="Y345" s="405"/>
      <c r="Z345" s="405"/>
      <c r="AA345" s="405"/>
      <c r="AB345" s="180">
        <f t="shared" ref="AB345:AB369" si="17">X345*U345</f>
        <v>6.5</v>
      </c>
      <c r="AC345" s="181" t="s">
        <v>19</v>
      </c>
      <c r="AE345" s="29"/>
      <c r="AF345" s="29"/>
      <c r="AG345" s="29"/>
      <c r="AH345" s="29"/>
      <c r="AI345" s="29"/>
      <c r="AJ345" s="29"/>
      <c r="AK345" s="29"/>
    </row>
    <row r="346" spans="9:37" s="45" customFormat="1" ht="16.5" customHeight="1">
      <c r="I346" s="158"/>
      <c r="J346" s="176"/>
      <c r="K346" s="182" t="s">
        <v>295</v>
      </c>
      <c r="L346" s="176"/>
      <c r="M346" s="176"/>
      <c r="N346" s="176"/>
      <c r="O346" s="176"/>
      <c r="P346" s="176"/>
      <c r="Q346" s="176"/>
      <c r="R346" s="403"/>
      <c r="S346" s="403"/>
      <c r="T346" s="334"/>
      <c r="U346" s="405">
        <v>2.6</v>
      </c>
      <c r="V346" s="405"/>
      <c r="W346" s="405"/>
      <c r="X346" s="405">
        <v>2.5</v>
      </c>
      <c r="Y346" s="405"/>
      <c r="Z346" s="405"/>
      <c r="AA346" s="405"/>
      <c r="AB346" s="180">
        <f t="shared" si="17"/>
        <v>6.5</v>
      </c>
      <c r="AC346" s="181" t="s">
        <v>19</v>
      </c>
      <c r="AE346" s="29"/>
      <c r="AF346" s="29"/>
      <c r="AG346" s="29"/>
      <c r="AH346" s="29"/>
      <c r="AI346" s="29"/>
      <c r="AJ346" s="29"/>
      <c r="AK346" s="29"/>
    </row>
    <row r="347" spans="9:37" s="45" customFormat="1" ht="16.5" customHeight="1">
      <c r="I347" s="158"/>
      <c r="J347" s="176"/>
      <c r="K347" s="182" t="s">
        <v>296</v>
      </c>
      <c r="L347" s="176"/>
      <c r="M347" s="176"/>
      <c r="N347" s="176"/>
      <c r="O347" s="176"/>
      <c r="P347" s="176"/>
      <c r="Q347" s="176"/>
      <c r="R347" s="403"/>
      <c r="S347" s="403"/>
      <c r="T347" s="334"/>
      <c r="U347" s="405">
        <v>2.6</v>
      </c>
      <c r="V347" s="405"/>
      <c r="W347" s="405"/>
      <c r="X347" s="405">
        <v>2.5</v>
      </c>
      <c r="Y347" s="405"/>
      <c r="Z347" s="405"/>
      <c r="AA347" s="405"/>
      <c r="AB347" s="180">
        <f t="shared" si="17"/>
        <v>6.5</v>
      </c>
      <c r="AC347" s="181" t="s">
        <v>19</v>
      </c>
      <c r="AE347" s="29"/>
      <c r="AF347" s="29"/>
      <c r="AG347" s="29"/>
      <c r="AH347" s="29"/>
      <c r="AI347" s="29"/>
      <c r="AJ347" s="29"/>
      <c r="AK347" s="29"/>
    </row>
    <row r="348" spans="9:37" s="45" customFormat="1" ht="16.5" customHeight="1">
      <c r="I348" s="158"/>
      <c r="J348" s="176"/>
      <c r="K348" s="182" t="s">
        <v>297</v>
      </c>
      <c r="L348" s="176"/>
      <c r="M348" s="176"/>
      <c r="N348" s="176"/>
      <c r="O348" s="176"/>
      <c r="P348" s="176"/>
      <c r="Q348" s="176"/>
      <c r="R348" s="403"/>
      <c r="S348" s="403"/>
      <c r="T348" s="334"/>
      <c r="U348" s="405">
        <v>2.6</v>
      </c>
      <c r="V348" s="405"/>
      <c r="W348" s="405"/>
      <c r="X348" s="405">
        <v>2.5</v>
      </c>
      <c r="Y348" s="405"/>
      <c r="Z348" s="405"/>
      <c r="AA348" s="405"/>
      <c r="AB348" s="180">
        <f t="shared" si="17"/>
        <v>6.5</v>
      </c>
      <c r="AC348" s="181" t="s">
        <v>19</v>
      </c>
      <c r="AE348" s="29"/>
      <c r="AF348" s="29"/>
      <c r="AG348" s="29"/>
      <c r="AH348" s="29"/>
      <c r="AI348" s="29"/>
      <c r="AJ348" s="29"/>
      <c r="AK348" s="29"/>
    </row>
    <row r="349" spans="9:37" s="45" customFormat="1" ht="16.5" customHeight="1">
      <c r="I349" s="158"/>
      <c r="J349" s="176"/>
      <c r="K349" s="182" t="s">
        <v>298</v>
      </c>
      <c r="L349" s="176"/>
      <c r="M349" s="176"/>
      <c r="N349" s="176"/>
      <c r="O349" s="176"/>
      <c r="P349" s="176"/>
      <c r="Q349" s="176"/>
      <c r="R349" s="403"/>
      <c r="S349" s="403"/>
      <c r="T349" s="334"/>
      <c r="U349" s="405">
        <v>2.6</v>
      </c>
      <c r="V349" s="405"/>
      <c r="W349" s="405"/>
      <c r="X349" s="405">
        <v>2.5</v>
      </c>
      <c r="Y349" s="405"/>
      <c r="Z349" s="405"/>
      <c r="AA349" s="405"/>
      <c r="AB349" s="180">
        <f t="shared" si="17"/>
        <v>6.5</v>
      </c>
      <c r="AC349" s="181" t="s">
        <v>19</v>
      </c>
      <c r="AE349" s="29"/>
      <c r="AF349" s="29"/>
      <c r="AG349" s="29"/>
      <c r="AH349" s="29"/>
      <c r="AI349" s="29"/>
      <c r="AJ349" s="29"/>
      <c r="AK349" s="29"/>
    </row>
    <row r="350" spans="9:37" s="45" customFormat="1" ht="16.5" customHeight="1">
      <c r="I350" s="158"/>
      <c r="J350" s="176"/>
      <c r="K350" s="182" t="s">
        <v>299</v>
      </c>
      <c r="L350" s="176"/>
      <c r="M350" s="176"/>
      <c r="N350" s="176"/>
      <c r="O350" s="176"/>
      <c r="P350" s="176"/>
      <c r="Q350" s="176"/>
      <c r="R350" s="403"/>
      <c r="S350" s="403"/>
      <c r="T350" s="334"/>
      <c r="U350" s="405">
        <v>2.6</v>
      </c>
      <c r="V350" s="405"/>
      <c r="W350" s="405"/>
      <c r="X350" s="405">
        <v>2.5</v>
      </c>
      <c r="Y350" s="405"/>
      <c r="Z350" s="405"/>
      <c r="AA350" s="405"/>
      <c r="AB350" s="180">
        <f t="shared" si="17"/>
        <v>6.5</v>
      </c>
      <c r="AC350" s="181" t="s">
        <v>19</v>
      </c>
      <c r="AE350" s="29"/>
      <c r="AF350" s="29"/>
      <c r="AG350" s="29"/>
      <c r="AH350" s="29"/>
      <c r="AI350" s="29"/>
      <c r="AJ350" s="29"/>
      <c r="AK350" s="29"/>
    </row>
    <row r="351" spans="9:37" s="45" customFormat="1" ht="16.5" customHeight="1">
      <c r="I351" s="158"/>
      <c r="J351" s="176"/>
      <c r="K351" s="182" t="s">
        <v>300</v>
      </c>
      <c r="L351" s="176"/>
      <c r="M351" s="176"/>
      <c r="N351" s="176"/>
      <c r="O351" s="176"/>
      <c r="P351" s="176"/>
      <c r="Q351" s="176"/>
      <c r="R351" s="403"/>
      <c r="S351" s="403"/>
      <c r="T351" s="334"/>
      <c r="U351" s="405">
        <v>2.6</v>
      </c>
      <c r="V351" s="405"/>
      <c r="W351" s="405"/>
      <c r="X351" s="405">
        <v>2.5</v>
      </c>
      <c r="Y351" s="405"/>
      <c r="Z351" s="405"/>
      <c r="AA351" s="405"/>
      <c r="AB351" s="180">
        <f t="shared" si="17"/>
        <v>6.5</v>
      </c>
      <c r="AC351" s="181" t="s">
        <v>19</v>
      </c>
      <c r="AE351" s="29"/>
      <c r="AF351" s="29"/>
      <c r="AG351" s="29"/>
      <c r="AH351" s="29"/>
      <c r="AI351" s="29"/>
      <c r="AJ351" s="29"/>
      <c r="AK351" s="29"/>
    </row>
    <row r="352" spans="9:37" s="45" customFormat="1" ht="16.5" customHeight="1">
      <c r="I352" s="158"/>
      <c r="J352" s="176"/>
      <c r="K352" s="182" t="s">
        <v>301</v>
      </c>
      <c r="L352" s="176"/>
      <c r="M352" s="176"/>
      <c r="N352" s="176"/>
      <c r="O352" s="176"/>
      <c r="P352" s="176"/>
      <c r="Q352" s="176"/>
      <c r="R352" s="403"/>
      <c r="S352" s="403"/>
      <c r="T352" s="334"/>
      <c r="U352" s="405">
        <v>2.6</v>
      </c>
      <c r="V352" s="405"/>
      <c r="W352" s="405"/>
      <c r="X352" s="405">
        <v>2.5</v>
      </c>
      <c r="Y352" s="405"/>
      <c r="Z352" s="405"/>
      <c r="AA352" s="405"/>
      <c r="AB352" s="180">
        <f t="shared" si="17"/>
        <v>6.5</v>
      </c>
      <c r="AC352" s="181" t="s">
        <v>19</v>
      </c>
      <c r="AE352" s="29"/>
      <c r="AF352" s="29"/>
      <c r="AG352" s="29"/>
      <c r="AH352" s="29"/>
      <c r="AI352" s="29"/>
      <c r="AJ352" s="29"/>
      <c r="AK352" s="29"/>
    </row>
    <row r="353" spans="9:37" s="45" customFormat="1" ht="16.5" customHeight="1">
      <c r="I353" s="158"/>
      <c r="J353" s="176"/>
      <c r="K353" s="182" t="s">
        <v>302</v>
      </c>
      <c r="L353" s="176"/>
      <c r="M353" s="176"/>
      <c r="N353" s="176"/>
      <c r="O353" s="176"/>
      <c r="P353" s="176"/>
      <c r="Q353" s="176"/>
      <c r="R353" s="403"/>
      <c r="S353" s="403"/>
      <c r="T353" s="334"/>
      <c r="U353" s="405">
        <v>2.6</v>
      </c>
      <c r="V353" s="405"/>
      <c r="W353" s="405"/>
      <c r="X353" s="405">
        <v>2.5</v>
      </c>
      <c r="Y353" s="405"/>
      <c r="Z353" s="405"/>
      <c r="AA353" s="405"/>
      <c r="AB353" s="180">
        <f t="shared" si="17"/>
        <v>6.5</v>
      </c>
      <c r="AC353" s="181" t="s">
        <v>19</v>
      </c>
      <c r="AE353" s="29"/>
      <c r="AF353" s="29"/>
      <c r="AG353" s="29"/>
      <c r="AH353" s="29"/>
      <c r="AI353" s="29"/>
      <c r="AJ353" s="29"/>
      <c r="AK353" s="29"/>
    </row>
    <row r="354" spans="9:37" s="45" customFormat="1" ht="16.5" customHeight="1">
      <c r="I354" s="158"/>
      <c r="J354" s="176"/>
      <c r="K354" s="182" t="s">
        <v>303</v>
      </c>
      <c r="L354" s="176"/>
      <c r="M354" s="176"/>
      <c r="N354" s="176"/>
      <c r="O354" s="176"/>
      <c r="P354" s="176"/>
      <c r="Q354" s="176"/>
      <c r="R354" s="403"/>
      <c r="S354" s="403"/>
      <c r="T354" s="334"/>
      <c r="U354" s="405">
        <v>2.6</v>
      </c>
      <c r="V354" s="405"/>
      <c r="W354" s="405"/>
      <c r="X354" s="405">
        <v>2.5</v>
      </c>
      <c r="Y354" s="405"/>
      <c r="Z354" s="405"/>
      <c r="AA354" s="405"/>
      <c r="AB354" s="180">
        <f t="shared" si="17"/>
        <v>6.5</v>
      </c>
      <c r="AC354" s="181" t="s">
        <v>19</v>
      </c>
      <c r="AE354" s="29"/>
      <c r="AF354" s="29"/>
      <c r="AG354" s="29"/>
      <c r="AH354" s="29"/>
      <c r="AI354" s="29"/>
      <c r="AJ354" s="29"/>
      <c r="AK354" s="29"/>
    </row>
    <row r="355" spans="9:37" s="45" customFormat="1" ht="16.5" customHeight="1">
      <c r="I355" s="158"/>
      <c r="J355" s="176"/>
      <c r="K355" s="182" t="s">
        <v>358</v>
      </c>
      <c r="L355" s="176"/>
      <c r="M355" s="176"/>
      <c r="N355" s="176"/>
      <c r="O355" s="176"/>
      <c r="P355" s="176"/>
      <c r="Q355" s="176"/>
      <c r="R355" s="403"/>
      <c r="S355" s="403"/>
      <c r="T355" s="334"/>
      <c r="U355" s="405">
        <v>2.6</v>
      </c>
      <c r="V355" s="405"/>
      <c r="W355" s="405"/>
      <c r="X355" s="405">
        <v>5.15</v>
      </c>
      <c r="Y355" s="405"/>
      <c r="Z355" s="405"/>
      <c r="AA355" s="405"/>
      <c r="AB355" s="180">
        <f t="shared" si="17"/>
        <v>13.39</v>
      </c>
      <c r="AC355" s="181" t="s">
        <v>19</v>
      </c>
      <c r="AE355" s="29"/>
      <c r="AF355" s="29"/>
      <c r="AG355" s="29"/>
      <c r="AH355" s="29"/>
      <c r="AI355" s="29"/>
      <c r="AJ355" s="29"/>
      <c r="AK355" s="29"/>
    </row>
    <row r="356" spans="9:37" s="45" customFormat="1" ht="16.5" customHeight="1">
      <c r="I356" s="158"/>
      <c r="J356" s="176"/>
      <c r="K356" s="182" t="s">
        <v>304</v>
      </c>
      <c r="L356" s="176"/>
      <c r="M356" s="176"/>
      <c r="N356" s="176"/>
      <c r="O356" s="176"/>
      <c r="P356" s="176"/>
      <c r="Q356" s="176"/>
      <c r="R356" s="403"/>
      <c r="S356" s="403"/>
      <c r="T356" s="334"/>
      <c r="U356" s="405">
        <v>2.6</v>
      </c>
      <c r="V356" s="405"/>
      <c r="W356" s="405"/>
      <c r="X356" s="405">
        <v>2.5</v>
      </c>
      <c r="Y356" s="405"/>
      <c r="Z356" s="405"/>
      <c r="AA356" s="405"/>
      <c r="AB356" s="180">
        <f t="shared" si="17"/>
        <v>6.5</v>
      </c>
      <c r="AC356" s="181" t="s">
        <v>19</v>
      </c>
      <c r="AE356" s="29"/>
      <c r="AF356" s="29"/>
      <c r="AG356" s="29"/>
      <c r="AH356" s="29"/>
      <c r="AI356" s="29"/>
      <c r="AJ356" s="29"/>
      <c r="AK356" s="29"/>
    </row>
    <row r="357" spans="9:37" s="45" customFormat="1" ht="16.5" customHeight="1">
      <c r="I357" s="158"/>
      <c r="J357" s="176"/>
      <c r="K357" s="182" t="s">
        <v>305</v>
      </c>
      <c r="L357" s="176"/>
      <c r="M357" s="176"/>
      <c r="N357" s="176"/>
      <c r="O357" s="176"/>
      <c r="P357" s="176"/>
      <c r="Q357" s="176"/>
      <c r="R357" s="403"/>
      <c r="S357" s="403"/>
      <c r="T357" s="334"/>
      <c r="U357" s="405">
        <v>2.6</v>
      </c>
      <c r="V357" s="405"/>
      <c r="W357" s="405"/>
      <c r="X357" s="405">
        <v>2.5</v>
      </c>
      <c r="Y357" s="405"/>
      <c r="Z357" s="405"/>
      <c r="AA357" s="405"/>
      <c r="AB357" s="180">
        <f t="shared" si="17"/>
        <v>6.5</v>
      </c>
      <c r="AC357" s="181" t="s">
        <v>19</v>
      </c>
      <c r="AE357" s="29"/>
      <c r="AF357" s="29"/>
      <c r="AG357" s="29"/>
      <c r="AH357" s="29"/>
      <c r="AI357" s="29"/>
      <c r="AJ357" s="29"/>
      <c r="AK357" s="29"/>
    </row>
    <row r="358" spans="9:37" s="45" customFormat="1" ht="16.5" customHeight="1">
      <c r="I358" s="158"/>
      <c r="J358" s="176"/>
      <c r="K358" s="182" t="s">
        <v>306</v>
      </c>
      <c r="L358" s="176"/>
      <c r="M358" s="176"/>
      <c r="N358" s="176"/>
      <c r="O358" s="176"/>
      <c r="P358" s="176"/>
      <c r="Q358" s="176"/>
      <c r="R358" s="403"/>
      <c r="S358" s="403"/>
      <c r="T358" s="334"/>
      <c r="U358" s="405">
        <v>2.6</v>
      </c>
      <c r="V358" s="405"/>
      <c r="W358" s="405"/>
      <c r="X358" s="405">
        <v>2.5</v>
      </c>
      <c r="Y358" s="405"/>
      <c r="Z358" s="405"/>
      <c r="AA358" s="405"/>
      <c r="AB358" s="180">
        <f t="shared" si="17"/>
        <v>6.5</v>
      </c>
      <c r="AC358" s="181" t="s">
        <v>19</v>
      </c>
      <c r="AE358" s="29"/>
      <c r="AF358" s="29"/>
      <c r="AG358" s="29"/>
      <c r="AH358" s="29"/>
      <c r="AI358" s="29"/>
      <c r="AJ358" s="29"/>
      <c r="AK358" s="29"/>
    </row>
    <row r="359" spans="9:37" s="45" customFormat="1" ht="16.5" customHeight="1">
      <c r="I359" s="158"/>
      <c r="J359" s="176"/>
      <c r="K359" s="182" t="s">
        <v>307</v>
      </c>
      <c r="L359" s="176"/>
      <c r="M359" s="176"/>
      <c r="N359" s="176"/>
      <c r="O359" s="176"/>
      <c r="P359" s="176"/>
      <c r="Q359" s="176"/>
      <c r="R359" s="403"/>
      <c r="S359" s="403"/>
      <c r="T359" s="334"/>
      <c r="U359" s="405">
        <v>2.6</v>
      </c>
      <c r="V359" s="405"/>
      <c r="W359" s="405"/>
      <c r="X359" s="405">
        <v>2.5</v>
      </c>
      <c r="Y359" s="405"/>
      <c r="Z359" s="405"/>
      <c r="AA359" s="405"/>
      <c r="AB359" s="180">
        <f t="shared" si="17"/>
        <v>6.5</v>
      </c>
      <c r="AC359" s="181" t="s">
        <v>19</v>
      </c>
      <c r="AE359" s="29"/>
      <c r="AF359" s="29"/>
      <c r="AG359" s="29"/>
      <c r="AH359" s="29"/>
      <c r="AI359" s="29"/>
      <c r="AJ359" s="29"/>
      <c r="AK359" s="29"/>
    </row>
    <row r="360" spans="9:37" s="45" customFormat="1" ht="16.5" customHeight="1">
      <c r="I360" s="158"/>
      <c r="J360" s="176"/>
      <c r="K360" s="182" t="s">
        <v>308</v>
      </c>
      <c r="L360" s="176"/>
      <c r="M360" s="176"/>
      <c r="N360" s="176"/>
      <c r="O360" s="176"/>
      <c r="P360" s="176"/>
      <c r="Q360" s="176"/>
      <c r="R360" s="403"/>
      <c r="S360" s="403"/>
      <c r="T360" s="334"/>
      <c r="U360" s="405">
        <v>2.6</v>
      </c>
      <c r="V360" s="405"/>
      <c r="W360" s="405"/>
      <c r="X360" s="405">
        <v>2.5</v>
      </c>
      <c r="Y360" s="405"/>
      <c r="Z360" s="405"/>
      <c r="AA360" s="405"/>
      <c r="AB360" s="180">
        <f t="shared" si="17"/>
        <v>6.5</v>
      </c>
      <c r="AC360" s="181" t="s">
        <v>19</v>
      </c>
      <c r="AE360" s="29"/>
      <c r="AF360" s="29"/>
      <c r="AG360" s="29"/>
      <c r="AH360" s="29"/>
      <c r="AI360" s="29"/>
      <c r="AJ360" s="29"/>
      <c r="AK360" s="29"/>
    </row>
    <row r="361" spans="9:37" s="45" customFormat="1" ht="16.5" customHeight="1">
      <c r="I361" s="158"/>
      <c r="J361" s="176"/>
      <c r="K361" s="182" t="s">
        <v>309</v>
      </c>
      <c r="L361" s="176"/>
      <c r="M361" s="176"/>
      <c r="N361" s="176"/>
      <c r="O361" s="176"/>
      <c r="P361" s="176"/>
      <c r="Q361" s="176"/>
      <c r="R361" s="403"/>
      <c r="S361" s="403"/>
      <c r="T361" s="334"/>
      <c r="U361" s="405">
        <v>2.6</v>
      </c>
      <c r="V361" s="405"/>
      <c r="W361" s="405"/>
      <c r="X361" s="405">
        <v>2.5</v>
      </c>
      <c r="Y361" s="405"/>
      <c r="Z361" s="405"/>
      <c r="AA361" s="405"/>
      <c r="AB361" s="180">
        <f t="shared" si="17"/>
        <v>6.5</v>
      </c>
      <c r="AC361" s="181" t="s">
        <v>19</v>
      </c>
      <c r="AE361" s="29"/>
      <c r="AF361" s="29"/>
      <c r="AG361" s="29"/>
      <c r="AH361" s="29"/>
      <c r="AI361" s="29"/>
      <c r="AJ361" s="29"/>
      <c r="AK361" s="29"/>
    </row>
    <row r="362" spans="9:37" s="45" customFormat="1" ht="16.5" customHeight="1">
      <c r="I362" s="158"/>
      <c r="J362" s="176"/>
      <c r="K362" s="182" t="s">
        <v>310</v>
      </c>
      <c r="L362" s="176"/>
      <c r="M362" s="176"/>
      <c r="N362" s="176"/>
      <c r="O362" s="176"/>
      <c r="P362" s="176"/>
      <c r="Q362" s="176"/>
      <c r="R362" s="403"/>
      <c r="S362" s="403"/>
      <c r="T362" s="334"/>
      <c r="U362" s="405">
        <v>2.6</v>
      </c>
      <c r="V362" s="405"/>
      <c r="W362" s="405"/>
      <c r="X362" s="405">
        <v>2.5</v>
      </c>
      <c r="Y362" s="405"/>
      <c r="Z362" s="405"/>
      <c r="AA362" s="405"/>
      <c r="AB362" s="180">
        <f t="shared" si="17"/>
        <v>6.5</v>
      </c>
      <c r="AC362" s="181" t="s">
        <v>19</v>
      </c>
      <c r="AE362" s="29"/>
      <c r="AF362" s="29"/>
      <c r="AG362" s="29"/>
      <c r="AH362" s="29"/>
      <c r="AI362" s="29"/>
      <c r="AJ362" s="29"/>
      <c r="AK362" s="29"/>
    </row>
    <row r="363" spans="9:37" s="45" customFormat="1" ht="16.5" customHeight="1">
      <c r="I363" s="158"/>
      <c r="J363" s="176"/>
      <c r="K363" s="182" t="s">
        <v>311</v>
      </c>
      <c r="L363" s="176"/>
      <c r="M363" s="176"/>
      <c r="N363" s="176"/>
      <c r="O363" s="176"/>
      <c r="P363" s="176"/>
      <c r="Q363" s="176"/>
      <c r="R363" s="403"/>
      <c r="S363" s="403"/>
      <c r="T363" s="334"/>
      <c r="U363" s="405">
        <v>2.6</v>
      </c>
      <c r="V363" s="405"/>
      <c r="W363" s="405"/>
      <c r="X363" s="405">
        <v>2.5</v>
      </c>
      <c r="Y363" s="405"/>
      <c r="Z363" s="405"/>
      <c r="AA363" s="405"/>
      <c r="AB363" s="180">
        <f t="shared" si="17"/>
        <v>6.5</v>
      </c>
      <c r="AC363" s="181" t="s">
        <v>19</v>
      </c>
      <c r="AE363" s="29"/>
      <c r="AF363" s="29"/>
      <c r="AG363" s="29"/>
      <c r="AH363" s="29"/>
      <c r="AI363" s="29"/>
      <c r="AJ363" s="29"/>
      <c r="AK363" s="29"/>
    </row>
    <row r="364" spans="9:37" s="45" customFormat="1" ht="16.5" customHeight="1">
      <c r="I364" s="158"/>
      <c r="J364" s="176"/>
      <c r="K364" s="182" t="s">
        <v>312</v>
      </c>
      <c r="L364" s="176"/>
      <c r="M364" s="176"/>
      <c r="N364" s="176"/>
      <c r="O364" s="176"/>
      <c r="P364" s="176"/>
      <c r="Q364" s="176"/>
      <c r="R364" s="403"/>
      <c r="S364" s="403"/>
      <c r="T364" s="334"/>
      <c r="U364" s="405">
        <v>2.6</v>
      </c>
      <c r="V364" s="405"/>
      <c r="W364" s="405"/>
      <c r="X364" s="405">
        <v>2.5</v>
      </c>
      <c r="Y364" s="405"/>
      <c r="Z364" s="405"/>
      <c r="AA364" s="405"/>
      <c r="AB364" s="180">
        <f t="shared" si="17"/>
        <v>6.5</v>
      </c>
      <c r="AC364" s="181" t="s">
        <v>19</v>
      </c>
      <c r="AE364" s="29"/>
      <c r="AF364" s="29"/>
      <c r="AG364" s="29"/>
      <c r="AH364" s="29"/>
      <c r="AI364" s="29"/>
      <c r="AJ364" s="29"/>
      <c r="AK364" s="29"/>
    </row>
    <row r="365" spans="9:37" s="45" customFormat="1" ht="16.5" customHeight="1">
      <c r="I365" s="158"/>
      <c r="J365" s="176"/>
      <c r="K365" s="182" t="s">
        <v>313</v>
      </c>
      <c r="L365" s="176"/>
      <c r="M365" s="176"/>
      <c r="N365" s="176"/>
      <c r="O365" s="176"/>
      <c r="P365" s="176"/>
      <c r="Q365" s="176"/>
      <c r="R365" s="403"/>
      <c r="S365" s="403"/>
      <c r="T365" s="334"/>
      <c r="U365" s="405">
        <v>2.6</v>
      </c>
      <c r="V365" s="405"/>
      <c r="W365" s="405"/>
      <c r="X365" s="405">
        <v>2.5</v>
      </c>
      <c r="Y365" s="405"/>
      <c r="Z365" s="405"/>
      <c r="AA365" s="405"/>
      <c r="AB365" s="180">
        <f t="shared" si="17"/>
        <v>6.5</v>
      </c>
      <c r="AC365" s="181" t="s">
        <v>19</v>
      </c>
      <c r="AE365" s="29"/>
      <c r="AF365" s="29"/>
      <c r="AG365" s="29"/>
      <c r="AH365" s="29"/>
      <c r="AI365" s="29"/>
      <c r="AJ365" s="29"/>
      <c r="AK365" s="29"/>
    </row>
    <row r="366" spans="9:37" s="45" customFormat="1" ht="16.5" customHeight="1">
      <c r="I366" s="158"/>
      <c r="J366" s="176"/>
      <c r="K366" s="182" t="s">
        <v>314</v>
      </c>
      <c r="L366" s="176"/>
      <c r="M366" s="176"/>
      <c r="N366" s="176"/>
      <c r="O366" s="176"/>
      <c r="P366" s="176"/>
      <c r="Q366" s="176"/>
      <c r="R366" s="403"/>
      <c r="S366" s="403"/>
      <c r="T366" s="334"/>
      <c r="U366" s="405">
        <v>2.6</v>
      </c>
      <c r="V366" s="405"/>
      <c r="W366" s="405"/>
      <c r="X366" s="405">
        <v>2.5</v>
      </c>
      <c r="Y366" s="405"/>
      <c r="Z366" s="405"/>
      <c r="AA366" s="405"/>
      <c r="AB366" s="180">
        <f t="shared" si="17"/>
        <v>6.5</v>
      </c>
      <c r="AC366" s="181" t="s">
        <v>19</v>
      </c>
      <c r="AE366" s="29"/>
      <c r="AF366" s="29"/>
      <c r="AG366" s="29"/>
      <c r="AH366" s="29"/>
      <c r="AI366" s="29"/>
      <c r="AJ366" s="29"/>
      <c r="AK366" s="29"/>
    </row>
    <row r="367" spans="9:37" s="45" customFormat="1" ht="16.5" customHeight="1">
      <c r="I367" s="158"/>
      <c r="J367" s="176"/>
      <c r="K367" s="182" t="s">
        <v>315</v>
      </c>
      <c r="L367" s="176"/>
      <c r="M367" s="176"/>
      <c r="N367" s="176"/>
      <c r="O367" s="176"/>
      <c r="P367" s="176"/>
      <c r="Q367" s="176"/>
      <c r="R367" s="403"/>
      <c r="S367" s="403"/>
      <c r="T367" s="334"/>
      <c r="U367" s="405">
        <v>2.6</v>
      </c>
      <c r="V367" s="405"/>
      <c r="W367" s="405"/>
      <c r="X367" s="405">
        <v>2.5</v>
      </c>
      <c r="Y367" s="405"/>
      <c r="Z367" s="405"/>
      <c r="AA367" s="405"/>
      <c r="AB367" s="180">
        <f t="shared" si="17"/>
        <v>6.5</v>
      </c>
      <c r="AC367" s="181" t="s">
        <v>19</v>
      </c>
      <c r="AE367" s="29"/>
      <c r="AF367" s="29"/>
      <c r="AG367" s="29"/>
      <c r="AH367" s="29"/>
      <c r="AI367" s="29"/>
      <c r="AJ367" s="29"/>
      <c r="AK367" s="29"/>
    </row>
    <row r="368" spans="9:37" s="45" customFormat="1" ht="16.5" customHeight="1">
      <c r="I368" s="158"/>
      <c r="J368" s="176"/>
      <c r="K368" s="182" t="s">
        <v>316</v>
      </c>
      <c r="L368" s="176"/>
      <c r="M368" s="176"/>
      <c r="N368" s="176"/>
      <c r="O368" s="176"/>
      <c r="P368" s="176"/>
      <c r="Q368" s="176"/>
      <c r="R368" s="403"/>
      <c r="S368" s="403"/>
      <c r="T368" s="334"/>
      <c r="U368" s="405">
        <v>2.6</v>
      </c>
      <c r="V368" s="405"/>
      <c r="W368" s="405"/>
      <c r="X368" s="405">
        <v>2.5</v>
      </c>
      <c r="Y368" s="405"/>
      <c r="Z368" s="405"/>
      <c r="AA368" s="405"/>
      <c r="AB368" s="180">
        <f t="shared" si="17"/>
        <v>6.5</v>
      </c>
      <c r="AC368" s="181" t="s">
        <v>19</v>
      </c>
      <c r="AE368" s="29"/>
      <c r="AF368" s="29"/>
      <c r="AG368" s="29"/>
      <c r="AH368" s="29"/>
      <c r="AI368" s="29"/>
      <c r="AJ368" s="29"/>
      <c r="AK368" s="29"/>
    </row>
    <row r="369" spans="9:37" s="45" customFormat="1" ht="16.5" customHeight="1">
      <c r="I369" s="158"/>
      <c r="J369" s="176"/>
      <c r="K369" s="182" t="s">
        <v>317</v>
      </c>
      <c r="L369" s="176"/>
      <c r="M369" s="176"/>
      <c r="N369" s="176"/>
      <c r="O369" s="176"/>
      <c r="P369" s="176"/>
      <c r="Q369" s="176"/>
      <c r="R369" s="403"/>
      <c r="S369" s="403"/>
      <c r="T369" s="334"/>
      <c r="U369" s="405">
        <v>2.6</v>
      </c>
      <c r="V369" s="405"/>
      <c r="W369" s="405"/>
      <c r="X369" s="405">
        <v>2.5</v>
      </c>
      <c r="Y369" s="405"/>
      <c r="Z369" s="405"/>
      <c r="AA369" s="405"/>
      <c r="AB369" s="180">
        <f t="shared" si="17"/>
        <v>6.5</v>
      </c>
      <c r="AC369" s="181" t="s">
        <v>19</v>
      </c>
      <c r="AE369" s="29"/>
      <c r="AF369" s="29"/>
      <c r="AG369" s="29"/>
      <c r="AH369" s="29"/>
      <c r="AI369" s="29"/>
      <c r="AJ369" s="29"/>
      <c r="AK369" s="29"/>
    </row>
    <row r="370" spans="9:37" s="45" customFormat="1" ht="12.75">
      <c r="I370" s="158"/>
      <c r="J370" s="231"/>
      <c r="K370" s="336"/>
      <c r="L370" s="336"/>
      <c r="M370" s="336"/>
      <c r="N370" s="336"/>
      <c r="O370" s="336"/>
      <c r="P370" s="336"/>
      <c r="Q370" s="336"/>
      <c r="R370" s="335"/>
      <c r="S370" s="335"/>
      <c r="T370" s="335"/>
      <c r="U370" s="241"/>
      <c r="V370" s="241"/>
      <c r="W370" s="241"/>
      <c r="X370" s="241"/>
      <c r="Y370" s="241"/>
      <c r="Z370" s="241"/>
      <c r="AA370" s="241"/>
      <c r="AB370" s="242"/>
      <c r="AC370" s="160"/>
      <c r="AE370" s="29"/>
      <c r="AF370" s="29"/>
      <c r="AG370" s="29"/>
      <c r="AH370" s="29"/>
      <c r="AI370" s="29"/>
      <c r="AJ370" s="29"/>
      <c r="AK370" s="29"/>
    </row>
    <row r="371" spans="9:37" s="45" customFormat="1" ht="32.25" customHeight="1">
      <c r="I371" s="158"/>
      <c r="J371" s="190" t="s">
        <v>45</v>
      </c>
      <c r="K371" s="406" t="s">
        <v>518</v>
      </c>
      <c r="L371" s="406"/>
      <c r="M371" s="406"/>
      <c r="N371" s="406"/>
      <c r="O371" s="406"/>
      <c r="P371" s="406"/>
      <c r="Q371" s="406"/>
      <c r="R371" s="406"/>
      <c r="S371" s="406"/>
      <c r="T371" s="406"/>
      <c r="U371" s="406"/>
      <c r="V371" s="406"/>
      <c r="W371" s="406"/>
      <c r="X371" s="406"/>
      <c r="Y371" s="406"/>
      <c r="Z371" s="406"/>
      <c r="AA371" s="406"/>
      <c r="AB371" s="188">
        <f>AB373+AB374</f>
        <v>5</v>
      </c>
      <c r="AC371" s="189" t="s">
        <v>426</v>
      </c>
      <c r="AE371" s="29"/>
      <c r="AF371" s="29"/>
      <c r="AG371" s="29"/>
      <c r="AH371" s="29"/>
      <c r="AI371" s="29"/>
      <c r="AJ371" s="29"/>
      <c r="AK371" s="29"/>
    </row>
    <row r="372" spans="9:37" s="45" customFormat="1" ht="16.5" customHeight="1">
      <c r="I372" s="158"/>
      <c r="J372" s="185"/>
      <c r="K372" s="403" t="s">
        <v>72</v>
      </c>
      <c r="L372" s="403"/>
      <c r="M372" s="403"/>
      <c r="N372" s="403"/>
      <c r="O372" s="403"/>
      <c r="P372" s="403"/>
      <c r="Q372" s="403"/>
      <c r="R372" s="403"/>
      <c r="S372" s="403"/>
      <c r="T372" s="403"/>
      <c r="U372" s="404"/>
      <c r="V372" s="404"/>
      <c r="W372" s="404"/>
      <c r="X372" s="404"/>
      <c r="Y372" s="404"/>
      <c r="Z372" s="404"/>
      <c r="AA372" s="404"/>
      <c r="AB372" s="184"/>
      <c r="AC372" s="186"/>
      <c r="AE372" s="29"/>
      <c r="AF372" s="29"/>
      <c r="AG372" s="29"/>
      <c r="AH372" s="29"/>
      <c r="AI372" s="29"/>
      <c r="AJ372" s="29"/>
      <c r="AK372" s="29"/>
    </row>
    <row r="373" spans="9:37" s="45" customFormat="1" ht="16.5" customHeight="1">
      <c r="I373" s="158"/>
      <c r="J373" s="176"/>
      <c r="K373" s="182" t="s">
        <v>523</v>
      </c>
      <c r="L373" s="176"/>
      <c r="M373" s="176"/>
      <c r="N373" s="176"/>
      <c r="O373" s="176"/>
      <c r="P373" s="176"/>
      <c r="Q373" s="176"/>
      <c r="R373" s="410"/>
      <c r="S373" s="410"/>
      <c r="T373" s="410"/>
      <c r="U373" s="405"/>
      <c r="V373" s="405"/>
      <c r="W373" s="405"/>
      <c r="X373" s="405"/>
      <c r="Y373" s="405"/>
      <c r="Z373" s="405"/>
      <c r="AA373" s="405"/>
      <c r="AB373" s="180">
        <v>3</v>
      </c>
      <c r="AC373" s="181" t="s">
        <v>61</v>
      </c>
      <c r="AE373" s="29"/>
      <c r="AF373" s="29"/>
      <c r="AG373" s="29"/>
      <c r="AH373" s="29"/>
      <c r="AI373" s="29"/>
      <c r="AJ373" s="29"/>
      <c r="AK373" s="29"/>
    </row>
    <row r="374" spans="9:37" s="45" customFormat="1" ht="16.5" customHeight="1">
      <c r="I374" s="158"/>
      <c r="J374" s="176"/>
      <c r="K374" s="182" t="s">
        <v>524</v>
      </c>
      <c r="L374" s="176"/>
      <c r="M374" s="176"/>
      <c r="N374" s="176"/>
      <c r="O374" s="176"/>
      <c r="P374" s="176"/>
      <c r="Q374" s="176"/>
      <c r="R374" s="410"/>
      <c r="S374" s="410"/>
      <c r="T374" s="410"/>
      <c r="U374" s="405"/>
      <c r="V374" s="405"/>
      <c r="W374" s="405"/>
      <c r="X374" s="405"/>
      <c r="Y374" s="405"/>
      <c r="Z374" s="405"/>
      <c r="AA374" s="405"/>
      <c r="AB374" s="180">
        <v>2</v>
      </c>
      <c r="AC374" s="181" t="s">
        <v>61</v>
      </c>
      <c r="AE374" s="29"/>
      <c r="AF374" s="29"/>
      <c r="AG374" s="29"/>
      <c r="AH374" s="29"/>
      <c r="AI374" s="29"/>
      <c r="AJ374" s="29"/>
      <c r="AK374" s="29"/>
    </row>
    <row r="375" spans="9:37" s="45" customFormat="1" ht="16.5" customHeight="1">
      <c r="I375" s="158"/>
      <c r="J375" s="54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47"/>
      <c r="AC375" s="159"/>
      <c r="AE375" s="29"/>
      <c r="AF375" s="29"/>
      <c r="AG375" s="29"/>
      <c r="AH375" s="29"/>
      <c r="AI375" s="29"/>
      <c r="AJ375" s="29"/>
      <c r="AK375" s="29"/>
    </row>
    <row r="376" spans="9:37" s="45" customFormat="1" ht="29.25" customHeight="1">
      <c r="I376" s="158"/>
      <c r="J376" s="190" t="s">
        <v>46</v>
      </c>
      <c r="K376" s="406" t="s">
        <v>519</v>
      </c>
      <c r="L376" s="406"/>
      <c r="M376" s="406"/>
      <c r="N376" s="406"/>
      <c r="O376" s="406"/>
      <c r="P376" s="406"/>
      <c r="Q376" s="406"/>
      <c r="R376" s="406"/>
      <c r="S376" s="406"/>
      <c r="T376" s="406"/>
      <c r="U376" s="406"/>
      <c r="V376" s="406"/>
      <c r="W376" s="406"/>
      <c r="X376" s="406"/>
      <c r="Y376" s="406"/>
      <c r="Z376" s="406"/>
      <c r="AA376" s="406"/>
      <c r="AB376" s="188">
        <f>SUM(AB377:AB379)</f>
        <v>393.45749999999998</v>
      </c>
      <c r="AC376" s="189" t="s">
        <v>262</v>
      </c>
      <c r="AE376" s="29"/>
      <c r="AF376" s="29"/>
      <c r="AG376" s="29"/>
      <c r="AH376" s="29"/>
      <c r="AI376" s="29"/>
      <c r="AJ376" s="29"/>
      <c r="AK376" s="29"/>
    </row>
    <row r="377" spans="9:37" s="45" customFormat="1" ht="16.5" customHeight="1">
      <c r="I377" s="158"/>
      <c r="J377" s="185"/>
      <c r="K377" s="403" t="s">
        <v>72</v>
      </c>
      <c r="L377" s="403"/>
      <c r="M377" s="403"/>
      <c r="N377" s="403"/>
      <c r="O377" s="403"/>
      <c r="P377" s="403"/>
      <c r="Q377" s="403"/>
      <c r="R377" s="403" t="s">
        <v>332</v>
      </c>
      <c r="S377" s="403"/>
      <c r="T377" s="403"/>
      <c r="U377" s="404" t="s">
        <v>273</v>
      </c>
      <c r="V377" s="404"/>
      <c r="W377" s="404"/>
      <c r="X377" s="404" t="s">
        <v>265</v>
      </c>
      <c r="Y377" s="404"/>
      <c r="Z377" s="404"/>
      <c r="AA377" s="404"/>
      <c r="AB377" s="184"/>
      <c r="AC377" s="186"/>
      <c r="AE377" s="29"/>
      <c r="AF377" s="29"/>
      <c r="AG377" s="29"/>
      <c r="AH377" s="29"/>
      <c r="AI377" s="29"/>
      <c r="AJ377" s="29"/>
      <c r="AK377" s="29"/>
    </row>
    <row r="378" spans="9:37" s="45" customFormat="1" ht="16.5" customHeight="1">
      <c r="I378" s="158"/>
      <c r="J378" s="176"/>
      <c r="K378" s="182" t="s">
        <v>523</v>
      </c>
      <c r="L378" s="176"/>
      <c r="M378" s="176"/>
      <c r="N378" s="176"/>
      <c r="O378" s="176"/>
      <c r="P378" s="176"/>
      <c r="Q378" s="176"/>
      <c r="R378" s="410">
        <v>1.044</v>
      </c>
      <c r="S378" s="410"/>
      <c r="T378" s="410"/>
      <c r="U378" s="405">
        <v>12.5</v>
      </c>
      <c r="V378" s="405"/>
      <c r="W378" s="405"/>
      <c r="X378" s="405">
        <v>20.149999999999999</v>
      </c>
      <c r="Y378" s="405"/>
      <c r="Z378" s="405"/>
      <c r="AA378" s="405"/>
      <c r="AB378" s="180">
        <f>X378*U378*R378</f>
        <v>262.95749999999998</v>
      </c>
      <c r="AC378" s="181" t="s">
        <v>19</v>
      </c>
      <c r="AE378" s="29"/>
      <c r="AF378" s="29"/>
      <c r="AG378" s="29"/>
      <c r="AH378" s="29"/>
      <c r="AI378" s="29"/>
      <c r="AJ378" s="29"/>
      <c r="AK378" s="29"/>
    </row>
    <row r="379" spans="9:37" s="45" customFormat="1" ht="16.5" customHeight="1">
      <c r="I379" s="158"/>
      <c r="J379" s="176"/>
      <c r="K379" s="182" t="s">
        <v>524</v>
      </c>
      <c r="L379" s="176"/>
      <c r="M379" s="176"/>
      <c r="N379" s="176"/>
      <c r="O379" s="176"/>
      <c r="P379" s="176"/>
      <c r="Q379" s="176"/>
      <c r="R379" s="410">
        <v>1.044</v>
      </c>
      <c r="S379" s="410"/>
      <c r="T379" s="410"/>
      <c r="U379" s="405">
        <v>12.5</v>
      </c>
      <c r="V379" s="405"/>
      <c r="W379" s="405"/>
      <c r="X379" s="405">
        <v>10</v>
      </c>
      <c r="Y379" s="405"/>
      <c r="Z379" s="405"/>
      <c r="AA379" s="405"/>
      <c r="AB379" s="180">
        <f>X379*U379*R379</f>
        <v>130.5</v>
      </c>
      <c r="AC379" s="181" t="s">
        <v>19</v>
      </c>
      <c r="AE379" s="29"/>
      <c r="AF379" s="29"/>
      <c r="AG379" s="29"/>
      <c r="AH379" s="29"/>
      <c r="AI379" s="29"/>
      <c r="AJ379" s="29"/>
      <c r="AK379" s="29"/>
    </row>
    <row r="380" spans="9:37" s="45" customFormat="1" ht="16.5" customHeight="1">
      <c r="I380" s="158"/>
      <c r="J380" s="54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47"/>
      <c r="AC380" s="159"/>
      <c r="AE380" s="29"/>
      <c r="AF380" s="29"/>
      <c r="AG380" s="29"/>
      <c r="AH380" s="29"/>
      <c r="AI380" s="29"/>
      <c r="AJ380" s="29"/>
      <c r="AK380" s="29"/>
    </row>
    <row r="381" spans="9:37" s="45" customFormat="1" ht="16.5" customHeight="1">
      <c r="I381" s="158"/>
      <c r="J381" s="190" t="s">
        <v>47</v>
      </c>
      <c r="K381" s="406" t="s">
        <v>128</v>
      </c>
      <c r="L381" s="406"/>
      <c r="M381" s="406"/>
      <c r="N381" s="406"/>
      <c r="O381" s="406"/>
      <c r="P381" s="406"/>
      <c r="Q381" s="406"/>
      <c r="R381" s="406"/>
      <c r="S381" s="406"/>
      <c r="T381" s="406"/>
      <c r="U381" s="406"/>
      <c r="V381" s="406"/>
      <c r="W381" s="406"/>
      <c r="X381" s="406"/>
      <c r="Y381" s="406"/>
      <c r="Z381" s="406"/>
      <c r="AA381" s="406"/>
      <c r="AB381" s="188">
        <f>SUM(AB382:AB383)</f>
        <v>30.2</v>
      </c>
      <c r="AC381" s="189" t="s">
        <v>327</v>
      </c>
      <c r="AE381" s="29"/>
      <c r="AF381" s="29"/>
      <c r="AG381" s="29"/>
      <c r="AH381" s="29"/>
      <c r="AI381" s="29"/>
      <c r="AJ381" s="29"/>
      <c r="AK381" s="29"/>
    </row>
    <row r="382" spans="9:37" s="45" customFormat="1" ht="16.5" customHeight="1">
      <c r="I382" s="158"/>
      <c r="J382" s="185"/>
      <c r="K382" s="403" t="s">
        <v>72</v>
      </c>
      <c r="L382" s="403"/>
      <c r="M382" s="403"/>
      <c r="N382" s="403"/>
      <c r="O382" s="403"/>
      <c r="P382" s="403"/>
      <c r="Q382" s="403"/>
      <c r="R382" s="403"/>
      <c r="S382" s="403"/>
      <c r="T382" s="403"/>
      <c r="U382" s="404"/>
      <c r="V382" s="404"/>
      <c r="W382" s="404"/>
      <c r="X382" s="404"/>
      <c r="Y382" s="404"/>
      <c r="Z382" s="404"/>
      <c r="AA382" s="404"/>
      <c r="AB382" s="184"/>
      <c r="AC382" s="186"/>
      <c r="AE382" s="29"/>
      <c r="AF382" s="29"/>
      <c r="AG382" s="29"/>
      <c r="AH382" s="29"/>
      <c r="AI382" s="29"/>
      <c r="AJ382" s="29"/>
      <c r="AK382" s="29"/>
    </row>
    <row r="383" spans="9:37" s="45" customFormat="1" ht="16.5" customHeight="1">
      <c r="I383" s="158"/>
      <c r="J383" s="176"/>
      <c r="K383" s="182" t="s">
        <v>525</v>
      </c>
      <c r="L383" s="176"/>
      <c r="M383" s="176"/>
      <c r="N383" s="176"/>
      <c r="O383" s="176"/>
      <c r="P383" s="176"/>
      <c r="Q383" s="176"/>
      <c r="R383" s="410"/>
      <c r="S383" s="410"/>
      <c r="T383" s="410"/>
      <c r="U383" s="405"/>
      <c r="V383" s="405"/>
      <c r="W383" s="405"/>
      <c r="X383" s="405"/>
      <c r="Y383" s="405"/>
      <c r="Z383" s="405"/>
      <c r="AA383" s="405"/>
      <c r="AB383" s="180">
        <v>30.2</v>
      </c>
      <c r="AC383" s="181" t="s">
        <v>24</v>
      </c>
      <c r="AE383" s="29"/>
      <c r="AF383" s="29"/>
      <c r="AG383" s="29"/>
      <c r="AH383" s="29"/>
      <c r="AI383" s="29"/>
      <c r="AJ383" s="29"/>
      <c r="AK383" s="29"/>
    </row>
    <row r="384" spans="9:37" s="45" customFormat="1" ht="16.5" customHeight="1">
      <c r="I384" s="158"/>
      <c r="J384" s="54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47"/>
      <c r="AC384" s="159"/>
      <c r="AE384" s="29"/>
      <c r="AF384" s="29"/>
      <c r="AG384" s="29"/>
      <c r="AH384" s="29"/>
      <c r="AI384" s="29"/>
      <c r="AJ384" s="29"/>
      <c r="AK384" s="29"/>
    </row>
    <row r="385" spans="9:37" s="45" customFormat="1" ht="16.5" customHeight="1">
      <c r="I385" s="158"/>
      <c r="J385" s="190" t="s">
        <v>48</v>
      </c>
      <c r="K385" s="402" t="s">
        <v>179</v>
      </c>
      <c r="L385" s="402"/>
      <c r="M385" s="402"/>
      <c r="N385" s="402"/>
      <c r="O385" s="402"/>
      <c r="P385" s="402"/>
      <c r="Q385" s="402"/>
      <c r="R385" s="402"/>
      <c r="S385" s="402"/>
      <c r="T385" s="402"/>
      <c r="U385" s="402"/>
      <c r="V385" s="402"/>
      <c r="W385" s="402"/>
      <c r="X385" s="402"/>
      <c r="Y385" s="402"/>
      <c r="Z385" s="402"/>
      <c r="AA385" s="402"/>
      <c r="AB385" s="188">
        <f>SUM(AB386:AB388)</f>
        <v>78</v>
      </c>
      <c r="AC385" s="189" t="s">
        <v>262</v>
      </c>
      <c r="AE385" s="29"/>
      <c r="AF385" s="29"/>
      <c r="AG385" s="29"/>
      <c r="AH385" s="29"/>
      <c r="AI385" s="29"/>
      <c r="AJ385" s="29"/>
      <c r="AK385" s="29"/>
    </row>
    <row r="386" spans="9:37" s="45" customFormat="1" ht="16.5" customHeight="1">
      <c r="I386" s="158"/>
      <c r="J386" s="185"/>
      <c r="K386" s="403" t="s">
        <v>72</v>
      </c>
      <c r="L386" s="403"/>
      <c r="M386" s="403"/>
      <c r="N386" s="403"/>
      <c r="O386" s="403"/>
      <c r="P386" s="403"/>
      <c r="Q386" s="403"/>
      <c r="R386" s="403"/>
      <c r="S386" s="403"/>
      <c r="T386" s="403"/>
      <c r="U386" s="404" t="s">
        <v>273</v>
      </c>
      <c r="V386" s="404"/>
      <c r="W386" s="404"/>
      <c r="X386" s="404" t="s">
        <v>265</v>
      </c>
      <c r="Y386" s="404"/>
      <c r="Z386" s="404"/>
      <c r="AA386" s="404"/>
      <c r="AB386" s="184"/>
      <c r="AC386" s="186"/>
      <c r="AE386" s="29"/>
      <c r="AF386" s="29"/>
      <c r="AG386" s="29"/>
      <c r="AH386" s="29"/>
      <c r="AI386" s="29"/>
      <c r="AJ386" s="29"/>
      <c r="AK386" s="29"/>
    </row>
    <row r="387" spans="9:37" s="45" customFormat="1" ht="16.5" customHeight="1">
      <c r="I387" s="158"/>
      <c r="J387" s="176"/>
      <c r="K387" s="182" t="s">
        <v>526</v>
      </c>
      <c r="L387" s="176"/>
      <c r="M387" s="176"/>
      <c r="N387" s="176"/>
      <c r="O387" s="176"/>
      <c r="P387" s="176"/>
      <c r="Q387" s="176"/>
      <c r="R387" s="410"/>
      <c r="S387" s="410"/>
      <c r="T387" s="410"/>
      <c r="U387" s="405">
        <v>0.6</v>
      </c>
      <c r="V387" s="405"/>
      <c r="W387" s="405"/>
      <c r="X387" s="405">
        <v>65</v>
      </c>
      <c r="Y387" s="405"/>
      <c r="Z387" s="405"/>
      <c r="AA387" s="405"/>
      <c r="AB387" s="180">
        <f>X387*U387</f>
        <v>39</v>
      </c>
      <c r="AC387" s="181" t="s">
        <v>19</v>
      </c>
      <c r="AE387" s="29"/>
      <c r="AF387" s="29"/>
      <c r="AG387" s="29"/>
      <c r="AH387" s="29"/>
      <c r="AI387" s="29"/>
      <c r="AJ387" s="29"/>
      <c r="AK387" s="29"/>
    </row>
    <row r="388" spans="9:37" s="45" customFormat="1" ht="16.5" customHeight="1">
      <c r="I388" s="158"/>
      <c r="J388" s="176"/>
      <c r="K388" s="182" t="s">
        <v>527</v>
      </c>
      <c r="L388" s="176"/>
      <c r="M388" s="176"/>
      <c r="N388" s="176"/>
      <c r="O388" s="176"/>
      <c r="P388" s="176"/>
      <c r="Q388" s="176"/>
      <c r="R388" s="410"/>
      <c r="S388" s="410"/>
      <c r="T388" s="410"/>
      <c r="U388" s="405">
        <v>0.6</v>
      </c>
      <c r="V388" s="405"/>
      <c r="W388" s="405"/>
      <c r="X388" s="405">
        <v>65</v>
      </c>
      <c r="Y388" s="405"/>
      <c r="Z388" s="405"/>
      <c r="AA388" s="405"/>
      <c r="AB388" s="180">
        <f>X388*U388</f>
        <v>39</v>
      </c>
      <c r="AC388" s="181" t="s">
        <v>19</v>
      </c>
      <c r="AE388" s="29"/>
      <c r="AF388" s="29"/>
      <c r="AG388" s="29"/>
      <c r="AH388" s="29"/>
      <c r="AI388" s="29"/>
      <c r="AJ388" s="29"/>
      <c r="AK388" s="29"/>
    </row>
    <row r="389" spans="9:37" s="45" customFormat="1" ht="16.5" customHeight="1">
      <c r="I389" s="158"/>
      <c r="J389" s="54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47"/>
      <c r="AC389" s="159"/>
      <c r="AE389" s="29"/>
      <c r="AF389" s="29"/>
      <c r="AG389" s="29"/>
      <c r="AH389" s="29"/>
      <c r="AI389" s="29"/>
      <c r="AJ389" s="29"/>
      <c r="AK389" s="29"/>
    </row>
    <row r="390" spans="9:37" s="45" customFormat="1" ht="16.5" customHeight="1">
      <c r="I390" s="158"/>
      <c r="J390" s="190" t="s">
        <v>804</v>
      </c>
      <c r="K390" s="402" t="s">
        <v>520</v>
      </c>
      <c r="L390" s="402"/>
      <c r="M390" s="402"/>
      <c r="N390" s="402"/>
      <c r="O390" s="402"/>
      <c r="P390" s="402"/>
      <c r="Q390" s="402"/>
      <c r="R390" s="402"/>
      <c r="S390" s="402"/>
      <c r="T390" s="402"/>
      <c r="U390" s="402"/>
      <c r="V390" s="402"/>
      <c r="W390" s="402"/>
      <c r="X390" s="402"/>
      <c r="Y390" s="402"/>
      <c r="Z390" s="402"/>
      <c r="AA390" s="402"/>
      <c r="AB390" s="188">
        <f>SUM(AB391:AB393)</f>
        <v>31.32</v>
      </c>
      <c r="AC390" s="189" t="s">
        <v>327</v>
      </c>
      <c r="AE390" s="29"/>
      <c r="AF390" s="29"/>
      <c r="AG390" s="29"/>
      <c r="AH390" s="29"/>
      <c r="AI390" s="29"/>
      <c r="AJ390" s="29"/>
      <c r="AK390" s="29"/>
    </row>
    <row r="391" spans="9:37" s="45" customFormat="1" ht="16.5" customHeight="1">
      <c r="I391" s="158"/>
      <c r="J391" s="185"/>
      <c r="K391" s="403" t="s">
        <v>72</v>
      </c>
      <c r="L391" s="403"/>
      <c r="M391" s="403"/>
      <c r="N391" s="403"/>
      <c r="O391" s="403"/>
      <c r="P391" s="403"/>
      <c r="Q391" s="403"/>
      <c r="R391" s="403" t="s">
        <v>332</v>
      </c>
      <c r="S391" s="403"/>
      <c r="T391" s="403"/>
      <c r="U391" s="404" t="s">
        <v>273</v>
      </c>
      <c r="V391" s="404"/>
      <c r="W391" s="404"/>
      <c r="X391" s="404" t="s">
        <v>280</v>
      </c>
      <c r="Y391" s="404"/>
      <c r="Z391" s="404"/>
      <c r="AA391" s="404"/>
      <c r="AB391" s="184"/>
      <c r="AC391" s="186"/>
      <c r="AE391" s="29"/>
      <c r="AF391" s="29"/>
      <c r="AG391" s="29"/>
      <c r="AH391" s="29"/>
      <c r="AI391" s="29"/>
      <c r="AJ391" s="29"/>
      <c r="AK391" s="29"/>
    </row>
    <row r="392" spans="9:37" s="45" customFormat="1" ht="16.5" customHeight="1">
      <c r="I392" s="158"/>
      <c r="J392" s="176"/>
      <c r="K392" s="182" t="s">
        <v>785</v>
      </c>
      <c r="L392" s="176"/>
      <c r="M392" s="176"/>
      <c r="N392" s="176"/>
      <c r="O392" s="176"/>
      <c r="P392" s="176"/>
      <c r="Q392" s="176"/>
      <c r="R392" s="410">
        <v>1.044</v>
      </c>
      <c r="S392" s="410"/>
      <c r="T392" s="410"/>
      <c r="U392" s="405">
        <v>6</v>
      </c>
      <c r="V392" s="405"/>
      <c r="W392" s="405"/>
      <c r="X392" s="405">
        <v>2</v>
      </c>
      <c r="Y392" s="405"/>
      <c r="Z392" s="405"/>
      <c r="AA392" s="405"/>
      <c r="AB392" s="180">
        <f>U392*R392*X392</f>
        <v>12.528</v>
      </c>
      <c r="AC392" s="181" t="s">
        <v>24</v>
      </c>
      <c r="AE392" s="29"/>
      <c r="AF392" s="29"/>
      <c r="AG392" s="29"/>
      <c r="AH392" s="29"/>
      <c r="AI392" s="29"/>
      <c r="AJ392" s="29"/>
      <c r="AK392" s="29"/>
    </row>
    <row r="393" spans="9:37" s="45" customFormat="1" ht="16.5" customHeight="1">
      <c r="I393" s="158"/>
      <c r="J393" s="176"/>
      <c r="K393" s="182" t="s">
        <v>528</v>
      </c>
      <c r="L393" s="176"/>
      <c r="M393" s="176"/>
      <c r="N393" s="176"/>
      <c r="O393" s="176"/>
      <c r="P393" s="176"/>
      <c r="Q393" s="176"/>
      <c r="R393" s="410">
        <v>1.044</v>
      </c>
      <c r="S393" s="410"/>
      <c r="T393" s="410"/>
      <c r="U393" s="405">
        <v>9</v>
      </c>
      <c r="V393" s="405"/>
      <c r="W393" s="405"/>
      <c r="X393" s="405">
        <v>2</v>
      </c>
      <c r="Y393" s="405"/>
      <c r="Z393" s="405"/>
      <c r="AA393" s="405"/>
      <c r="AB393" s="180">
        <f>U393*R393*X393</f>
        <v>18.792000000000002</v>
      </c>
      <c r="AC393" s="181" t="s">
        <v>24</v>
      </c>
      <c r="AE393" s="29"/>
      <c r="AF393" s="29"/>
      <c r="AG393" s="29"/>
      <c r="AH393" s="29"/>
      <c r="AI393" s="29"/>
      <c r="AJ393" s="29"/>
      <c r="AK393" s="29"/>
    </row>
    <row r="394" spans="9:37" s="45" customFormat="1" ht="16.5" customHeight="1">
      <c r="I394" s="158"/>
      <c r="J394" s="54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47"/>
      <c r="AC394" s="159"/>
      <c r="AE394" s="29"/>
      <c r="AF394" s="29"/>
      <c r="AG394" s="29"/>
      <c r="AH394" s="29"/>
      <c r="AI394" s="29"/>
      <c r="AJ394" s="29"/>
      <c r="AK394" s="29"/>
    </row>
    <row r="395" spans="9:37" s="45" customFormat="1" ht="29.25" customHeight="1">
      <c r="I395" s="158"/>
      <c r="J395" s="190" t="s">
        <v>805</v>
      </c>
      <c r="K395" s="406" t="s">
        <v>521</v>
      </c>
      <c r="L395" s="406"/>
      <c r="M395" s="406"/>
      <c r="N395" s="406"/>
      <c r="O395" s="406"/>
      <c r="P395" s="406"/>
      <c r="Q395" s="406"/>
      <c r="R395" s="406"/>
      <c r="S395" s="406"/>
      <c r="T395" s="406"/>
      <c r="U395" s="406"/>
      <c r="V395" s="406"/>
      <c r="W395" s="406"/>
      <c r="X395" s="406"/>
      <c r="Y395" s="406"/>
      <c r="Z395" s="406"/>
      <c r="AA395" s="406"/>
      <c r="AB395" s="188">
        <f>SUM(AB396:AB397)</f>
        <v>138</v>
      </c>
      <c r="AC395" s="189" t="s">
        <v>327</v>
      </c>
      <c r="AE395" s="29"/>
      <c r="AF395" s="29"/>
      <c r="AG395" s="29"/>
      <c r="AH395" s="29"/>
      <c r="AI395" s="29"/>
      <c r="AJ395" s="29"/>
      <c r="AK395" s="29"/>
    </row>
    <row r="396" spans="9:37" s="45" customFormat="1" ht="16.5" customHeight="1">
      <c r="I396" s="158"/>
      <c r="J396" s="185"/>
      <c r="K396" s="403" t="s">
        <v>72</v>
      </c>
      <c r="L396" s="403"/>
      <c r="M396" s="403"/>
      <c r="N396" s="403"/>
      <c r="O396" s="403"/>
      <c r="P396" s="403"/>
      <c r="Q396" s="403"/>
      <c r="R396" s="403"/>
      <c r="S396" s="403"/>
      <c r="T396" s="403"/>
      <c r="U396" s="404" t="s">
        <v>529</v>
      </c>
      <c r="V396" s="404"/>
      <c r="W396" s="404"/>
      <c r="X396" s="404" t="s">
        <v>280</v>
      </c>
      <c r="Y396" s="404"/>
      <c r="Z396" s="404"/>
      <c r="AA396" s="404"/>
      <c r="AB396" s="184"/>
      <c r="AC396" s="186"/>
      <c r="AE396" s="29"/>
      <c r="AF396" s="29"/>
      <c r="AG396" s="29"/>
      <c r="AH396" s="29"/>
      <c r="AI396" s="29"/>
      <c r="AJ396" s="29"/>
      <c r="AK396" s="29"/>
    </row>
    <row r="397" spans="9:37" s="45" customFormat="1" ht="16.5" customHeight="1">
      <c r="I397" s="158"/>
      <c r="J397" s="176"/>
      <c r="K397" s="182" t="s">
        <v>530</v>
      </c>
      <c r="L397" s="176"/>
      <c r="M397" s="176"/>
      <c r="N397" s="176"/>
      <c r="O397" s="176"/>
      <c r="P397" s="176"/>
      <c r="Q397" s="176"/>
      <c r="R397" s="410"/>
      <c r="S397" s="410"/>
      <c r="T397" s="410"/>
      <c r="U397" s="405">
        <v>69</v>
      </c>
      <c r="V397" s="405"/>
      <c r="W397" s="405"/>
      <c r="X397" s="405">
        <v>2</v>
      </c>
      <c r="Y397" s="405"/>
      <c r="Z397" s="405"/>
      <c r="AA397" s="405"/>
      <c r="AB397" s="180">
        <f>X397*U397</f>
        <v>138</v>
      </c>
      <c r="AC397" s="181" t="s">
        <v>24</v>
      </c>
      <c r="AE397" s="29"/>
      <c r="AF397" s="29"/>
      <c r="AG397" s="29"/>
      <c r="AH397" s="29"/>
      <c r="AI397" s="29"/>
      <c r="AJ397" s="29"/>
      <c r="AK397" s="29"/>
    </row>
    <row r="398" spans="9:37" s="45" customFormat="1" ht="16.5" customHeight="1">
      <c r="I398" s="158"/>
      <c r="J398" s="54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47"/>
      <c r="AC398" s="159"/>
      <c r="AE398" s="29"/>
      <c r="AF398" s="29"/>
      <c r="AG398" s="29"/>
      <c r="AH398" s="29"/>
      <c r="AI398" s="29"/>
      <c r="AJ398" s="29"/>
      <c r="AK398" s="29"/>
    </row>
    <row r="399" spans="9:37" s="45" customFormat="1" ht="16.5" customHeight="1">
      <c r="I399" s="158"/>
      <c r="J399" s="190" t="s">
        <v>806</v>
      </c>
      <c r="K399" s="406" t="s">
        <v>522</v>
      </c>
      <c r="L399" s="406"/>
      <c r="M399" s="406"/>
      <c r="N399" s="406"/>
      <c r="O399" s="406"/>
      <c r="P399" s="406"/>
      <c r="Q399" s="406"/>
      <c r="R399" s="406"/>
      <c r="S399" s="406"/>
      <c r="T399" s="406"/>
      <c r="U399" s="406"/>
      <c r="V399" s="406"/>
      <c r="W399" s="406"/>
      <c r="X399" s="406"/>
      <c r="Y399" s="406"/>
      <c r="Z399" s="406"/>
      <c r="AA399" s="406"/>
      <c r="AB399" s="188">
        <f>SUM(AB400:AB401)</f>
        <v>481.25</v>
      </c>
      <c r="AC399" s="189" t="s">
        <v>262</v>
      </c>
      <c r="AE399" s="29"/>
      <c r="AF399" s="29"/>
      <c r="AG399" s="29"/>
      <c r="AH399" s="29"/>
      <c r="AI399" s="29"/>
      <c r="AJ399" s="29"/>
      <c r="AK399" s="29"/>
    </row>
    <row r="400" spans="9:37" s="45" customFormat="1" ht="16.5" customHeight="1">
      <c r="I400" s="158"/>
      <c r="J400" s="185"/>
      <c r="K400" s="403" t="s">
        <v>72</v>
      </c>
      <c r="L400" s="403"/>
      <c r="M400" s="403"/>
      <c r="N400" s="403"/>
      <c r="O400" s="403"/>
      <c r="P400" s="403"/>
      <c r="Q400" s="403"/>
      <c r="R400" s="403"/>
      <c r="S400" s="403"/>
      <c r="T400" s="403"/>
      <c r="U400" s="404" t="s">
        <v>265</v>
      </c>
      <c r="V400" s="404"/>
      <c r="W400" s="404"/>
      <c r="X400" s="404" t="s">
        <v>273</v>
      </c>
      <c r="Y400" s="404"/>
      <c r="Z400" s="404"/>
      <c r="AA400" s="404"/>
      <c r="AB400" s="184"/>
      <c r="AC400" s="186"/>
      <c r="AE400" s="29"/>
      <c r="AF400" s="29"/>
      <c r="AG400" s="29"/>
      <c r="AH400" s="29"/>
      <c r="AI400" s="29"/>
      <c r="AJ400" s="29"/>
      <c r="AK400" s="29"/>
    </row>
    <row r="401" spans="9:37" s="45" customFormat="1" ht="16.5" customHeight="1">
      <c r="I401" s="158"/>
      <c r="J401" s="176"/>
      <c r="K401" s="182" t="s">
        <v>531</v>
      </c>
      <c r="L401" s="176"/>
      <c r="M401" s="176"/>
      <c r="N401" s="176"/>
      <c r="O401" s="176"/>
      <c r="P401" s="176"/>
      <c r="Q401" s="176"/>
      <c r="R401" s="410"/>
      <c r="S401" s="410"/>
      <c r="T401" s="410"/>
      <c r="U401" s="405">
        <v>38.5</v>
      </c>
      <c r="V401" s="405"/>
      <c r="W401" s="405"/>
      <c r="X401" s="405">
        <v>12.5</v>
      </c>
      <c r="Y401" s="405"/>
      <c r="Z401" s="405"/>
      <c r="AA401" s="405"/>
      <c r="AB401" s="180">
        <f>X401*U401</f>
        <v>481.25</v>
      </c>
      <c r="AC401" s="181" t="s">
        <v>19</v>
      </c>
      <c r="AE401" s="29"/>
      <c r="AF401" s="29"/>
      <c r="AG401" s="29"/>
      <c r="AH401" s="29"/>
      <c r="AI401" s="29"/>
      <c r="AJ401" s="29"/>
      <c r="AK401" s="29"/>
    </row>
    <row r="402" spans="9:37" s="45" customFormat="1" ht="16.5" customHeight="1">
      <c r="I402" s="158"/>
      <c r="J402" s="54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47"/>
      <c r="AC402" s="159"/>
      <c r="AE402" s="29"/>
      <c r="AF402" s="29"/>
      <c r="AG402" s="29"/>
      <c r="AH402" s="29"/>
      <c r="AI402" s="29"/>
      <c r="AJ402" s="29"/>
      <c r="AK402" s="29"/>
    </row>
    <row r="403" spans="9:37" s="48" customFormat="1" ht="16.5" customHeight="1">
      <c r="I403" s="158"/>
      <c r="J403" s="136">
        <v>10</v>
      </c>
      <c r="K403" s="46" t="s">
        <v>50</v>
      </c>
      <c r="L403" s="131"/>
      <c r="M403" s="131"/>
      <c r="N403" s="131"/>
      <c r="O403" s="131"/>
      <c r="P403" s="131"/>
      <c r="Q403" s="131"/>
      <c r="R403" s="131"/>
      <c r="S403" s="131"/>
      <c r="T403" s="131"/>
      <c r="U403" s="131"/>
      <c r="V403" s="131"/>
      <c r="W403" s="132"/>
      <c r="X403" s="132"/>
      <c r="Y403" s="132"/>
      <c r="Z403" s="132"/>
      <c r="AA403" s="132"/>
      <c r="AB403" s="133"/>
      <c r="AC403" s="161"/>
      <c r="AD403" s="45"/>
      <c r="AE403" s="49"/>
      <c r="AF403" s="49"/>
      <c r="AG403" s="49"/>
      <c r="AH403" s="49"/>
      <c r="AI403" s="49"/>
      <c r="AJ403" s="49"/>
      <c r="AK403" s="49"/>
    </row>
    <row r="404" spans="9:37" s="45" customFormat="1" ht="16.5" customHeight="1">
      <c r="I404" s="158"/>
      <c r="J404" s="190" t="s">
        <v>51</v>
      </c>
      <c r="K404" s="402" t="s">
        <v>139</v>
      </c>
      <c r="L404" s="402"/>
      <c r="M404" s="402"/>
      <c r="N404" s="402"/>
      <c r="O404" s="402"/>
      <c r="P404" s="402"/>
      <c r="Q404" s="402"/>
      <c r="R404" s="402"/>
      <c r="S404" s="402"/>
      <c r="T404" s="402"/>
      <c r="U404" s="402"/>
      <c r="V404" s="402"/>
      <c r="W404" s="402"/>
      <c r="X404" s="402"/>
      <c r="Y404" s="402"/>
      <c r="Z404" s="402"/>
      <c r="AA404" s="402"/>
      <c r="AB404" s="188">
        <f>SUM(AB405:AB415)</f>
        <v>20</v>
      </c>
      <c r="AC404" s="189" t="s">
        <v>459</v>
      </c>
      <c r="AE404" s="29"/>
      <c r="AF404" s="29"/>
      <c r="AG404" s="29"/>
      <c r="AH404" s="29"/>
      <c r="AI404" s="29"/>
      <c r="AJ404" s="29"/>
      <c r="AK404" s="29"/>
    </row>
    <row r="405" spans="9:37" s="45" customFormat="1" ht="16.5" customHeight="1">
      <c r="I405" s="158"/>
      <c r="J405" s="185"/>
      <c r="K405" s="403" t="s">
        <v>72</v>
      </c>
      <c r="L405" s="403"/>
      <c r="M405" s="403"/>
      <c r="N405" s="403"/>
      <c r="O405" s="403"/>
      <c r="P405" s="403"/>
      <c r="Q405" s="403"/>
      <c r="R405" s="403"/>
      <c r="S405" s="403"/>
      <c r="T405" s="183"/>
      <c r="U405" s="404"/>
      <c r="V405" s="404"/>
      <c r="W405" s="404"/>
      <c r="X405" s="404"/>
      <c r="Y405" s="404"/>
      <c r="Z405" s="404"/>
      <c r="AA405" s="404"/>
      <c r="AB405" s="183" t="s">
        <v>396</v>
      </c>
      <c r="AC405" s="186"/>
      <c r="AE405" s="29"/>
      <c r="AF405" s="29"/>
      <c r="AG405" s="29"/>
      <c r="AH405" s="29"/>
      <c r="AI405" s="29"/>
      <c r="AJ405" s="29"/>
      <c r="AK405" s="29"/>
    </row>
    <row r="406" spans="9:37" s="45" customFormat="1" ht="16.5" customHeight="1">
      <c r="I406" s="158"/>
      <c r="J406" s="195"/>
      <c r="K406" s="407" t="s">
        <v>381</v>
      </c>
      <c r="L406" s="407"/>
      <c r="M406" s="407"/>
      <c r="N406" s="407"/>
      <c r="O406" s="407"/>
      <c r="P406" s="407"/>
      <c r="Q406" s="407"/>
      <c r="R406" s="408"/>
      <c r="S406" s="408"/>
      <c r="T406" s="197"/>
      <c r="U406" s="408"/>
      <c r="V406" s="408"/>
      <c r="W406" s="408"/>
      <c r="X406" s="408"/>
      <c r="Y406" s="408"/>
      <c r="Z406" s="408"/>
      <c r="AA406" s="408"/>
      <c r="AB406" s="198">
        <v>1</v>
      </c>
      <c r="AC406" s="199" t="s">
        <v>322</v>
      </c>
      <c r="AE406" s="29"/>
      <c r="AF406" s="29"/>
      <c r="AG406" s="29"/>
      <c r="AH406" s="29"/>
      <c r="AI406" s="29"/>
      <c r="AJ406" s="29"/>
      <c r="AK406" s="29"/>
    </row>
    <row r="407" spans="9:37" s="45" customFormat="1" ht="16.5" customHeight="1">
      <c r="I407" s="158"/>
      <c r="J407" s="195"/>
      <c r="K407" s="407" t="s">
        <v>386</v>
      </c>
      <c r="L407" s="407"/>
      <c r="M407" s="407"/>
      <c r="N407" s="407"/>
      <c r="O407" s="407"/>
      <c r="P407" s="407"/>
      <c r="Q407" s="407"/>
      <c r="R407" s="408"/>
      <c r="S407" s="408"/>
      <c r="T407" s="197"/>
      <c r="U407" s="408"/>
      <c r="V407" s="408"/>
      <c r="W407" s="408"/>
      <c r="X407" s="408"/>
      <c r="Y407" s="408"/>
      <c r="Z407" s="408"/>
      <c r="AA407" s="408"/>
      <c r="AB407" s="198">
        <v>1</v>
      </c>
      <c r="AC407" s="199" t="s">
        <v>322</v>
      </c>
      <c r="AE407" s="29"/>
      <c r="AF407" s="29"/>
      <c r="AG407" s="29"/>
      <c r="AH407" s="29"/>
      <c r="AI407" s="29"/>
      <c r="AJ407" s="29"/>
      <c r="AK407" s="29"/>
    </row>
    <row r="408" spans="9:37" s="45" customFormat="1" ht="16.5" customHeight="1">
      <c r="I408" s="158"/>
      <c r="J408" s="195"/>
      <c r="K408" s="407" t="s">
        <v>382</v>
      </c>
      <c r="L408" s="407"/>
      <c r="M408" s="407"/>
      <c r="N408" s="407"/>
      <c r="O408" s="407"/>
      <c r="P408" s="407"/>
      <c r="Q408" s="407"/>
      <c r="R408" s="408"/>
      <c r="S408" s="408"/>
      <c r="T408" s="197"/>
      <c r="U408" s="408"/>
      <c r="V408" s="408"/>
      <c r="W408" s="408"/>
      <c r="X408" s="408"/>
      <c r="Y408" s="408"/>
      <c r="Z408" s="408"/>
      <c r="AA408" s="408"/>
      <c r="AB408" s="198">
        <v>1</v>
      </c>
      <c r="AC408" s="199" t="s">
        <v>322</v>
      </c>
      <c r="AE408" s="29"/>
      <c r="AF408" s="29"/>
      <c r="AG408" s="29"/>
      <c r="AH408" s="29"/>
      <c r="AI408" s="29"/>
      <c r="AJ408" s="29"/>
      <c r="AK408" s="29"/>
    </row>
    <row r="409" spans="9:37" s="45" customFormat="1" ht="16.5" customHeight="1">
      <c r="I409" s="158"/>
      <c r="J409" s="195"/>
      <c r="K409" s="407" t="s">
        <v>383</v>
      </c>
      <c r="L409" s="407"/>
      <c r="M409" s="407"/>
      <c r="N409" s="407"/>
      <c r="O409" s="407"/>
      <c r="P409" s="407"/>
      <c r="Q409" s="407"/>
      <c r="R409" s="408"/>
      <c r="S409" s="408"/>
      <c r="T409" s="197"/>
      <c r="U409" s="408"/>
      <c r="V409" s="408"/>
      <c r="W409" s="408"/>
      <c r="X409" s="408"/>
      <c r="Y409" s="408"/>
      <c r="Z409" s="408"/>
      <c r="AA409" s="408"/>
      <c r="AB409" s="198">
        <v>1</v>
      </c>
      <c r="AC409" s="199" t="s">
        <v>322</v>
      </c>
      <c r="AE409" s="29"/>
      <c r="AF409" s="29"/>
      <c r="AG409" s="29"/>
      <c r="AH409" s="29"/>
      <c r="AI409" s="29"/>
      <c r="AJ409" s="29"/>
      <c r="AK409" s="29"/>
    </row>
    <row r="410" spans="9:37" s="45" customFormat="1" ht="16.5" customHeight="1">
      <c r="I410" s="158"/>
      <c r="J410" s="195"/>
      <c r="K410" s="407" t="s">
        <v>384</v>
      </c>
      <c r="L410" s="407"/>
      <c r="M410" s="407"/>
      <c r="N410" s="407"/>
      <c r="O410" s="407"/>
      <c r="P410" s="407"/>
      <c r="Q410" s="407"/>
      <c r="R410" s="408"/>
      <c r="S410" s="408"/>
      <c r="T410" s="197"/>
      <c r="U410" s="408"/>
      <c r="V410" s="408"/>
      <c r="W410" s="408"/>
      <c r="X410" s="408"/>
      <c r="Y410" s="408"/>
      <c r="Z410" s="408"/>
      <c r="AA410" s="408"/>
      <c r="AB410" s="198">
        <v>1</v>
      </c>
      <c r="AC410" s="199" t="s">
        <v>322</v>
      </c>
      <c r="AE410" s="29"/>
      <c r="AF410" s="29"/>
      <c r="AG410" s="29"/>
      <c r="AH410" s="29"/>
      <c r="AI410" s="29"/>
      <c r="AJ410" s="29"/>
      <c r="AK410" s="29"/>
    </row>
    <row r="411" spans="9:37" s="45" customFormat="1" ht="16.5" customHeight="1">
      <c r="I411" s="158"/>
      <c r="J411" s="195"/>
      <c r="K411" s="407" t="s">
        <v>460</v>
      </c>
      <c r="L411" s="407"/>
      <c r="M411" s="407"/>
      <c r="N411" s="407"/>
      <c r="O411" s="407"/>
      <c r="P411" s="407"/>
      <c r="Q411" s="407"/>
      <c r="R411" s="408"/>
      <c r="S411" s="408"/>
      <c r="T411" s="197"/>
      <c r="U411" s="408"/>
      <c r="V411" s="408"/>
      <c r="W411" s="408"/>
      <c r="X411" s="408"/>
      <c r="Y411" s="408"/>
      <c r="Z411" s="408"/>
      <c r="AA411" s="408"/>
      <c r="AB411" s="198">
        <v>3</v>
      </c>
      <c r="AC411" s="199" t="s">
        <v>322</v>
      </c>
      <c r="AE411" s="29"/>
      <c r="AF411" s="29"/>
      <c r="AG411" s="29"/>
      <c r="AH411" s="29"/>
      <c r="AI411" s="29"/>
      <c r="AJ411" s="29"/>
      <c r="AK411" s="29"/>
    </row>
    <row r="412" spans="9:37" s="45" customFormat="1" ht="16.5" customHeight="1">
      <c r="I412" s="158"/>
      <c r="J412" s="195"/>
      <c r="K412" s="407" t="s">
        <v>388</v>
      </c>
      <c r="L412" s="407"/>
      <c r="M412" s="407"/>
      <c r="N412" s="407"/>
      <c r="O412" s="407"/>
      <c r="P412" s="407"/>
      <c r="Q412" s="407"/>
      <c r="R412" s="408"/>
      <c r="S412" s="408"/>
      <c r="T412" s="197"/>
      <c r="U412" s="408"/>
      <c r="V412" s="408"/>
      <c r="W412" s="408"/>
      <c r="X412" s="408"/>
      <c r="Y412" s="408"/>
      <c r="Z412" s="408"/>
      <c r="AA412" s="408"/>
      <c r="AB412" s="198">
        <v>1</v>
      </c>
      <c r="AC412" s="199" t="s">
        <v>322</v>
      </c>
      <c r="AE412" s="29"/>
      <c r="AF412" s="29"/>
      <c r="AG412" s="29"/>
      <c r="AH412" s="29"/>
      <c r="AI412" s="29"/>
      <c r="AJ412" s="29"/>
      <c r="AK412" s="29"/>
    </row>
    <row r="413" spans="9:37" s="45" customFormat="1" ht="16.5" customHeight="1">
      <c r="I413" s="158"/>
      <c r="J413" s="195"/>
      <c r="K413" s="407" t="s">
        <v>389</v>
      </c>
      <c r="L413" s="407"/>
      <c r="M413" s="407"/>
      <c r="N413" s="407"/>
      <c r="O413" s="407"/>
      <c r="P413" s="407"/>
      <c r="Q413" s="407"/>
      <c r="R413" s="408"/>
      <c r="S413" s="408"/>
      <c r="T413" s="197"/>
      <c r="U413" s="408"/>
      <c r="V413" s="408"/>
      <c r="W413" s="408"/>
      <c r="X413" s="408"/>
      <c r="Y413" s="408"/>
      <c r="Z413" s="408"/>
      <c r="AA413" s="408"/>
      <c r="AB413" s="198">
        <v>5</v>
      </c>
      <c r="AC413" s="199" t="s">
        <v>322</v>
      </c>
      <c r="AE413" s="29"/>
      <c r="AF413" s="29"/>
      <c r="AG413" s="29"/>
      <c r="AH413" s="29"/>
      <c r="AI413" s="29"/>
      <c r="AJ413" s="29"/>
      <c r="AK413" s="29"/>
    </row>
    <row r="414" spans="9:37" s="45" customFormat="1" ht="16.5" customHeight="1">
      <c r="I414" s="158"/>
      <c r="J414" s="195"/>
      <c r="K414" s="407" t="s">
        <v>393</v>
      </c>
      <c r="L414" s="407"/>
      <c r="M414" s="407"/>
      <c r="N414" s="407"/>
      <c r="O414" s="407"/>
      <c r="P414" s="407"/>
      <c r="Q414" s="407"/>
      <c r="R414" s="408"/>
      <c r="S414" s="408"/>
      <c r="T414" s="197"/>
      <c r="U414" s="408"/>
      <c r="V414" s="408"/>
      <c r="W414" s="408"/>
      <c r="X414" s="408"/>
      <c r="Y414" s="408"/>
      <c r="Z414" s="408"/>
      <c r="AA414" s="408"/>
      <c r="AB414" s="198">
        <v>2</v>
      </c>
      <c r="AC414" s="199" t="s">
        <v>322</v>
      </c>
      <c r="AE414" s="29"/>
      <c r="AF414" s="29"/>
      <c r="AG414" s="29"/>
      <c r="AH414" s="29"/>
      <c r="AI414" s="29"/>
      <c r="AJ414" s="29"/>
      <c r="AK414" s="29"/>
    </row>
    <row r="415" spans="9:37" s="45" customFormat="1" ht="16.5" customHeight="1">
      <c r="I415" s="158"/>
      <c r="J415" s="195"/>
      <c r="K415" s="407" t="s">
        <v>390</v>
      </c>
      <c r="L415" s="407"/>
      <c r="M415" s="407"/>
      <c r="N415" s="407"/>
      <c r="O415" s="407"/>
      <c r="P415" s="407"/>
      <c r="Q415" s="407"/>
      <c r="R415" s="408"/>
      <c r="S415" s="408"/>
      <c r="T415" s="197"/>
      <c r="U415" s="408"/>
      <c r="V415" s="408"/>
      <c r="W415" s="408"/>
      <c r="X415" s="408"/>
      <c r="Y415" s="408"/>
      <c r="Z415" s="408"/>
      <c r="AA415" s="408"/>
      <c r="AB415" s="198">
        <v>4</v>
      </c>
      <c r="AC415" s="199" t="s">
        <v>322</v>
      </c>
      <c r="AE415" s="29"/>
      <c r="AF415" s="29"/>
      <c r="AG415" s="29"/>
      <c r="AH415" s="29"/>
      <c r="AI415" s="29"/>
      <c r="AJ415" s="29"/>
      <c r="AK415" s="29"/>
    </row>
    <row r="416" spans="9:37" s="45" customFormat="1" ht="16.5" customHeight="1">
      <c r="I416" s="158"/>
      <c r="J416" s="195"/>
      <c r="K416" s="407"/>
      <c r="L416" s="407"/>
      <c r="M416" s="407"/>
      <c r="N416" s="407"/>
      <c r="O416" s="407"/>
      <c r="P416" s="407"/>
      <c r="Q416" s="407"/>
      <c r="R416" s="408"/>
      <c r="S416" s="408"/>
      <c r="T416" s="197"/>
      <c r="U416" s="408"/>
      <c r="V416" s="408"/>
      <c r="W416" s="408"/>
      <c r="X416" s="408"/>
      <c r="Y416" s="408"/>
      <c r="Z416" s="408"/>
      <c r="AA416" s="408"/>
      <c r="AB416" s="198"/>
      <c r="AC416" s="199"/>
      <c r="AE416" s="29"/>
      <c r="AF416" s="29"/>
      <c r="AG416" s="29"/>
      <c r="AH416" s="29"/>
      <c r="AI416" s="29"/>
      <c r="AJ416" s="29"/>
      <c r="AK416" s="29"/>
    </row>
    <row r="417" spans="9:37" s="45" customFormat="1" ht="16.5" customHeight="1">
      <c r="I417" s="158"/>
      <c r="J417" s="190" t="s">
        <v>52</v>
      </c>
      <c r="K417" s="402" t="s">
        <v>461</v>
      </c>
      <c r="L417" s="402"/>
      <c r="M417" s="402"/>
      <c r="N417" s="402"/>
      <c r="O417" s="402"/>
      <c r="P417" s="402"/>
      <c r="Q417" s="402"/>
      <c r="R417" s="402"/>
      <c r="S417" s="402"/>
      <c r="T417" s="402"/>
      <c r="U417" s="402"/>
      <c r="V417" s="402"/>
      <c r="W417" s="402"/>
      <c r="X417" s="402"/>
      <c r="Y417" s="402"/>
      <c r="Z417" s="402"/>
      <c r="AA417" s="402"/>
      <c r="AB417" s="188">
        <f>SUM(AB418:AB432)</f>
        <v>14</v>
      </c>
      <c r="AC417" s="189" t="s">
        <v>459</v>
      </c>
      <c r="AE417" s="29"/>
      <c r="AF417" s="29"/>
      <c r="AG417" s="29"/>
      <c r="AH417" s="29"/>
      <c r="AI417" s="29"/>
      <c r="AJ417" s="29"/>
      <c r="AK417" s="29"/>
    </row>
    <row r="418" spans="9:37" s="45" customFormat="1" ht="16.5" customHeight="1">
      <c r="I418" s="158"/>
      <c r="J418" s="185"/>
      <c r="K418" s="403" t="s">
        <v>72</v>
      </c>
      <c r="L418" s="403"/>
      <c r="M418" s="403"/>
      <c r="N418" s="403"/>
      <c r="O418" s="403"/>
      <c r="P418" s="403"/>
      <c r="Q418" s="403"/>
      <c r="R418" s="403"/>
      <c r="S418" s="403"/>
      <c r="T418" s="183"/>
      <c r="U418" s="404"/>
      <c r="V418" s="404"/>
      <c r="W418" s="404"/>
      <c r="X418" s="404"/>
      <c r="Y418" s="404"/>
      <c r="Z418" s="404"/>
      <c r="AA418" s="404"/>
      <c r="AB418" s="183" t="s">
        <v>396</v>
      </c>
      <c r="AC418" s="186"/>
      <c r="AE418" s="29"/>
      <c r="AF418" s="29"/>
      <c r="AG418" s="29"/>
      <c r="AH418" s="29"/>
      <c r="AI418" s="29"/>
      <c r="AJ418" s="29"/>
      <c r="AK418" s="29"/>
    </row>
    <row r="419" spans="9:37" s="45" customFormat="1" ht="16.5" customHeight="1">
      <c r="I419" s="158"/>
      <c r="J419" s="195"/>
      <c r="K419" s="407" t="s">
        <v>429</v>
      </c>
      <c r="L419" s="407"/>
      <c r="M419" s="407"/>
      <c r="N419" s="407"/>
      <c r="O419" s="407"/>
      <c r="P419" s="407"/>
      <c r="Q419" s="407"/>
      <c r="R419" s="408"/>
      <c r="S419" s="408"/>
      <c r="T419" s="197"/>
      <c r="U419" s="408"/>
      <c r="V419" s="408"/>
      <c r="W419" s="408"/>
      <c r="X419" s="408"/>
      <c r="Y419" s="408"/>
      <c r="Z419" s="408"/>
      <c r="AA419" s="408"/>
      <c r="AB419" s="198">
        <v>1</v>
      </c>
      <c r="AC419" s="199" t="s">
        <v>322</v>
      </c>
      <c r="AE419" s="29"/>
      <c r="AF419" s="29"/>
      <c r="AG419" s="29"/>
      <c r="AH419" s="29"/>
      <c r="AI419" s="29"/>
      <c r="AJ419" s="29"/>
      <c r="AK419" s="29"/>
    </row>
    <row r="420" spans="9:37" s="45" customFormat="1" ht="16.5" customHeight="1">
      <c r="I420" s="158"/>
      <c r="J420" s="195"/>
      <c r="K420" s="407" t="s">
        <v>430</v>
      </c>
      <c r="L420" s="407"/>
      <c r="M420" s="407"/>
      <c r="N420" s="407"/>
      <c r="O420" s="407"/>
      <c r="P420" s="407"/>
      <c r="Q420" s="407"/>
      <c r="R420" s="408"/>
      <c r="S420" s="408"/>
      <c r="T420" s="197"/>
      <c r="U420" s="408"/>
      <c r="V420" s="408"/>
      <c r="W420" s="408"/>
      <c r="X420" s="408"/>
      <c r="Y420" s="408"/>
      <c r="Z420" s="408"/>
      <c r="AA420" s="408"/>
      <c r="AB420" s="198">
        <v>1</v>
      </c>
      <c r="AC420" s="199" t="s">
        <v>322</v>
      </c>
      <c r="AE420" s="29"/>
      <c r="AF420" s="29"/>
      <c r="AG420" s="29"/>
      <c r="AH420" s="29"/>
      <c r="AI420" s="29"/>
      <c r="AJ420" s="29"/>
      <c r="AK420" s="29"/>
    </row>
    <row r="421" spans="9:37" s="45" customFormat="1" ht="16.5" customHeight="1">
      <c r="I421" s="158"/>
      <c r="J421" s="195"/>
      <c r="K421" s="407" t="s">
        <v>431</v>
      </c>
      <c r="L421" s="407"/>
      <c r="M421" s="407"/>
      <c r="N421" s="407"/>
      <c r="O421" s="407"/>
      <c r="P421" s="407"/>
      <c r="Q421" s="407"/>
      <c r="R421" s="408"/>
      <c r="S421" s="408"/>
      <c r="T421" s="197"/>
      <c r="U421" s="408"/>
      <c r="V421" s="408"/>
      <c r="W421" s="408"/>
      <c r="X421" s="408"/>
      <c r="Y421" s="408"/>
      <c r="Z421" s="408"/>
      <c r="AA421" s="408"/>
      <c r="AB421" s="198">
        <v>1</v>
      </c>
      <c r="AC421" s="199" t="s">
        <v>322</v>
      </c>
      <c r="AE421" s="29"/>
      <c r="AF421" s="29"/>
      <c r="AG421" s="29"/>
      <c r="AH421" s="29"/>
      <c r="AI421" s="29"/>
      <c r="AJ421" s="29"/>
      <c r="AK421" s="29"/>
    </row>
    <row r="422" spans="9:37" s="45" customFormat="1" ht="16.5" customHeight="1">
      <c r="I422" s="158"/>
      <c r="J422" s="195"/>
      <c r="K422" s="407" t="s">
        <v>432</v>
      </c>
      <c r="L422" s="407"/>
      <c r="M422" s="407"/>
      <c r="N422" s="407"/>
      <c r="O422" s="407"/>
      <c r="P422" s="407"/>
      <c r="Q422" s="407"/>
      <c r="R422" s="408"/>
      <c r="S422" s="408"/>
      <c r="T422" s="197"/>
      <c r="U422" s="408"/>
      <c r="V422" s="408"/>
      <c r="W422" s="408"/>
      <c r="X422" s="408"/>
      <c r="Y422" s="408"/>
      <c r="Z422" s="408"/>
      <c r="AA422" s="408"/>
      <c r="AB422" s="198">
        <v>1</v>
      </c>
      <c r="AC422" s="199" t="s">
        <v>322</v>
      </c>
      <c r="AE422" s="29"/>
      <c r="AF422" s="29"/>
      <c r="AG422" s="29"/>
      <c r="AH422" s="29"/>
      <c r="AI422" s="29"/>
      <c r="AJ422" s="29"/>
      <c r="AK422" s="29"/>
    </row>
    <row r="423" spans="9:37" s="45" customFormat="1" ht="16.5" customHeight="1">
      <c r="I423" s="158"/>
      <c r="J423" s="195"/>
      <c r="K423" s="407" t="s">
        <v>433</v>
      </c>
      <c r="L423" s="407"/>
      <c r="M423" s="407"/>
      <c r="N423" s="407"/>
      <c r="O423" s="407"/>
      <c r="P423" s="407"/>
      <c r="Q423" s="407"/>
      <c r="R423" s="408"/>
      <c r="S423" s="408"/>
      <c r="T423" s="197"/>
      <c r="U423" s="408"/>
      <c r="V423" s="408"/>
      <c r="W423" s="408"/>
      <c r="X423" s="408"/>
      <c r="Y423" s="408"/>
      <c r="Z423" s="408"/>
      <c r="AA423" s="408"/>
      <c r="AB423" s="198">
        <v>1</v>
      </c>
      <c r="AC423" s="199" t="s">
        <v>322</v>
      </c>
      <c r="AE423" s="29"/>
      <c r="AF423" s="29"/>
      <c r="AG423" s="29"/>
      <c r="AH423" s="29"/>
      <c r="AI423" s="29"/>
      <c r="AJ423" s="29"/>
      <c r="AK423" s="29"/>
    </row>
    <row r="424" spans="9:37" s="45" customFormat="1" ht="16.5" customHeight="1">
      <c r="I424" s="158"/>
      <c r="J424" s="195"/>
      <c r="K424" s="407" t="s">
        <v>434</v>
      </c>
      <c r="L424" s="407"/>
      <c r="M424" s="407"/>
      <c r="N424" s="407"/>
      <c r="O424" s="407"/>
      <c r="P424" s="407"/>
      <c r="Q424" s="407"/>
      <c r="R424" s="408"/>
      <c r="S424" s="408"/>
      <c r="T424" s="197"/>
      <c r="U424" s="408"/>
      <c r="V424" s="408"/>
      <c r="W424" s="408"/>
      <c r="X424" s="408"/>
      <c r="Y424" s="408"/>
      <c r="Z424" s="408"/>
      <c r="AA424" s="408"/>
      <c r="AB424" s="198">
        <v>1</v>
      </c>
      <c r="AC424" s="199" t="s">
        <v>322</v>
      </c>
      <c r="AE424" s="29"/>
      <c r="AF424" s="29"/>
      <c r="AG424" s="29"/>
      <c r="AH424" s="29"/>
      <c r="AI424" s="29"/>
      <c r="AJ424" s="29"/>
      <c r="AK424" s="29"/>
    </row>
    <row r="425" spans="9:37" s="45" customFormat="1" ht="16.5" customHeight="1">
      <c r="I425" s="158"/>
      <c r="J425" s="195"/>
      <c r="K425" s="407" t="s">
        <v>435</v>
      </c>
      <c r="L425" s="407"/>
      <c r="M425" s="407"/>
      <c r="N425" s="407"/>
      <c r="O425" s="407"/>
      <c r="P425" s="407"/>
      <c r="Q425" s="407"/>
      <c r="R425" s="408"/>
      <c r="S425" s="408"/>
      <c r="T425" s="197"/>
      <c r="U425" s="408"/>
      <c r="V425" s="408"/>
      <c r="W425" s="408"/>
      <c r="X425" s="408"/>
      <c r="Y425" s="408"/>
      <c r="Z425" s="408"/>
      <c r="AA425" s="408"/>
      <c r="AB425" s="198">
        <v>1</v>
      </c>
      <c r="AC425" s="199" t="s">
        <v>322</v>
      </c>
      <c r="AE425" s="29"/>
      <c r="AF425" s="29"/>
      <c r="AG425" s="29"/>
      <c r="AH425" s="29"/>
      <c r="AI425" s="29"/>
      <c r="AJ425" s="29"/>
      <c r="AK425" s="29"/>
    </row>
    <row r="426" spans="9:37" s="45" customFormat="1" ht="16.5" customHeight="1">
      <c r="I426" s="158"/>
      <c r="J426" s="195"/>
      <c r="K426" s="407" t="s">
        <v>446</v>
      </c>
      <c r="L426" s="407"/>
      <c r="M426" s="407"/>
      <c r="N426" s="407"/>
      <c r="O426" s="407"/>
      <c r="P426" s="407"/>
      <c r="Q426" s="407"/>
      <c r="R426" s="408"/>
      <c r="S426" s="408"/>
      <c r="T426" s="197"/>
      <c r="U426" s="408"/>
      <c r="V426" s="408"/>
      <c r="W426" s="408"/>
      <c r="X426" s="408"/>
      <c r="Y426" s="408"/>
      <c r="Z426" s="408"/>
      <c r="AA426" s="408"/>
      <c r="AB426" s="198">
        <v>1</v>
      </c>
      <c r="AC426" s="199" t="s">
        <v>322</v>
      </c>
      <c r="AE426" s="29"/>
      <c r="AF426" s="29"/>
      <c r="AG426" s="29"/>
      <c r="AH426" s="29"/>
      <c r="AI426" s="29"/>
      <c r="AJ426" s="29"/>
      <c r="AK426" s="29"/>
    </row>
    <row r="427" spans="9:37" s="45" customFormat="1" ht="16.5" customHeight="1">
      <c r="I427" s="158"/>
      <c r="J427" s="195"/>
      <c r="K427" s="407" t="s">
        <v>436</v>
      </c>
      <c r="L427" s="407"/>
      <c r="M427" s="407"/>
      <c r="N427" s="407"/>
      <c r="O427" s="407"/>
      <c r="P427" s="407"/>
      <c r="Q427" s="407"/>
      <c r="R427" s="408"/>
      <c r="S427" s="408"/>
      <c r="T427" s="197"/>
      <c r="U427" s="408"/>
      <c r="V427" s="408"/>
      <c r="W427" s="408"/>
      <c r="X427" s="408"/>
      <c r="Y427" s="408"/>
      <c r="Z427" s="408"/>
      <c r="AA427" s="408"/>
      <c r="AB427" s="198">
        <v>1</v>
      </c>
      <c r="AC427" s="199" t="s">
        <v>322</v>
      </c>
      <c r="AE427" s="29"/>
      <c r="AF427" s="29"/>
      <c r="AG427" s="29"/>
      <c r="AH427" s="29"/>
      <c r="AI427" s="29"/>
      <c r="AJ427" s="29"/>
      <c r="AK427" s="29"/>
    </row>
    <row r="428" spans="9:37" s="45" customFormat="1" ht="16.5" customHeight="1">
      <c r="I428" s="158"/>
      <c r="J428" s="195"/>
      <c r="K428" s="407" t="s">
        <v>437</v>
      </c>
      <c r="L428" s="407"/>
      <c r="M428" s="407"/>
      <c r="N428" s="407"/>
      <c r="O428" s="407"/>
      <c r="P428" s="407"/>
      <c r="Q428" s="407"/>
      <c r="R428" s="408"/>
      <c r="S428" s="408"/>
      <c r="T428" s="197"/>
      <c r="U428" s="408"/>
      <c r="V428" s="408"/>
      <c r="W428" s="408"/>
      <c r="X428" s="408"/>
      <c r="Y428" s="408"/>
      <c r="Z428" s="408"/>
      <c r="AA428" s="408"/>
      <c r="AB428" s="198">
        <v>1</v>
      </c>
      <c r="AC428" s="199" t="s">
        <v>322</v>
      </c>
      <c r="AE428" s="29"/>
      <c r="AF428" s="29"/>
      <c r="AG428" s="29"/>
      <c r="AH428" s="29"/>
      <c r="AI428" s="29"/>
      <c r="AJ428" s="29"/>
      <c r="AK428" s="29"/>
    </row>
    <row r="429" spans="9:37" s="45" customFormat="1" ht="16.5" customHeight="1">
      <c r="I429" s="158"/>
      <c r="J429" s="195"/>
      <c r="K429" s="407" t="s">
        <v>438</v>
      </c>
      <c r="L429" s="407"/>
      <c r="M429" s="407"/>
      <c r="N429" s="407"/>
      <c r="O429" s="407"/>
      <c r="P429" s="407"/>
      <c r="Q429" s="407"/>
      <c r="R429" s="408"/>
      <c r="S429" s="408"/>
      <c r="T429" s="197"/>
      <c r="U429" s="408"/>
      <c r="V429" s="408"/>
      <c r="W429" s="408"/>
      <c r="X429" s="408"/>
      <c r="Y429" s="408"/>
      <c r="Z429" s="408"/>
      <c r="AA429" s="408"/>
      <c r="AB429" s="198">
        <v>1</v>
      </c>
      <c r="AC429" s="199" t="s">
        <v>322</v>
      </c>
      <c r="AE429" s="29"/>
      <c r="AF429" s="29"/>
      <c r="AG429" s="29"/>
      <c r="AH429" s="29"/>
      <c r="AI429" s="29"/>
      <c r="AJ429" s="29"/>
      <c r="AK429" s="29"/>
    </row>
    <row r="430" spans="9:37" s="45" customFormat="1" ht="16.5" customHeight="1">
      <c r="I430" s="158"/>
      <c r="J430" s="195"/>
      <c r="K430" s="407" t="s">
        <v>439</v>
      </c>
      <c r="L430" s="407"/>
      <c r="M430" s="407"/>
      <c r="N430" s="407"/>
      <c r="O430" s="407"/>
      <c r="P430" s="407"/>
      <c r="Q430" s="407"/>
      <c r="R430" s="408"/>
      <c r="S430" s="408"/>
      <c r="T430" s="197"/>
      <c r="U430" s="408"/>
      <c r="V430" s="408"/>
      <c r="W430" s="408"/>
      <c r="X430" s="408"/>
      <c r="Y430" s="408"/>
      <c r="Z430" s="408"/>
      <c r="AA430" s="408"/>
      <c r="AB430" s="198">
        <v>1</v>
      </c>
      <c r="AC430" s="199" t="s">
        <v>322</v>
      </c>
      <c r="AE430" s="29"/>
      <c r="AF430" s="29"/>
      <c r="AG430" s="29"/>
      <c r="AH430" s="29"/>
      <c r="AI430" s="29"/>
      <c r="AJ430" s="29"/>
      <c r="AK430" s="29"/>
    </row>
    <row r="431" spans="9:37" s="45" customFormat="1" ht="16.5" customHeight="1">
      <c r="I431" s="158"/>
      <c r="J431" s="195"/>
      <c r="K431" s="407" t="s">
        <v>440</v>
      </c>
      <c r="L431" s="407"/>
      <c r="M431" s="407"/>
      <c r="N431" s="407"/>
      <c r="O431" s="407"/>
      <c r="P431" s="407"/>
      <c r="Q431" s="407"/>
      <c r="R431" s="408"/>
      <c r="S431" s="408"/>
      <c r="T431" s="197"/>
      <c r="U431" s="408"/>
      <c r="V431" s="408"/>
      <c r="W431" s="408"/>
      <c r="X431" s="408"/>
      <c r="Y431" s="408"/>
      <c r="Z431" s="408"/>
      <c r="AA431" s="408"/>
      <c r="AB431" s="198">
        <v>1</v>
      </c>
      <c r="AC431" s="199" t="s">
        <v>322</v>
      </c>
      <c r="AE431" s="29"/>
      <c r="AF431" s="29"/>
      <c r="AG431" s="29"/>
      <c r="AH431" s="29"/>
      <c r="AI431" s="29"/>
      <c r="AJ431" s="29"/>
      <c r="AK431" s="29"/>
    </row>
    <row r="432" spans="9:37" s="45" customFormat="1" ht="16.5" customHeight="1">
      <c r="I432" s="158"/>
      <c r="J432" s="195"/>
      <c r="K432" s="407" t="s">
        <v>441</v>
      </c>
      <c r="L432" s="407"/>
      <c r="M432" s="407"/>
      <c r="N432" s="407"/>
      <c r="O432" s="407"/>
      <c r="P432" s="407"/>
      <c r="Q432" s="407"/>
      <c r="R432" s="408"/>
      <c r="S432" s="408"/>
      <c r="T432" s="197"/>
      <c r="U432" s="408"/>
      <c r="V432" s="408"/>
      <c r="W432" s="408"/>
      <c r="X432" s="408"/>
      <c r="Y432" s="408"/>
      <c r="Z432" s="408"/>
      <c r="AA432" s="408"/>
      <c r="AB432" s="198">
        <v>1</v>
      </c>
      <c r="AC432" s="199" t="s">
        <v>322</v>
      </c>
      <c r="AE432" s="29"/>
      <c r="AF432" s="29"/>
      <c r="AG432" s="29"/>
      <c r="AH432" s="29"/>
      <c r="AI432" s="29"/>
      <c r="AJ432" s="29"/>
      <c r="AK432" s="29"/>
    </row>
    <row r="433" spans="9:37" s="45" customFormat="1" ht="16.5" customHeight="1">
      <c r="I433" s="158"/>
      <c r="J433" s="54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47"/>
      <c r="AC433" s="159"/>
      <c r="AE433" s="29"/>
      <c r="AF433" s="29"/>
      <c r="AG433" s="29"/>
      <c r="AH433" s="29"/>
      <c r="AI433" s="29"/>
      <c r="AJ433" s="29"/>
      <c r="AK433" s="29"/>
    </row>
    <row r="434" spans="9:37" s="45" customFormat="1" ht="16.5" customHeight="1">
      <c r="I434" s="158"/>
      <c r="J434" s="190" t="s">
        <v>53</v>
      </c>
      <c r="K434" s="402" t="s">
        <v>189</v>
      </c>
      <c r="L434" s="402"/>
      <c r="M434" s="402"/>
      <c r="N434" s="402"/>
      <c r="O434" s="402"/>
      <c r="P434" s="402"/>
      <c r="Q434" s="402"/>
      <c r="R434" s="402"/>
      <c r="S434" s="402"/>
      <c r="T434" s="402"/>
      <c r="U434" s="402"/>
      <c r="V434" s="402"/>
      <c r="W434" s="402"/>
      <c r="X434" s="402"/>
      <c r="Y434" s="402"/>
      <c r="Z434" s="402"/>
      <c r="AA434" s="402"/>
      <c r="AB434" s="188">
        <f>SUM(AB435:AB459)</f>
        <v>61</v>
      </c>
      <c r="AC434" s="189" t="s">
        <v>459</v>
      </c>
      <c r="AE434" s="29"/>
      <c r="AF434" s="29"/>
      <c r="AG434" s="29"/>
      <c r="AH434" s="29"/>
      <c r="AI434" s="29"/>
      <c r="AJ434" s="29"/>
      <c r="AK434" s="29"/>
    </row>
    <row r="435" spans="9:37" s="45" customFormat="1" ht="16.5" customHeight="1">
      <c r="I435" s="158"/>
      <c r="J435" s="185"/>
      <c r="K435" s="403" t="s">
        <v>72</v>
      </c>
      <c r="L435" s="403"/>
      <c r="M435" s="403"/>
      <c r="N435" s="403"/>
      <c r="O435" s="403"/>
      <c r="P435" s="403"/>
      <c r="Q435" s="403"/>
      <c r="R435" s="403"/>
      <c r="S435" s="403"/>
      <c r="T435" s="183"/>
      <c r="U435" s="404"/>
      <c r="V435" s="404"/>
      <c r="W435" s="404"/>
      <c r="X435" s="404"/>
      <c r="Y435" s="404"/>
      <c r="Z435" s="404"/>
      <c r="AA435" s="404"/>
      <c r="AB435" s="183" t="s">
        <v>396</v>
      </c>
      <c r="AC435" s="186"/>
      <c r="AE435" s="29"/>
      <c r="AF435" s="29"/>
      <c r="AG435" s="29"/>
      <c r="AH435" s="29"/>
      <c r="AI435" s="29"/>
      <c r="AJ435" s="29"/>
      <c r="AK435" s="29"/>
    </row>
    <row r="436" spans="9:37" s="45" customFormat="1" ht="16.5" customHeight="1">
      <c r="I436" s="158"/>
      <c r="J436" s="195"/>
      <c r="K436" s="407" t="s">
        <v>381</v>
      </c>
      <c r="L436" s="407"/>
      <c r="M436" s="407"/>
      <c r="N436" s="407"/>
      <c r="O436" s="407"/>
      <c r="P436" s="407"/>
      <c r="Q436" s="407"/>
      <c r="R436" s="408"/>
      <c r="S436" s="408"/>
      <c r="T436" s="197"/>
      <c r="U436" s="408"/>
      <c r="V436" s="408"/>
      <c r="W436" s="408"/>
      <c r="X436" s="408"/>
      <c r="Y436" s="408"/>
      <c r="Z436" s="408"/>
      <c r="AA436" s="408"/>
      <c r="AB436" s="198">
        <v>1</v>
      </c>
      <c r="AC436" s="199" t="s">
        <v>322</v>
      </c>
      <c r="AE436" s="29"/>
      <c r="AF436" s="29"/>
      <c r="AG436" s="29"/>
      <c r="AH436" s="29"/>
      <c r="AI436" s="29"/>
      <c r="AJ436" s="29"/>
      <c r="AK436" s="29"/>
    </row>
    <row r="437" spans="9:37" s="45" customFormat="1" ht="16.5" customHeight="1">
      <c r="I437" s="158"/>
      <c r="J437" s="195"/>
      <c r="K437" s="407" t="s">
        <v>386</v>
      </c>
      <c r="L437" s="407"/>
      <c r="M437" s="407"/>
      <c r="N437" s="407"/>
      <c r="O437" s="407"/>
      <c r="P437" s="407"/>
      <c r="Q437" s="407"/>
      <c r="R437" s="408"/>
      <c r="S437" s="408"/>
      <c r="T437" s="197"/>
      <c r="U437" s="408"/>
      <c r="V437" s="408"/>
      <c r="W437" s="408"/>
      <c r="X437" s="408"/>
      <c r="Y437" s="408"/>
      <c r="Z437" s="408"/>
      <c r="AA437" s="408"/>
      <c r="AB437" s="198">
        <v>1</v>
      </c>
      <c r="AC437" s="199" t="s">
        <v>322</v>
      </c>
      <c r="AE437" s="29"/>
      <c r="AF437" s="29"/>
      <c r="AG437" s="29"/>
      <c r="AH437" s="29"/>
      <c r="AI437" s="29"/>
      <c r="AJ437" s="29"/>
      <c r="AK437" s="29"/>
    </row>
    <row r="438" spans="9:37" s="45" customFormat="1" ht="16.5" customHeight="1">
      <c r="I438" s="158"/>
      <c r="J438" s="195"/>
      <c r="K438" s="407" t="s">
        <v>382</v>
      </c>
      <c r="L438" s="407"/>
      <c r="M438" s="407"/>
      <c r="N438" s="407"/>
      <c r="O438" s="407"/>
      <c r="P438" s="407"/>
      <c r="Q438" s="407"/>
      <c r="R438" s="408"/>
      <c r="S438" s="408"/>
      <c r="T438" s="197"/>
      <c r="U438" s="408"/>
      <c r="V438" s="408"/>
      <c r="W438" s="408"/>
      <c r="X438" s="408"/>
      <c r="Y438" s="408"/>
      <c r="Z438" s="408"/>
      <c r="AA438" s="408"/>
      <c r="AB438" s="198">
        <v>1</v>
      </c>
      <c r="AC438" s="199" t="s">
        <v>322</v>
      </c>
      <c r="AE438" s="29"/>
      <c r="AF438" s="29"/>
      <c r="AG438" s="29"/>
      <c r="AH438" s="29"/>
      <c r="AI438" s="29"/>
      <c r="AJ438" s="29"/>
      <c r="AK438" s="29"/>
    </row>
    <row r="439" spans="9:37" s="45" customFormat="1" ht="16.5" customHeight="1">
      <c r="I439" s="158"/>
      <c r="J439" s="195"/>
      <c r="K439" s="407" t="s">
        <v>383</v>
      </c>
      <c r="L439" s="407"/>
      <c r="M439" s="407"/>
      <c r="N439" s="407"/>
      <c r="O439" s="407"/>
      <c r="P439" s="407"/>
      <c r="Q439" s="407"/>
      <c r="R439" s="408"/>
      <c r="S439" s="408"/>
      <c r="T439" s="197"/>
      <c r="U439" s="408"/>
      <c r="V439" s="408"/>
      <c r="W439" s="408"/>
      <c r="X439" s="408"/>
      <c r="Y439" s="408"/>
      <c r="Z439" s="408"/>
      <c r="AA439" s="408"/>
      <c r="AB439" s="198">
        <v>1</v>
      </c>
      <c r="AC439" s="199" t="s">
        <v>322</v>
      </c>
      <c r="AE439" s="29"/>
      <c r="AF439" s="29"/>
      <c r="AG439" s="29"/>
      <c r="AH439" s="29"/>
      <c r="AI439" s="29"/>
      <c r="AJ439" s="29"/>
      <c r="AK439" s="29"/>
    </row>
    <row r="440" spans="9:37" s="45" customFormat="1" ht="16.5" customHeight="1">
      <c r="I440" s="158"/>
      <c r="J440" s="195"/>
      <c r="K440" s="407" t="s">
        <v>384</v>
      </c>
      <c r="L440" s="407"/>
      <c r="M440" s="407"/>
      <c r="N440" s="407"/>
      <c r="O440" s="407"/>
      <c r="P440" s="407"/>
      <c r="Q440" s="407"/>
      <c r="R440" s="408"/>
      <c r="S440" s="408"/>
      <c r="T440" s="197"/>
      <c r="U440" s="408"/>
      <c r="V440" s="408"/>
      <c r="W440" s="408"/>
      <c r="X440" s="408"/>
      <c r="Y440" s="408"/>
      <c r="Z440" s="408"/>
      <c r="AA440" s="408"/>
      <c r="AB440" s="198">
        <v>1</v>
      </c>
      <c r="AC440" s="199" t="s">
        <v>322</v>
      </c>
      <c r="AE440" s="29"/>
      <c r="AF440" s="29"/>
      <c r="AG440" s="29"/>
      <c r="AH440" s="29"/>
      <c r="AI440" s="29"/>
      <c r="AJ440" s="29"/>
      <c r="AK440" s="29"/>
    </row>
    <row r="441" spans="9:37" s="45" customFormat="1" ht="16.5" customHeight="1">
      <c r="I441" s="158"/>
      <c r="J441" s="195"/>
      <c r="K441" s="407" t="s">
        <v>460</v>
      </c>
      <c r="L441" s="407"/>
      <c r="M441" s="407"/>
      <c r="N441" s="407"/>
      <c r="O441" s="407"/>
      <c r="P441" s="407"/>
      <c r="Q441" s="407"/>
      <c r="R441" s="408"/>
      <c r="S441" s="408"/>
      <c r="T441" s="197"/>
      <c r="U441" s="408"/>
      <c r="V441" s="408"/>
      <c r="W441" s="408"/>
      <c r="X441" s="408"/>
      <c r="Y441" s="408"/>
      <c r="Z441" s="408"/>
      <c r="AA441" s="408"/>
      <c r="AB441" s="198">
        <v>3</v>
      </c>
      <c r="AC441" s="199" t="s">
        <v>322</v>
      </c>
      <c r="AE441" s="29"/>
      <c r="AF441" s="29"/>
      <c r="AG441" s="29"/>
      <c r="AH441" s="29"/>
      <c r="AI441" s="29"/>
      <c r="AJ441" s="29"/>
      <c r="AK441" s="29"/>
    </row>
    <row r="442" spans="9:37" s="45" customFormat="1" ht="16.5" customHeight="1">
      <c r="I442" s="158"/>
      <c r="J442" s="195"/>
      <c r="K442" s="407" t="s">
        <v>388</v>
      </c>
      <c r="L442" s="407"/>
      <c r="M442" s="407"/>
      <c r="N442" s="407"/>
      <c r="O442" s="407"/>
      <c r="P442" s="407"/>
      <c r="Q442" s="407"/>
      <c r="R442" s="408"/>
      <c r="S442" s="408"/>
      <c r="T442" s="197"/>
      <c r="U442" s="408"/>
      <c r="V442" s="408"/>
      <c r="W442" s="408"/>
      <c r="X442" s="408"/>
      <c r="Y442" s="408"/>
      <c r="Z442" s="408"/>
      <c r="AA442" s="408"/>
      <c r="AB442" s="198">
        <v>1</v>
      </c>
      <c r="AC442" s="199" t="s">
        <v>322</v>
      </c>
      <c r="AE442" s="29"/>
      <c r="AF442" s="29"/>
      <c r="AG442" s="29"/>
      <c r="AH442" s="29"/>
      <c r="AI442" s="29"/>
      <c r="AJ442" s="29"/>
      <c r="AK442" s="29"/>
    </row>
    <row r="443" spans="9:37" s="45" customFormat="1" ht="16.5" customHeight="1">
      <c r="I443" s="158"/>
      <c r="J443" s="195"/>
      <c r="K443" s="407" t="s">
        <v>389</v>
      </c>
      <c r="L443" s="407"/>
      <c r="M443" s="407"/>
      <c r="N443" s="407"/>
      <c r="O443" s="407"/>
      <c r="P443" s="407"/>
      <c r="Q443" s="407"/>
      <c r="R443" s="408"/>
      <c r="S443" s="408"/>
      <c r="T443" s="197"/>
      <c r="U443" s="408"/>
      <c r="V443" s="408"/>
      <c r="W443" s="408"/>
      <c r="X443" s="408"/>
      <c r="Y443" s="408"/>
      <c r="Z443" s="408"/>
      <c r="AA443" s="408"/>
      <c r="AB443" s="198">
        <v>6</v>
      </c>
      <c r="AC443" s="199" t="s">
        <v>322</v>
      </c>
      <c r="AE443" s="29"/>
      <c r="AF443" s="29"/>
      <c r="AG443" s="29"/>
      <c r="AH443" s="29"/>
      <c r="AI443" s="29"/>
      <c r="AJ443" s="29"/>
      <c r="AK443" s="29"/>
    </row>
    <row r="444" spans="9:37" s="45" customFormat="1" ht="16.5" customHeight="1">
      <c r="I444" s="158"/>
      <c r="J444" s="195"/>
      <c r="K444" s="407" t="s">
        <v>393</v>
      </c>
      <c r="L444" s="407"/>
      <c r="M444" s="407"/>
      <c r="N444" s="407"/>
      <c r="O444" s="407"/>
      <c r="P444" s="407"/>
      <c r="Q444" s="407"/>
      <c r="R444" s="408"/>
      <c r="S444" s="408"/>
      <c r="T444" s="197"/>
      <c r="U444" s="408"/>
      <c r="V444" s="408"/>
      <c r="W444" s="408"/>
      <c r="X444" s="408"/>
      <c r="Y444" s="408"/>
      <c r="Z444" s="408"/>
      <c r="AA444" s="408"/>
      <c r="AB444" s="198">
        <v>3</v>
      </c>
      <c r="AC444" s="199" t="s">
        <v>322</v>
      </c>
      <c r="AE444" s="29"/>
      <c r="AF444" s="29"/>
      <c r="AG444" s="29"/>
      <c r="AH444" s="29"/>
      <c r="AI444" s="29"/>
      <c r="AJ444" s="29"/>
      <c r="AK444" s="29"/>
    </row>
    <row r="445" spans="9:37" s="45" customFormat="1" ht="16.5" customHeight="1">
      <c r="I445" s="158"/>
      <c r="J445" s="195"/>
      <c r="K445" s="407" t="s">
        <v>390</v>
      </c>
      <c r="L445" s="407"/>
      <c r="M445" s="407"/>
      <c r="N445" s="407"/>
      <c r="O445" s="407"/>
      <c r="P445" s="407"/>
      <c r="Q445" s="407"/>
      <c r="R445" s="408"/>
      <c r="S445" s="408"/>
      <c r="T445" s="197"/>
      <c r="U445" s="408"/>
      <c r="V445" s="408"/>
      <c r="W445" s="408"/>
      <c r="X445" s="408"/>
      <c r="Y445" s="408"/>
      <c r="Z445" s="408"/>
      <c r="AA445" s="408"/>
      <c r="AB445" s="198">
        <v>5</v>
      </c>
      <c r="AC445" s="199" t="s">
        <v>322</v>
      </c>
      <c r="AE445" s="29"/>
      <c r="AF445" s="29"/>
      <c r="AG445" s="29"/>
      <c r="AH445" s="29"/>
      <c r="AI445" s="29"/>
      <c r="AJ445" s="29"/>
      <c r="AK445" s="29"/>
    </row>
    <row r="446" spans="9:37" s="45" customFormat="1" ht="16.5" customHeight="1">
      <c r="I446" s="158"/>
      <c r="J446" s="195"/>
      <c r="K446" s="407" t="s">
        <v>467</v>
      </c>
      <c r="L446" s="407"/>
      <c r="M446" s="407"/>
      <c r="N446" s="407"/>
      <c r="O446" s="407"/>
      <c r="P446" s="407"/>
      <c r="Q446" s="407"/>
      <c r="R446" s="408"/>
      <c r="S446" s="408"/>
      <c r="T446" s="197"/>
      <c r="U446" s="408"/>
      <c r="V446" s="408"/>
      <c r="W446" s="408"/>
      <c r="X446" s="408"/>
      <c r="Y446" s="408"/>
      <c r="Z446" s="408"/>
      <c r="AA446" s="408"/>
      <c r="AB446" s="198">
        <v>3</v>
      </c>
      <c r="AC446" s="199" t="s">
        <v>322</v>
      </c>
      <c r="AE446" s="29"/>
      <c r="AF446" s="29"/>
      <c r="AG446" s="29"/>
      <c r="AH446" s="29"/>
      <c r="AI446" s="29"/>
      <c r="AJ446" s="29"/>
      <c r="AK446" s="29"/>
    </row>
    <row r="447" spans="9:37" s="45" customFormat="1" ht="16.5" customHeight="1">
      <c r="I447" s="158"/>
      <c r="J447" s="195"/>
      <c r="K447" s="407" t="s">
        <v>468</v>
      </c>
      <c r="L447" s="407"/>
      <c r="M447" s="407"/>
      <c r="N447" s="407"/>
      <c r="O447" s="407"/>
      <c r="P447" s="407"/>
      <c r="Q447" s="407"/>
      <c r="R447" s="408"/>
      <c r="S447" s="408"/>
      <c r="T447" s="197"/>
      <c r="U447" s="408"/>
      <c r="V447" s="408"/>
      <c r="W447" s="408"/>
      <c r="X447" s="408"/>
      <c r="Y447" s="408"/>
      <c r="Z447" s="408"/>
      <c r="AA447" s="408"/>
      <c r="AB447" s="198">
        <v>3</v>
      </c>
      <c r="AC447" s="199" t="s">
        <v>322</v>
      </c>
      <c r="AE447" s="29"/>
      <c r="AF447" s="29"/>
      <c r="AG447" s="29"/>
      <c r="AH447" s="29"/>
      <c r="AI447" s="29"/>
      <c r="AJ447" s="29"/>
      <c r="AK447" s="29"/>
    </row>
    <row r="448" spans="9:37" s="45" customFormat="1" ht="16.5" customHeight="1">
      <c r="I448" s="158"/>
      <c r="J448" s="195"/>
      <c r="K448" s="407" t="s">
        <v>469</v>
      </c>
      <c r="L448" s="407"/>
      <c r="M448" s="407"/>
      <c r="N448" s="407"/>
      <c r="O448" s="407"/>
      <c r="P448" s="407"/>
      <c r="Q448" s="407"/>
      <c r="R448" s="408"/>
      <c r="S448" s="408"/>
      <c r="T448" s="197"/>
      <c r="U448" s="408"/>
      <c r="V448" s="408"/>
      <c r="W448" s="408"/>
      <c r="X448" s="408"/>
      <c r="Y448" s="408"/>
      <c r="Z448" s="408"/>
      <c r="AA448" s="408"/>
      <c r="AB448" s="198">
        <v>3</v>
      </c>
      <c r="AC448" s="199" t="s">
        <v>322</v>
      </c>
      <c r="AE448" s="29"/>
      <c r="AF448" s="29"/>
      <c r="AG448" s="29"/>
      <c r="AH448" s="29"/>
      <c r="AI448" s="29"/>
      <c r="AJ448" s="29"/>
      <c r="AK448" s="29"/>
    </row>
    <row r="449" spans="9:37" s="45" customFormat="1" ht="16.5" customHeight="1">
      <c r="I449" s="158"/>
      <c r="J449" s="195"/>
      <c r="K449" s="407" t="s">
        <v>470</v>
      </c>
      <c r="L449" s="407"/>
      <c r="M449" s="407"/>
      <c r="N449" s="407"/>
      <c r="O449" s="407"/>
      <c r="P449" s="407"/>
      <c r="Q449" s="407"/>
      <c r="R449" s="408"/>
      <c r="S449" s="408"/>
      <c r="T449" s="197"/>
      <c r="U449" s="408"/>
      <c r="V449" s="408"/>
      <c r="W449" s="408"/>
      <c r="X449" s="408"/>
      <c r="Y449" s="408"/>
      <c r="Z449" s="408"/>
      <c r="AA449" s="408"/>
      <c r="AB449" s="198">
        <v>3</v>
      </c>
      <c r="AC449" s="199" t="s">
        <v>322</v>
      </c>
      <c r="AE449" s="29"/>
      <c r="AF449" s="29"/>
      <c r="AG449" s="29"/>
      <c r="AH449" s="29"/>
      <c r="AI449" s="29"/>
      <c r="AJ449" s="29"/>
      <c r="AK449" s="29"/>
    </row>
    <row r="450" spans="9:37" s="45" customFormat="1" ht="16.5" customHeight="1">
      <c r="I450" s="158"/>
      <c r="J450" s="195"/>
      <c r="K450" s="407" t="s">
        <v>471</v>
      </c>
      <c r="L450" s="407"/>
      <c r="M450" s="407"/>
      <c r="N450" s="407"/>
      <c r="O450" s="407"/>
      <c r="P450" s="407"/>
      <c r="Q450" s="407"/>
      <c r="R450" s="408"/>
      <c r="S450" s="408"/>
      <c r="T450" s="197"/>
      <c r="U450" s="408"/>
      <c r="V450" s="408"/>
      <c r="W450" s="408"/>
      <c r="X450" s="408"/>
      <c r="Y450" s="408"/>
      <c r="Z450" s="408"/>
      <c r="AA450" s="408"/>
      <c r="AB450" s="198">
        <v>3</v>
      </c>
      <c r="AC450" s="199" t="s">
        <v>322</v>
      </c>
      <c r="AE450" s="29"/>
      <c r="AF450" s="29"/>
      <c r="AG450" s="29"/>
      <c r="AH450" s="29"/>
      <c r="AI450" s="29"/>
      <c r="AJ450" s="29"/>
      <c r="AK450" s="29"/>
    </row>
    <row r="451" spans="9:37" s="45" customFormat="1" ht="16.5" customHeight="1">
      <c r="I451" s="158"/>
      <c r="J451" s="195"/>
      <c r="K451" s="407" t="s">
        <v>472</v>
      </c>
      <c r="L451" s="407"/>
      <c r="M451" s="407"/>
      <c r="N451" s="407"/>
      <c r="O451" s="407"/>
      <c r="P451" s="407"/>
      <c r="Q451" s="407"/>
      <c r="R451" s="408"/>
      <c r="S451" s="408"/>
      <c r="T451" s="197"/>
      <c r="U451" s="408"/>
      <c r="V451" s="408"/>
      <c r="W451" s="408"/>
      <c r="X451" s="408"/>
      <c r="Y451" s="408"/>
      <c r="Z451" s="408"/>
      <c r="AA451" s="408"/>
      <c r="AB451" s="198">
        <v>3</v>
      </c>
      <c r="AC451" s="199" t="s">
        <v>322</v>
      </c>
      <c r="AE451" s="29"/>
      <c r="AF451" s="29"/>
      <c r="AG451" s="29"/>
      <c r="AH451" s="29"/>
      <c r="AI451" s="29"/>
      <c r="AJ451" s="29"/>
      <c r="AK451" s="29"/>
    </row>
    <row r="452" spans="9:37" s="45" customFormat="1" ht="16.5" customHeight="1">
      <c r="I452" s="158"/>
      <c r="J452" s="195"/>
      <c r="K452" s="407" t="s">
        <v>473</v>
      </c>
      <c r="L452" s="407"/>
      <c r="M452" s="407"/>
      <c r="N452" s="407"/>
      <c r="O452" s="407"/>
      <c r="P452" s="407"/>
      <c r="Q452" s="407"/>
      <c r="R452" s="408"/>
      <c r="S452" s="408"/>
      <c r="T452" s="197"/>
      <c r="U452" s="408"/>
      <c r="V452" s="408"/>
      <c r="W452" s="408"/>
      <c r="X452" s="408"/>
      <c r="Y452" s="408"/>
      <c r="Z452" s="408"/>
      <c r="AA452" s="408"/>
      <c r="AB452" s="198">
        <v>3</v>
      </c>
      <c r="AC452" s="199" t="s">
        <v>322</v>
      </c>
      <c r="AE452" s="29"/>
      <c r="AF452" s="29"/>
      <c r="AG452" s="29"/>
      <c r="AH452" s="29"/>
      <c r="AI452" s="29"/>
      <c r="AJ452" s="29"/>
      <c r="AK452" s="29"/>
    </row>
    <row r="453" spans="9:37" s="45" customFormat="1" ht="16.5" customHeight="1">
      <c r="I453" s="158"/>
      <c r="J453" s="195"/>
      <c r="K453" s="407" t="s">
        <v>463</v>
      </c>
      <c r="L453" s="407"/>
      <c r="M453" s="407"/>
      <c r="N453" s="407"/>
      <c r="O453" s="407"/>
      <c r="P453" s="407"/>
      <c r="Q453" s="407"/>
      <c r="R453" s="408"/>
      <c r="S453" s="408"/>
      <c r="T453" s="197"/>
      <c r="U453" s="408"/>
      <c r="V453" s="408"/>
      <c r="W453" s="408"/>
      <c r="X453" s="408"/>
      <c r="Y453" s="408"/>
      <c r="Z453" s="408"/>
      <c r="AA453" s="408"/>
      <c r="AB453" s="198">
        <v>1</v>
      </c>
      <c r="AC453" s="199" t="s">
        <v>322</v>
      </c>
      <c r="AE453" s="29"/>
      <c r="AF453" s="29"/>
      <c r="AG453" s="29"/>
      <c r="AH453" s="29"/>
      <c r="AI453" s="29"/>
      <c r="AJ453" s="29"/>
      <c r="AK453" s="29"/>
    </row>
    <row r="454" spans="9:37" s="45" customFormat="1" ht="16.5" customHeight="1">
      <c r="I454" s="158"/>
      <c r="J454" s="195"/>
      <c r="K454" s="407" t="s">
        <v>464</v>
      </c>
      <c r="L454" s="407"/>
      <c r="M454" s="407"/>
      <c r="N454" s="407"/>
      <c r="O454" s="407"/>
      <c r="P454" s="407"/>
      <c r="Q454" s="407"/>
      <c r="R454" s="408"/>
      <c r="S454" s="408"/>
      <c r="T454" s="197"/>
      <c r="U454" s="408"/>
      <c r="V454" s="408"/>
      <c r="W454" s="408"/>
      <c r="X454" s="408"/>
      <c r="Y454" s="408"/>
      <c r="Z454" s="408"/>
      <c r="AA454" s="408"/>
      <c r="AB454" s="198">
        <v>1</v>
      </c>
      <c r="AC454" s="199" t="s">
        <v>322</v>
      </c>
      <c r="AE454" s="29"/>
      <c r="AF454" s="29"/>
      <c r="AG454" s="29"/>
      <c r="AH454" s="29"/>
      <c r="AI454" s="29"/>
      <c r="AJ454" s="29"/>
      <c r="AK454" s="29"/>
    </row>
    <row r="455" spans="9:37" s="45" customFormat="1" ht="16.5" customHeight="1">
      <c r="I455" s="158"/>
      <c r="J455" s="195"/>
      <c r="K455" s="407" t="s">
        <v>474</v>
      </c>
      <c r="L455" s="407"/>
      <c r="M455" s="407"/>
      <c r="N455" s="407"/>
      <c r="O455" s="407"/>
      <c r="P455" s="407"/>
      <c r="Q455" s="407"/>
      <c r="R455" s="408"/>
      <c r="S455" s="408"/>
      <c r="T455" s="197"/>
      <c r="U455" s="408"/>
      <c r="V455" s="408"/>
      <c r="W455" s="408"/>
      <c r="X455" s="408"/>
      <c r="Y455" s="408"/>
      <c r="Z455" s="408"/>
      <c r="AA455" s="408"/>
      <c r="AB455" s="198">
        <v>3</v>
      </c>
      <c r="AC455" s="199" t="s">
        <v>322</v>
      </c>
      <c r="AE455" s="29"/>
      <c r="AF455" s="29"/>
      <c r="AG455" s="29"/>
      <c r="AH455" s="29"/>
      <c r="AI455" s="29"/>
      <c r="AJ455" s="29"/>
      <c r="AK455" s="29"/>
    </row>
    <row r="456" spans="9:37" s="45" customFormat="1" ht="16.5" customHeight="1">
      <c r="I456" s="158"/>
      <c r="J456" s="195"/>
      <c r="K456" s="407" t="s">
        <v>475</v>
      </c>
      <c r="L456" s="407"/>
      <c r="M456" s="407"/>
      <c r="N456" s="407"/>
      <c r="O456" s="407"/>
      <c r="P456" s="407"/>
      <c r="Q456" s="407"/>
      <c r="R456" s="408"/>
      <c r="S456" s="408"/>
      <c r="T456" s="197"/>
      <c r="U456" s="408"/>
      <c r="V456" s="408"/>
      <c r="W456" s="408"/>
      <c r="X456" s="408"/>
      <c r="Y456" s="408"/>
      <c r="Z456" s="408"/>
      <c r="AA456" s="408"/>
      <c r="AB456" s="198">
        <v>3</v>
      </c>
      <c r="AC456" s="199" t="s">
        <v>322</v>
      </c>
      <c r="AE456" s="29"/>
      <c r="AF456" s="29"/>
      <c r="AG456" s="29"/>
      <c r="AH456" s="29"/>
      <c r="AI456" s="29"/>
      <c r="AJ456" s="29"/>
      <c r="AK456" s="29"/>
    </row>
    <row r="457" spans="9:37" s="45" customFormat="1" ht="16.5" customHeight="1">
      <c r="I457" s="158"/>
      <c r="J457" s="195"/>
      <c r="K457" s="407" t="s">
        <v>476</v>
      </c>
      <c r="L457" s="407"/>
      <c r="M457" s="407"/>
      <c r="N457" s="407"/>
      <c r="O457" s="407"/>
      <c r="P457" s="407"/>
      <c r="Q457" s="407"/>
      <c r="R457" s="408"/>
      <c r="S457" s="408"/>
      <c r="T457" s="197"/>
      <c r="U457" s="408"/>
      <c r="V457" s="408"/>
      <c r="W457" s="408"/>
      <c r="X457" s="408"/>
      <c r="Y457" s="408"/>
      <c r="Z457" s="408"/>
      <c r="AA457" s="408"/>
      <c r="AB457" s="198">
        <v>3</v>
      </c>
      <c r="AC457" s="199" t="s">
        <v>322</v>
      </c>
      <c r="AE457" s="29"/>
      <c r="AF457" s="29"/>
      <c r="AG457" s="29"/>
      <c r="AH457" s="29"/>
      <c r="AI457" s="29"/>
      <c r="AJ457" s="29"/>
      <c r="AK457" s="29"/>
    </row>
    <row r="458" spans="9:37" s="45" customFormat="1" ht="16.5" customHeight="1">
      <c r="I458" s="158"/>
      <c r="J458" s="195"/>
      <c r="K458" s="407" t="s">
        <v>477</v>
      </c>
      <c r="L458" s="407"/>
      <c r="M458" s="407"/>
      <c r="N458" s="407"/>
      <c r="O458" s="407"/>
      <c r="P458" s="407"/>
      <c r="Q458" s="407"/>
      <c r="R458" s="408"/>
      <c r="S458" s="408"/>
      <c r="T458" s="197"/>
      <c r="U458" s="408"/>
      <c r="V458" s="408"/>
      <c r="W458" s="408"/>
      <c r="X458" s="408"/>
      <c r="Y458" s="408"/>
      <c r="Z458" s="408"/>
      <c r="AA458" s="408"/>
      <c r="AB458" s="198">
        <v>3</v>
      </c>
      <c r="AC458" s="199" t="s">
        <v>322</v>
      </c>
      <c r="AE458" s="29"/>
      <c r="AF458" s="29"/>
      <c r="AG458" s="29"/>
      <c r="AH458" s="29"/>
      <c r="AI458" s="29"/>
      <c r="AJ458" s="29"/>
      <c r="AK458" s="29"/>
    </row>
    <row r="459" spans="9:37" s="45" customFormat="1" ht="16.5" customHeight="1">
      <c r="I459" s="158"/>
      <c r="J459" s="195"/>
      <c r="K459" s="407" t="s">
        <v>478</v>
      </c>
      <c r="L459" s="407"/>
      <c r="M459" s="407"/>
      <c r="N459" s="407"/>
      <c r="O459" s="407"/>
      <c r="P459" s="407"/>
      <c r="Q459" s="407"/>
      <c r="R459" s="408"/>
      <c r="S459" s="408"/>
      <c r="T459" s="197"/>
      <c r="U459" s="408"/>
      <c r="V459" s="408"/>
      <c r="W459" s="408"/>
      <c r="X459" s="408"/>
      <c r="Y459" s="408"/>
      <c r="Z459" s="408"/>
      <c r="AA459" s="408"/>
      <c r="AB459" s="198">
        <v>3</v>
      </c>
      <c r="AC459" s="199" t="s">
        <v>322</v>
      </c>
      <c r="AE459" s="29"/>
      <c r="AF459" s="29"/>
      <c r="AG459" s="29"/>
      <c r="AH459" s="29"/>
      <c r="AI459" s="29"/>
      <c r="AJ459" s="29"/>
      <c r="AK459" s="29"/>
    </row>
    <row r="460" spans="9:37" s="45" customFormat="1" ht="16.5" customHeight="1">
      <c r="I460" s="158"/>
      <c r="J460" s="54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47"/>
      <c r="AC460" s="159"/>
      <c r="AE460" s="29"/>
      <c r="AF460" s="29"/>
      <c r="AG460" s="29"/>
      <c r="AH460" s="29"/>
      <c r="AI460" s="29"/>
      <c r="AJ460" s="29"/>
      <c r="AK460" s="29"/>
    </row>
    <row r="461" spans="9:37" s="45" customFormat="1" ht="16.5" customHeight="1">
      <c r="I461" s="158"/>
      <c r="J461" s="190" t="s">
        <v>807</v>
      </c>
      <c r="K461" s="402" t="s">
        <v>465</v>
      </c>
      <c r="L461" s="402"/>
      <c r="M461" s="402"/>
      <c r="N461" s="402"/>
      <c r="O461" s="402"/>
      <c r="P461" s="402"/>
      <c r="Q461" s="402"/>
      <c r="R461" s="402"/>
      <c r="S461" s="402"/>
      <c r="T461" s="402"/>
      <c r="U461" s="402"/>
      <c r="V461" s="402"/>
      <c r="W461" s="402"/>
      <c r="X461" s="402"/>
      <c r="Y461" s="402"/>
      <c r="Z461" s="402"/>
      <c r="AA461" s="402"/>
      <c r="AB461" s="188">
        <f>SUM(AB462:AB476)</f>
        <v>14</v>
      </c>
      <c r="AC461" s="189" t="s">
        <v>459</v>
      </c>
      <c r="AE461" s="29"/>
      <c r="AF461" s="29"/>
      <c r="AG461" s="29"/>
      <c r="AH461" s="29"/>
      <c r="AI461" s="29"/>
      <c r="AJ461" s="29"/>
      <c r="AK461" s="29"/>
    </row>
    <row r="462" spans="9:37" s="45" customFormat="1" ht="16.5" customHeight="1">
      <c r="I462" s="158"/>
      <c r="J462" s="185"/>
      <c r="K462" s="403" t="s">
        <v>72</v>
      </c>
      <c r="L462" s="403"/>
      <c r="M462" s="403"/>
      <c r="N462" s="403"/>
      <c r="O462" s="403"/>
      <c r="P462" s="403"/>
      <c r="Q462" s="403"/>
      <c r="R462" s="403"/>
      <c r="S462" s="403"/>
      <c r="T462" s="183"/>
      <c r="U462" s="404"/>
      <c r="V462" s="404"/>
      <c r="W462" s="404"/>
      <c r="X462" s="404"/>
      <c r="Y462" s="404"/>
      <c r="Z462" s="404"/>
      <c r="AA462" s="404"/>
      <c r="AB462" s="183" t="s">
        <v>396</v>
      </c>
      <c r="AC462" s="186"/>
      <c r="AE462" s="29"/>
      <c r="AF462" s="29"/>
      <c r="AG462" s="29"/>
      <c r="AH462" s="29"/>
      <c r="AI462" s="29"/>
      <c r="AJ462" s="29"/>
      <c r="AK462" s="29"/>
    </row>
    <row r="463" spans="9:37" s="45" customFormat="1" ht="16.5" customHeight="1">
      <c r="I463" s="158"/>
      <c r="J463" s="195"/>
      <c r="K463" s="407" t="s">
        <v>429</v>
      </c>
      <c r="L463" s="407"/>
      <c r="M463" s="407"/>
      <c r="N463" s="407"/>
      <c r="O463" s="407"/>
      <c r="P463" s="407"/>
      <c r="Q463" s="407"/>
      <c r="R463" s="408"/>
      <c r="S463" s="408"/>
      <c r="T463" s="197"/>
      <c r="U463" s="408"/>
      <c r="V463" s="408"/>
      <c r="W463" s="408"/>
      <c r="X463" s="408"/>
      <c r="Y463" s="408"/>
      <c r="Z463" s="408"/>
      <c r="AA463" s="408"/>
      <c r="AB463" s="198">
        <v>1</v>
      </c>
      <c r="AC463" s="199" t="s">
        <v>322</v>
      </c>
      <c r="AE463" s="29"/>
      <c r="AF463" s="29"/>
      <c r="AG463" s="29"/>
      <c r="AH463" s="29"/>
      <c r="AI463" s="29"/>
      <c r="AJ463" s="29"/>
      <c r="AK463" s="29"/>
    </row>
    <row r="464" spans="9:37" s="45" customFormat="1" ht="16.5" customHeight="1">
      <c r="I464" s="158"/>
      <c r="J464" s="195"/>
      <c r="K464" s="407" t="s">
        <v>430</v>
      </c>
      <c r="L464" s="407"/>
      <c r="M464" s="407"/>
      <c r="N464" s="407"/>
      <c r="O464" s="407"/>
      <c r="P464" s="407"/>
      <c r="Q464" s="407"/>
      <c r="R464" s="408"/>
      <c r="S464" s="408"/>
      <c r="T464" s="197"/>
      <c r="U464" s="408"/>
      <c r="V464" s="408"/>
      <c r="W464" s="408"/>
      <c r="X464" s="408"/>
      <c r="Y464" s="408"/>
      <c r="Z464" s="408"/>
      <c r="AA464" s="408"/>
      <c r="AB464" s="198">
        <v>1</v>
      </c>
      <c r="AC464" s="199" t="s">
        <v>322</v>
      </c>
      <c r="AE464" s="29"/>
      <c r="AF464" s="29"/>
      <c r="AG464" s="29"/>
      <c r="AH464" s="29"/>
      <c r="AI464" s="29"/>
      <c r="AJ464" s="29"/>
      <c r="AK464" s="29"/>
    </row>
    <row r="465" spans="9:37" s="45" customFormat="1" ht="16.5" customHeight="1">
      <c r="I465" s="158"/>
      <c r="J465" s="195"/>
      <c r="K465" s="407" t="s">
        <v>431</v>
      </c>
      <c r="L465" s="407"/>
      <c r="M465" s="407"/>
      <c r="N465" s="407"/>
      <c r="O465" s="407"/>
      <c r="P465" s="407"/>
      <c r="Q465" s="407"/>
      <c r="R465" s="408"/>
      <c r="S465" s="408"/>
      <c r="T465" s="197"/>
      <c r="U465" s="408"/>
      <c r="V465" s="408"/>
      <c r="W465" s="408"/>
      <c r="X465" s="408"/>
      <c r="Y465" s="408"/>
      <c r="Z465" s="408"/>
      <c r="AA465" s="408"/>
      <c r="AB465" s="198">
        <v>1</v>
      </c>
      <c r="AC465" s="199" t="s">
        <v>322</v>
      </c>
      <c r="AE465" s="29"/>
      <c r="AF465" s="29"/>
      <c r="AG465" s="29"/>
      <c r="AH465" s="29"/>
      <c r="AI465" s="29"/>
      <c r="AJ465" s="29"/>
      <c r="AK465" s="29"/>
    </row>
    <row r="466" spans="9:37" s="45" customFormat="1" ht="16.5" customHeight="1">
      <c r="I466" s="158"/>
      <c r="J466" s="195"/>
      <c r="K466" s="407" t="s">
        <v>432</v>
      </c>
      <c r="L466" s="407"/>
      <c r="M466" s="407"/>
      <c r="N466" s="407"/>
      <c r="O466" s="407"/>
      <c r="P466" s="407"/>
      <c r="Q466" s="407"/>
      <c r="R466" s="408"/>
      <c r="S466" s="408"/>
      <c r="T466" s="197"/>
      <c r="U466" s="408"/>
      <c r="V466" s="408"/>
      <c r="W466" s="408"/>
      <c r="X466" s="408"/>
      <c r="Y466" s="408"/>
      <c r="Z466" s="408"/>
      <c r="AA466" s="408"/>
      <c r="AB466" s="198">
        <v>1</v>
      </c>
      <c r="AC466" s="199" t="s">
        <v>322</v>
      </c>
      <c r="AE466" s="29"/>
      <c r="AF466" s="29"/>
      <c r="AG466" s="29"/>
      <c r="AH466" s="29"/>
      <c r="AI466" s="29"/>
      <c r="AJ466" s="29"/>
      <c r="AK466" s="29"/>
    </row>
    <row r="467" spans="9:37" s="45" customFormat="1" ht="16.5" customHeight="1">
      <c r="I467" s="158"/>
      <c r="J467" s="195"/>
      <c r="K467" s="407" t="s">
        <v>433</v>
      </c>
      <c r="L467" s="407"/>
      <c r="M467" s="407"/>
      <c r="N467" s="407"/>
      <c r="O467" s="407"/>
      <c r="P467" s="407"/>
      <c r="Q467" s="407"/>
      <c r="R467" s="408"/>
      <c r="S467" s="408"/>
      <c r="T467" s="197"/>
      <c r="U467" s="408"/>
      <c r="V467" s="408"/>
      <c r="W467" s="408"/>
      <c r="X467" s="408"/>
      <c r="Y467" s="408"/>
      <c r="Z467" s="408"/>
      <c r="AA467" s="408"/>
      <c r="AB467" s="198">
        <v>1</v>
      </c>
      <c r="AC467" s="199" t="s">
        <v>322</v>
      </c>
      <c r="AE467" s="29"/>
      <c r="AF467" s="29"/>
      <c r="AG467" s="29"/>
      <c r="AH467" s="29"/>
      <c r="AI467" s="29"/>
      <c r="AJ467" s="29"/>
      <c r="AK467" s="29"/>
    </row>
    <row r="468" spans="9:37" s="45" customFormat="1" ht="16.5" customHeight="1">
      <c r="I468" s="158"/>
      <c r="J468" s="195"/>
      <c r="K468" s="407" t="s">
        <v>434</v>
      </c>
      <c r="L468" s="407"/>
      <c r="M468" s="407"/>
      <c r="N468" s="407"/>
      <c r="O468" s="407"/>
      <c r="P468" s="407"/>
      <c r="Q468" s="407"/>
      <c r="R468" s="408"/>
      <c r="S468" s="408"/>
      <c r="T468" s="197"/>
      <c r="U468" s="408"/>
      <c r="V468" s="408"/>
      <c r="W468" s="408"/>
      <c r="X468" s="408"/>
      <c r="Y468" s="408"/>
      <c r="Z468" s="408"/>
      <c r="AA468" s="408"/>
      <c r="AB468" s="198">
        <v>1</v>
      </c>
      <c r="AC468" s="199" t="s">
        <v>322</v>
      </c>
      <c r="AE468" s="29"/>
      <c r="AF468" s="29"/>
      <c r="AG468" s="29"/>
      <c r="AH468" s="29"/>
      <c r="AI468" s="29"/>
      <c r="AJ468" s="29"/>
      <c r="AK468" s="29"/>
    </row>
    <row r="469" spans="9:37" s="45" customFormat="1" ht="16.5" customHeight="1">
      <c r="I469" s="158"/>
      <c r="J469" s="195"/>
      <c r="K469" s="407" t="s">
        <v>435</v>
      </c>
      <c r="L469" s="407"/>
      <c r="M469" s="407"/>
      <c r="N469" s="407"/>
      <c r="O469" s="407"/>
      <c r="P469" s="407"/>
      <c r="Q469" s="407"/>
      <c r="R469" s="408"/>
      <c r="S469" s="408"/>
      <c r="T469" s="197"/>
      <c r="U469" s="408"/>
      <c r="V469" s="408"/>
      <c r="W469" s="408"/>
      <c r="X469" s="408"/>
      <c r="Y469" s="408"/>
      <c r="Z469" s="408"/>
      <c r="AA469" s="408"/>
      <c r="AB469" s="198">
        <v>1</v>
      </c>
      <c r="AC469" s="199" t="s">
        <v>322</v>
      </c>
      <c r="AE469" s="29"/>
      <c r="AF469" s="29"/>
      <c r="AG469" s="29"/>
      <c r="AH469" s="29"/>
      <c r="AI469" s="29"/>
      <c r="AJ469" s="29"/>
      <c r="AK469" s="29"/>
    </row>
    <row r="470" spans="9:37" s="45" customFormat="1" ht="16.5" customHeight="1">
      <c r="I470" s="158"/>
      <c r="J470" s="195"/>
      <c r="K470" s="407" t="s">
        <v>446</v>
      </c>
      <c r="L470" s="407"/>
      <c r="M470" s="407"/>
      <c r="N470" s="407"/>
      <c r="O470" s="407"/>
      <c r="P470" s="407"/>
      <c r="Q470" s="407"/>
      <c r="R470" s="408"/>
      <c r="S470" s="408"/>
      <c r="T470" s="197"/>
      <c r="U470" s="408"/>
      <c r="V470" s="408"/>
      <c r="W470" s="408"/>
      <c r="X470" s="408"/>
      <c r="Y470" s="408"/>
      <c r="Z470" s="408"/>
      <c r="AA470" s="408"/>
      <c r="AB470" s="198">
        <v>1</v>
      </c>
      <c r="AC470" s="199" t="s">
        <v>322</v>
      </c>
      <c r="AE470" s="29"/>
      <c r="AF470" s="29"/>
      <c r="AG470" s="29"/>
      <c r="AH470" s="29"/>
      <c r="AI470" s="29"/>
      <c r="AJ470" s="29"/>
      <c r="AK470" s="29"/>
    </row>
    <row r="471" spans="9:37" s="45" customFormat="1" ht="16.5" customHeight="1">
      <c r="I471" s="158"/>
      <c r="J471" s="195"/>
      <c r="K471" s="407" t="s">
        <v>436</v>
      </c>
      <c r="L471" s="407"/>
      <c r="M471" s="407"/>
      <c r="N471" s="407"/>
      <c r="O471" s="407"/>
      <c r="P471" s="407"/>
      <c r="Q471" s="407"/>
      <c r="R471" s="408"/>
      <c r="S471" s="408"/>
      <c r="T471" s="197"/>
      <c r="U471" s="408"/>
      <c r="V471" s="408"/>
      <c r="W471" s="408"/>
      <c r="X471" s="408"/>
      <c r="Y471" s="408"/>
      <c r="Z471" s="408"/>
      <c r="AA471" s="408"/>
      <c r="AB471" s="198">
        <v>1</v>
      </c>
      <c r="AC471" s="199" t="s">
        <v>322</v>
      </c>
      <c r="AE471" s="29"/>
      <c r="AF471" s="29"/>
      <c r="AG471" s="29"/>
      <c r="AH471" s="29"/>
      <c r="AI471" s="29"/>
      <c r="AJ471" s="29"/>
      <c r="AK471" s="29"/>
    </row>
    <row r="472" spans="9:37" s="45" customFormat="1" ht="16.5" customHeight="1">
      <c r="I472" s="158"/>
      <c r="J472" s="195"/>
      <c r="K472" s="407" t="s">
        <v>437</v>
      </c>
      <c r="L472" s="407"/>
      <c r="M472" s="407"/>
      <c r="N472" s="407"/>
      <c r="O472" s="407"/>
      <c r="P472" s="407"/>
      <c r="Q472" s="407"/>
      <c r="R472" s="408"/>
      <c r="S472" s="408"/>
      <c r="T472" s="197"/>
      <c r="U472" s="408"/>
      <c r="V472" s="408"/>
      <c r="W472" s="408"/>
      <c r="X472" s="408"/>
      <c r="Y472" s="408"/>
      <c r="Z472" s="408"/>
      <c r="AA472" s="408"/>
      <c r="AB472" s="198">
        <v>1</v>
      </c>
      <c r="AC472" s="199" t="s">
        <v>322</v>
      </c>
      <c r="AE472" s="29"/>
      <c r="AF472" s="29"/>
      <c r="AG472" s="29"/>
      <c r="AH472" s="29"/>
      <c r="AI472" s="29"/>
      <c r="AJ472" s="29"/>
      <c r="AK472" s="29"/>
    </row>
    <row r="473" spans="9:37" s="45" customFormat="1" ht="16.5" customHeight="1">
      <c r="I473" s="158"/>
      <c r="J473" s="195"/>
      <c r="K473" s="407" t="s">
        <v>438</v>
      </c>
      <c r="L473" s="407"/>
      <c r="M473" s="407"/>
      <c r="N473" s="407"/>
      <c r="O473" s="407"/>
      <c r="P473" s="407"/>
      <c r="Q473" s="407"/>
      <c r="R473" s="408"/>
      <c r="S473" s="408"/>
      <c r="T473" s="197"/>
      <c r="U473" s="408"/>
      <c r="V473" s="408"/>
      <c r="W473" s="408"/>
      <c r="X473" s="408"/>
      <c r="Y473" s="408"/>
      <c r="Z473" s="408"/>
      <c r="AA473" s="408"/>
      <c r="AB473" s="198">
        <v>1</v>
      </c>
      <c r="AC473" s="199" t="s">
        <v>322</v>
      </c>
      <c r="AE473" s="29"/>
      <c r="AF473" s="29"/>
      <c r="AG473" s="29"/>
      <c r="AH473" s="29"/>
      <c r="AI473" s="29"/>
      <c r="AJ473" s="29"/>
      <c r="AK473" s="29"/>
    </row>
    <row r="474" spans="9:37" s="45" customFormat="1" ht="16.5" customHeight="1">
      <c r="I474" s="158"/>
      <c r="J474" s="195"/>
      <c r="K474" s="407" t="s">
        <v>439</v>
      </c>
      <c r="L474" s="407"/>
      <c r="M474" s="407"/>
      <c r="N474" s="407"/>
      <c r="O474" s="407"/>
      <c r="P474" s="407"/>
      <c r="Q474" s="407"/>
      <c r="R474" s="408"/>
      <c r="S474" s="408"/>
      <c r="T474" s="197"/>
      <c r="U474" s="408"/>
      <c r="V474" s="408"/>
      <c r="W474" s="408"/>
      <c r="X474" s="408"/>
      <c r="Y474" s="408"/>
      <c r="Z474" s="408"/>
      <c r="AA474" s="408"/>
      <c r="AB474" s="198">
        <v>1</v>
      </c>
      <c r="AC474" s="199" t="s">
        <v>322</v>
      </c>
      <c r="AE474" s="29"/>
      <c r="AF474" s="29"/>
      <c r="AG474" s="29"/>
      <c r="AH474" s="29"/>
      <c r="AI474" s="29"/>
      <c r="AJ474" s="29"/>
      <c r="AK474" s="29"/>
    </row>
    <row r="475" spans="9:37" s="45" customFormat="1" ht="16.5" customHeight="1">
      <c r="I475" s="158"/>
      <c r="J475" s="195"/>
      <c r="K475" s="407" t="s">
        <v>440</v>
      </c>
      <c r="L475" s="407"/>
      <c r="M475" s="407"/>
      <c r="N475" s="407"/>
      <c r="O475" s="407"/>
      <c r="P475" s="407"/>
      <c r="Q475" s="407"/>
      <c r="R475" s="408"/>
      <c r="S475" s="408"/>
      <c r="T475" s="197"/>
      <c r="U475" s="408"/>
      <c r="V475" s="408"/>
      <c r="W475" s="408"/>
      <c r="X475" s="408"/>
      <c r="Y475" s="408"/>
      <c r="Z475" s="408"/>
      <c r="AA475" s="408"/>
      <c r="AB475" s="198">
        <v>1</v>
      </c>
      <c r="AC475" s="199" t="s">
        <v>322</v>
      </c>
      <c r="AE475" s="29"/>
      <c r="AF475" s="29"/>
      <c r="AG475" s="29"/>
      <c r="AH475" s="29"/>
      <c r="AI475" s="29"/>
      <c r="AJ475" s="29"/>
      <c r="AK475" s="29"/>
    </row>
    <row r="476" spans="9:37" s="45" customFormat="1" ht="16.5" customHeight="1">
      <c r="I476" s="158"/>
      <c r="J476" s="195"/>
      <c r="K476" s="407" t="s">
        <v>441</v>
      </c>
      <c r="L476" s="407"/>
      <c r="M476" s="407"/>
      <c r="N476" s="407"/>
      <c r="O476" s="407"/>
      <c r="P476" s="407"/>
      <c r="Q476" s="407"/>
      <c r="R476" s="408"/>
      <c r="S476" s="408"/>
      <c r="T476" s="197"/>
      <c r="U476" s="408"/>
      <c r="V476" s="408"/>
      <c r="W476" s="408"/>
      <c r="X476" s="408"/>
      <c r="Y476" s="408"/>
      <c r="Z476" s="408"/>
      <c r="AA476" s="408"/>
      <c r="AB476" s="198">
        <v>1</v>
      </c>
      <c r="AC476" s="199" t="s">
        <v>322</v>
      </c>
      <c r="AE476" s="29"/>
      <c r="AF476" s="29"/>
      <c r="AG476" s="29"/>
      <c r="AH476" s="29"/>
      <c r="AI476" s="29"/>
      <c r="AJ476" s="29"/>
      <c r="AK476" s="29"/>
    </row>
    <row r="477" spans="9:37" s="45" customFormat="1" ht="16.5" customHeight="1">
      <c r="I477" s="158"/>
      <c r="J477" s="54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47"/>
      <c r="AC477" s="159"/>
      <c r="AE477" s="29"/>
      <c r="AF477" s="29"/>
      <c r="AG477" s="29"/>
      <c r="AH477" s="29"/>
      <c r="AI477" s="29"/>
      <c r="AJ477" s="29"/>
      <c r="AK477" s="29"/>
    </row>
    <row r="478" spans="9:37" s="45" customFormat="1" ht="16.5" customHeight="1">
      <c r="I478" s="158"/>
      <c r="J478" s="190" t="s">
        <v>808</v>
      </c>
      <c r="K478" s="402" t="s">
        <v>190</v>
      </c>
      <c r="L478" s="402"/>
      <c r="M478" s="402"/>
      <c r="N478" s="402"/>
      <c r="O478" s="402"/>
      <c r="P478" s="402"/>
      <c r="Q478" s="402"/>
      <c r="R478" s="402"/>
      <c r="S478" s="402"/>
      <c r="T478" s="402"/>
      <c r="U478" s="402"/>
      <c r="V478" s="402"/>
      <c r="W478" s="402"/>
      <c r="X478" s="402"/>
      <c r="Y478" s="402"/>
      <c r="Z478" s="402"/>
      <c r="AA478" s="402"/>
      <c r="AB478" s="188">
        <f>SUM(AB479:AB483)</f>
        <v>4</v>
      </c>
      <c r="AC478" s="189" t="s">
        <v>459</v>
      </c>
      <c r="AE478" s="29"/>
      <c r="AF478" s="29"/>
      <c r="AG478" s="29"/>
      <c r="AH478" s="29"/>
      <c r="AI478" s="29"/>
      <c r="AJ478" s="29"/>
      <c r="AK478" s="29"/>
    </row>
    <row r="479" spans="9:37" s="45" customFormat="1" ht="16.5" customHeight="1">
      <c r="I479" s="158"/>
      <c r="J479" s="185"/>
      <c r="K479" s="403" t="s">
        <v>72</v>
      </c>
      <c r="L479" s="403"/>
      <c r="M479" s="403"/>
      <c r="N479" s="403"/>
      <c r="O479" s="403"/>
      <c r="P479" s="403"/>
      <c r="Q479" s="403"/>
      <c r="R479" s="403"/>
      <c r="S479" s="403"/>
      <c r="T479" s="183"/>
      <c r="U479" s="404"/>
      <c r="V479" s="404"/>
      <c r="W479" s="404"/>
      <c r="X479" s="404"/>
      <c r="Y479" s="404"/>
      <c r="Z479" s="404"/>
      <c r="AA479" s="404"/>
      <c r="AB479" s="183" t="s">
        <v>396</v>
      </c>
      <c r="AC479" s="186"/>
      <c r="AE479" s="29"/>
      <c r="AF479" s="29"/>
      <c r="AG479" s="29"/>
      <c r="AH479" s="29"/>
      <c r="AI479" s="29"/>
      <c r="AJ479" s="29"/>
      <c r="AK479" s="29"/>
    </row>
    <row r="480" spans="9:37" s="45" customFormat="1" ht="16.5" customHeight="1">
      <c r="I480" s="158"/>
      <c r="J480" s="195"/>
      <c r="K480" s="407" t="s">
        <v>386</v>
      </c>
      <c r="L480" s="407"/>
      <c r="M480" s="407"/>
      <c r="N480" s="407"/>
      <c r="O480" s="407"/>
      <c r="P480" s="407"/>
      <c r="Q480" s="407"/>
      <c r="R480" s="408"/>
      <c r="S480" s="408"/>
      <c r="T480" s="197"/>
      <c r="U480" s="408"/>
      <c r="V480" s="408"/>
      <c r="W480" s="408"/>
      <c r="X480" s="408"/>
      <c r="Y480" s="408"/>
      <c r="Z480" s="408"/>
      <c r="AA480" s="408"/>
      <c r="AB480" s="198">
        <v>1</v>
      </c>
      <c r="AC480" s="199" t="s">
        <v>322</v>
      </c>
      <c r="AE480" s="29"/>
      <c r="AF480" s="29"/>
      <c r="AG480" s="29"/>
      <c r="AH480" s="29"/>
      <c r="AI480" s="29"/>
      <c r="AJ480" s="29"/>
      <c r="AK480" s="29"/>
    </row>
    <row r="481" spans="9:37" s="45" customFormat="1" ht="16.5" customHeight="1">
      <c r="I481" s="158"/>
      <c r="J481" s="195"/>
      <c r="K481" s="407" t="s">
        <v>382</v>
      </c>
      <c r="L481" s="407"/>
      <c r="M481" s="407"/>
      <c r="N481" s="407"/>
      <c r="O481" s="407"/>
      <c r="P481" s="407"/>
      <c r="Q481" s="407"/>
      <c r="R481" s="408"/>
      <c r="S481" s="408"/>
      <c r="T481" s="197"/>
      <c r="U481" s="408"/>
      <c r="V481" s="408"/>
      <c r="W481" s="408"/>
      <c r="X481" s="408"/>
      <c r="Y481" s="408"/>
      <c r="Z481" s="408"/>
      <c r="AA481" s="408"/>
      <c r="AB481" s="198">
        <v>1</v>
      </c>
      <c r="AC481" s="199" t="s">
        <v>322</v>
      </c>
      <c r="AE481" s="29"/>
      <c r="AF481" s="29"/>
      <c r="AG481" s="29"/>
      <c r="AH481" s="29"/>
      <c r="AI481" s="29"/>
      <c r="AJ481" s="29"/>
      <c r="AK481" s="29"/>
    </row>
    <row r="482" spans="9:37" s="45" customFormat="1" ht="16.5" customHeight="1">
      <c r="I482" s="158"/>
      <c r="J482" s="195"/>
      <c r="K482" s="407" t="s">
        <v>383</v>
      </c>
      <c r="L482" s="407"/>
      <c r="M482" s="407"/>
      <c r="N482" s="407"/>
      <c r="O482" s="407"/>
      <c r="P482" s="407"/>
      <c r="Q482" s="407"/>
      <c r="R482" s="408"/>
      <c r="S482" s="408"/>
      <c r="T482" s="197"/>
      <c r="U482" s="408"/>
      <c r="V482" s="408"/>
      <c r="W482" s="408"/>
      <c r="X482" s="408"/>
      <c r="Y482" s="408"/>
      <c r="Z482" s="408"/>
      <c r="AA482" s="408"/>
      <c r="AB482" s="198">
        <v>1</v>
      </c>
      <c r="AC482" s="199" t="s">
        <v>322</v>
      </c>
      <c r="AE482" s="29"/>
      <c r="AF482" s="29"/>
      <c r="AG482" s="29"/>
      <c r="AH482" s="29"/>
      <c r="AI482" s="29"/>
      <c r="AJ482" s="29"/>
      <c r="AK482" s="29"/>
    </row>
    <row r="483" spans="9:37" s="45" customFormat="1" ht="16.5" customHeight="1">
      <c r="I483" s="158"/>
      <c r="J483" s="195"/>
      <c r="K483" s="407" t="s">
        <v>384</v>
      </c>
      <c r="L483" s="407"/>
      <c r="M483" s="407"/>
      <c r="N483" s="407"/>
      <c r="O483" s="407"/>
      <c r="P483" s="407"/>
      <c r="Q483" s="407"/>
      <c r="R483" s="408"/>
      <c r="S483" s="408"/>
      <c r="T483" s="197"/>
      <c r="U483" s="408"/>
      <c r="V483" s="408"/>
      <c r="W483" s="408"/>
      <c r="X483" s="408"/>
      <c r="Y483" s="408"/>
      <c r="Z483" s="408"/>
      <c r="AA483" s="408"/>
      <c r="AB483" s="198">
        <v>1</v>
      </c>
      <c r="AC483" s="199" t="s">
        <v>322</v>
      </c>
      <c r="AE483" s="29"/>
      <c r="AF483" s="29"/>
      <c r="AG483" s="29"/>
      <c r="AH483" s="29"/>
      <c r="AI483" s="29"/>
      <c r="AJ483" s="29"/>
      <c r="AK483" s="29"/>
    </row>
    <row r="484" spans="9:37" s="45" customFormat="1" ht="16.5" customHeight="1">
      <c r="I484" s="158"/>
      <c r="J484" s="54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47"/>
      <c r="AC484" s="159"/>
      <c r="AE484" s="29"/>
      <c r="AF484" s="29"/>
      <c r="AG484" s="29"/>
      <c r="AH484" s="29"/>
      <c r="AI484" s="29"/>
      <c r="AJ484" s="29"/>
      <c r="AK484" s="29"/>
    </row>
    <row r="485" spans="9:37" s="45" customFormat="1" ht="29.25" customHeight="1">
      <c r="I485" s="158"/>
      <c r="J485" s="190" t="s">
        <v>809</v>
      </c>
      <c r="K485" s="406" t="s">
        <v>479</v>
      </c>
      <c r="L485" s="406"/>
      <c r="M485" s="406"/>
      <c r="N485" s="406"/>
      <c r="O485" s="406"/>
      <c r="P485" s="406"/>
      <c r="Q485" s="406"/>
      <c r="R485" s="406"/>
      <c r="S485" s="406"/>
      <c r="T485" s="406"/>
      <c r="U485" s="406"/>
      <c r="V485" s="406"/>
      <c r="W485" s="406"/>
      <c r="X485" s="406"/>
      <c r="Y485" s="406"/>
      <c r="Z485" s="406"/>
      <c r="AA485" s="406"/>
      <c r="AB485" s="188">
        <f>SUM(AB486:AB487)</f>
        <v>39</v>
      </c>
      <c r="AC485" s="189" t="s">
        <v>356</v>
      </c>
      <c r="AE485" s="29"/>
      <c r="AF485" s="29"/>
      <c r="AG485" s="29"/>
      <c r="AH485" s="29"/>
      <c r="AI485" s="29"/>
      <c r="AJ485" s="29"/>
      <c r="AK485" s="29"/>
    </row>
    <row r="486" spans="9:37" s="45" customFormat="1" ht="16.5" customHeight="1">
      <c r="I486" s="158"/>
      <c r="J486" s="185"/>
      <c r="K486" s="403" t="s">
        <v>72</v>
      </c>
      <c r="L486" s="403"/>
      <c r="M486" s="403"/>
      <c r="N486" s="403"/>
      <c r="O486" s="403"/>
      <c r="P486" s="403"/>
      <c r="Q486" s="403"/>
      <c r="R486" s="403"/>
      <c r="S486" s="403"/>
      <c r="T486" s="183"/>
      <c r="U486" s="404"/>
      <c r="V486" s="404"/>
      <c r="W486" s="404"/>
      <c r="X486" s="404"/>
      <c r="Y486" s="404"/>
      <c r="Z486" s="404"/>
      <c r="AA486" s="404"/>
      <c r="AB486" s="183" t="s">
        <v>396</v>
      </c>
      <c r="AC486" s="186"/>
      <c r="AE486" s="29"/>
      <c r="AF486" s="29"/>
      <c r="AG486" s="29"/>
      <c r="AH486" s="29"/>
      <c r="AI486" s="29"/>
      <c r="AJ486" s="29"/>
      <c r="AK486" s="29"/>
    </row>
    <row r="487" spans="9:37" s="45" customFormat="1" ht="16.5" customHeight="1">
      <c r="I487" s="158"/>
      <c r="J487" s="195"/>
      <c r="K487" s="407" t="s">
        <v>481</v>
      </c>
      <c r="L487" s="407"/>
      <c r="M487" s="407"/>
      <c r="N487" s="407"/>
      <c r="O487" s="407"/>
      <c r="P487" s="407"/>
      <c r="Q487" s="407"/>
      <c r="R487" s="408"/>
      <c r="S487" s="408"/>
      <c r="T487" s="197"/>
      <c r="U487" s="408"/>
      <c r="V487" s="408"/>
      <c r="W487" s="408"/>
      <c r="X487" s="408"/>
      <c r="Y487" s="408"/>
      <c r="Z487" s="408"/>
      <c r="AA487" s="408"/>
      <c r="AB487" s="198">
        <v>39</v>
      </c>
      <c r="AC487" s="199" t="s">
        <v>24</v>
      </c>
      <c r="AE487" s="29"/>
      <c r="AF487" s="29"/>
      <c r="AG487" s="29"/>
      <c r="AH487" s="29"/>
      <c r="AI487" s="29"/>
      <c r="AJ487" s="29"/>
      <c r="AK487" s="29"/>
    </row>
    <row r="488" spans="9:37" s="45" customFormat="1" ht="16.5" customHeight="1">
      <c r="I488" s="158"/>
      <c r="J488" s="54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47"/>
      <c r="AC488" s="159"/>
      <c r="AE488" s="29"/>
      <c r="AF488" s="29"/>
      <c r="AG488" s="29"/>
      <c r="AH488" s="29"/>
      <c r="AI488" s="29"/>
      <c r="AJ488" s="29"/>
      <c r="AK488" s="29"/>
    </row>
    <row r="489" spans="9:37" s="45" customFormat="1" ht="26.25" customHeight="1">
      <c r="I489" s="158"/>
      <c r="J489" s="190" t="s">
        <v>810</v>
      </c>
      <c r="K489" s="406" t="s">
        <v>480</v>
      </c>
      <c r="L489" s="406"/>
      <c r="M489" s="406"/>
      <c r="N489" s="406"/>
      <c r="O489" s="406"/>
      <c r="P489" s="406"/>
      <c r="Q489" s="406"/>
      <c r="R489" s="406"/>
      <c r="S489" s="406"/>
      <c r="T489" s="406"/>
      <c r="U489" s="406"/>
      <c r="V489" s="406"/>
      <c r="W489" s="406"/>
      <c r="X489" s="406"/>
      <c r="Y489" s="406"/>
      <c r="Z489" s="406"/>
      <c r="AA489" s="406"/>
      <c r="AB489" s="188">
        <f>SUM(AB490:AB491)</f>
        <v>65</v>
      </c>
      <c r="AC489" s="189" t="s">
        <v>356</v>
      </c>
      <c r="AE489" s="29"/>
      <c r="AF489" s="29"/>
      <c r="AG489" s="29"/>
      <c r="AH489" s="29"/>
      <c r="AI489" s="29"/>
      <c r="AJ489" s="29"/>
      <c r="AK489" s="29"/>
    </row>
    <row r="490" spans="9:37" s="45" customFormat="1" ht="16.5" customHeight="1">
      <c r="I490" s="158"/>
      <c r="J490" s="185"/>
      <c r="K490" s="403" t="s">
        <v>72</v>
      </c>
      <c r="L490" s="403"/>
      <c r="M490" s="403"/>
      <c r="N490" s="403"/>
      <c r="O490" s="403"/>
      <c r="P490" s="403"/>
      <c r="Q490" s="403"/>
      <c r="R490" s="403"/>
      <c r="S490" s="403"/>
      <c r="T490" s="183"/>
      <c r="U490" s="404"/>
      <c r="V490" s="404"/>
      <c r="W490" s="404"/>
      <c r="X490" s="404"/>
      <c r="Y490" s="404"/>
      <c r="Z490" s="404"/>
      <c r="AA490" s="404"/>
      <c r="AB490" s="183" t="s">
        <v>396</v>
      </c>
      <c r="AC490" s="186"/>
      <c r="AE490" s="29"/>
      <c r="AF490" s="29"/>
      <c r="AG490" s="29"/>
      <c r="AH490" s="29"/>
      <c r="AI490" s="29"/>
      <c r="AJ490" s="29"/>
      <c r="AK490" s="29"/>
    </row>
    <row r="491" spans="9:37" s="45" customFormat="1" ht="27" customHeight="1">
      <c r="I491" s="158"/>
      <c r="J491" s="195"/>
      <c r="K491" s="407" t="s">
        <v>482</v>
      </c>
      <c r="L491" s="407"/>
      <c r="M491" s="407"/>
      <c r="N491" s="407"/>
      <c r="O491" s="407"/>
      <c r="P491" s="407"/>
      <c r="Q491" s="407"/>
      <c r="R491" s="408"/>
      <c r="S491" s="408"/>
      <c r="T491" s="197"/>
      <c r="U491" s="408"/>
      <c r="V491" s="408"/>
      <c r="W491" s="408"/>
      <c r="X491" s="408"/>
      <c r="Y491" s="408"/>
      <c r="Z491" s="408"/>
      <c r="AA491" s="408"/>
      <c r="AB491" s="198">
        <v>65</v>
      </c>
      <c r="AC491" s="199" t="s">
        <v>24</v>
      </c>
      <c r="AE491" s="29"/>
      <c r="AF491" s="29"/>
      <c r="AG491" s="29"/>
      <c r="AH491" s="29"/>
      <c r="AI491" s="29"/>
      <c r="AJ491" s="29"/>
      <c r="AK491" s="29"/>
    </row>
    <row r="492" spans="9:37" s="45" customFormat="1" ht="16.5" customHeight="1">
      <c r="I492" s="158"/>
      <c r="J492" s="54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47"/>
      <c r="AC492" s="159"/>
      <c r="AE492" s="29"/>
      <c r="AF492" s="29"/>
      <c r="AG492" s="29"/>
      <c r="AH492" s="29"/>
      <c r="AI492" s="29"/>
      <c r="AJ492" s="29"/>
      <c r="AK492" s="29"/>
    </row>
    <row r="493" spans="9:37" s="45" customFormat="1" ht="16.5" customHeight="1">
      <c r="I493" s="158"/>
      <c r="J493" s="190" t="s">
        <v>811</v>
      </c>
      <c r="K493" s="406" t="s">
        <v>483</v>
      </c>
      <c r="L493" s="406"/>
      <c r="M493" s="406"/>
      <c r="N493" s="406"/>
      <c r="O493" s="406"/>
      <c r="P493" s="406"/>
      <c r="Q493" s="406"/>
      <c r="R493" s="406"/>
      <c r="S493" s="406"/>
      <c r="T493" s="406"/>
      <c r="U493" s="406"/>
      <c r="V493" s="406"/>
      <c r="W493" s="406"/>
      <c r="X493" s="406"/>
      <c r="Y493" s="406"/>
      <c r="Z493" s="406"/>
      <c r="AA493" s="406"/>
      <c r="AB493" s="188">
        <f>SUM(AB494:AB496)</f>
        <v>7</v>
      </c>
      <c r="AC493" s="189" t="s">
        <v>356</v>
      </c>
      <c r="AE493" s="29"/>
      <c r="AF493" s="29"/>
      <c r="AG493" s="29"/>
      <c r="AH493" s="29"/>
      <c r="AI493" s="29"/>
      <c r="AJ493" s="29"/>
      <c r="AK493" s="29"/>
    </row>
    <row r="494" spans="9:37" s="45" customFormat="1" ht="16.5" customHeight="1">
      <c r="I494" s="158"/>
      <c r="J494" s="185"/>
      <c r="K494" s="403" t="s">
        <v>72</v>
      </c>
      <c r="L494" s="403"/>
      <c r="M494" s="403"/>
      <c r="N494" s="403"/>
      <c r="O494" s="403"/>
      <c r="P494" s="403"/>
      <c r="Q494" s="403"/>
      <c r="R494" s="403"/>
      <c r="S494" s="403"/>
      <c r="T494" s="183"/>
      <c r="U494" s="404"/>
      <c r="V494" s="404"/>
      <c r="W494" s="404"/>
      <c r="X494" s="404"/>
      <c r="Y494" s="404"/>
      <c r="Z494" s="404"/>
      <c r="AA494" s="404"/>
      <c r="AB494" s="183" t="s">
        <v>396</v>
      </c>
      <c r="AC494" s="186"/>
      <c r="AE494" s="29"/>
      <c r="AF494" s="29"/>
      <c r="AG494" s="29"/>
      <c r="AH494" s="29"/>
      <c r="AI494" s="29"/>
      <c r="AJ494" s="29"/>
      <c r="AK494" s="29"/>
    </row>
    <row r="495" spans="9:37" s="45" customFormat="1" ht="16.5" customHeight="1">
      <c r="I495" s="158"/>
      <c r="J495" s="195"/>
      <c r="K495" s="407" t="s">
        <v>484</v>
      </c>
      <c r="L495" s="407"/>
      <c r="M495" s="407"/>
      <c r="N495" s="407"/>
      <c r="O495" s="407"/>
      <c r="P495" s="407"/>
      <c r="Q495" s="407"/>
      <c r="R495" s="408"/>
      <c r="S495" s="408"/>
      <c r="T495" s="197"/>
      <c r="U495" s="408"/>
      <c r="V495" s="408"/>
      <c r="W495" s="408"/>
      <c r="X495" s="408"/>
      <c r="Y495" s="408"/>
      <c r="Z495" s="408"/>
      <c r="AA495" s="408"/>
      <c r="AB495" s="198">
        <v>1</v>
      </c>
      <c r="AC495" s="199" t="s">
        <v>61</v>
      </c>
      <c r="AE495" s="29"/>
      <c r="AF495" s="29"/>
      <c r="AG495" s="29"/>
      <c r="AH495" s="29"/>
      <c r="AI495" s="29"/>
      <c r="AJ495" s="29"/>
      <c r="AK495" s="29"/>
    </row>
    <row r="496" spans="9:37" s="45" customFormat="1" ht="23.25" customHeight="1">
      <c r="I496" s="158"/>
      <c r="J496" s="195"/>
      <c r="K496" s="407" t="s">
        <v>502</v>
      </c>
      <c r="L496" s="407"/>
      <c r="M496" s="407"/>
      <c r="N496" s="407"/>
      <c r="O496" s="407"/>
      <c r="P496" s="407"/>
      <c r="Q496" s="407"/>
      <c r="R496" s="408"/>
      <c r="S496" s="408"/>
      <c r="T496" s="197"/>
      <c r="U496" s="408"/>
      <c r="V496" s="408"/>
      <c r="W496" s="408"/>
      <c r="X496" s="408"/>
      <c r="Y496" s="408"/>
      <c r="Z496" s="408"/>
      <c r="AA496" s="408"/>
      <c r="AB496" s="198">
        <v>6</v>
      </c>
      <c r="AC496" s="199" t="s">
        <v>61</v>
      </c>
      <c r="AE496" s="29"/>
      <c r="AF496" s="29"/>
      <c r="AG496" s="29"/>
      <c r="AH496" s="29"/>
      <c r="AI496" s="29"/>
      <c r="AJ496" s="29"/>
      <c r="AK496" s="29"/>
    </row>
    <row r="497" spans="9:37" s="45" customFormat="1" ht="16.5" customHeight="1">
      <c r="I497" s="158"/>
      <c r="J497" s="54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47"/>
      <c r="AC497" s="159"/>
      <c r="AE497" s="29"/>
      <c r="AF497" s="29"/>
      <c r="AG497" s="29"/>
      <c r="AH497" s="29"/>
      <c r="AI497" s="29"/>
      <c r="AJ497" s="29"/>
      <c r="AK497" s="29"/>
    </row>
    <row r="498" spans="9:37" s="45" customFormat="1" ht="31.5" customHeight="1">
      <c r="I498" s="158"/>
      <c r="J498" s="190" t="s">
        <v>812</v>
      </c>
      <c r="K498" s="406" t="s">
        <v>486</v>
      </c>
      <c r="L498" s="406"/>
      <c r="M498" s="406"/>
      <c r="N498" s="406"/>
      <c r="O498" s="406"/>
      <c r="P498" s="406"/>
      <c r="Q498" s="406"/>
      <c r="R498" s="406"/>
      <c r="S498" s="406"/>
      <c r="T498" s="406"/>
      <c r="U498" s="406"/>
      <c r="V498" s="406"/>
      <c r="W498" s="406"/>
      <c r="X498" s="406"/>
      <c r="Y498" s="406"/>
      <c r="Z498" s="406"/>
      <c r="AA498" s="406"/>
      <c r="AB498" s="188">
        <f>SUM(AB499:AB501)</f>
        <v>47</v>
      </c>
      <c r="AC498" s="189" t="s">
        <v>356</v>
      </c>
      <c r="AE498" s="29"/>
      <c r="AF498" s="29"/>
      <c r="AG498" s="29"/>
      <c r="AH498" s="29"/>
      <c r="AI498" s="29"/>
      <c r="AJ498" s="29"/>
      <c r="AK498" s="29"/>
    </row>
    <row r="499" spans="9:37" s="45" customFormat="1" ht="16.5" customHeight="1">
      <c r="I499" s="158"/>
      <c r="J499" s="185"/>
      <c r="K499" s="403" t="s">
        <v>72</v>
      </c>
      <c r="L499" s="403"/>
      <c r="M499" s="403"/>
      <c r="N499" s="403"/>
      <c r="O499" s="403"/>
      <c r="P499" s="403"/>
      <c r="Q499" s="403"/>
      <c r="R499" s="403"/>
      <c r="S499" s="403"/>
      <c r="T499" s="183"/>
      <c r="U499" s="404"/>
      <c r="V499" s="404"/>
      <c r="W499" s="404"/>
      <c r="X499" s="404"/>
      <c r="Y499" s="404"/>
      <c r="Z499" s="404"/>
      <c r="AA499" s="404"/>
      <c r="AB499" s="183" t="s">
        <v>396</v>
      </c>
      <c r="AC499" s="186"/>
      <c r="AE499" s="29"/>
      <c r="AF499" s="29"/>
      <c r="AG499" s="29"/>
      <c r="AH499" s="29"/>
      <c r="AI499" s="29"/>
      <c r="AJ499" s="29"/>
      <c r="AK499" s="29"/>
    </row>
    <row r="500" spans="9:37" s="45" customFormat="1" ht="28.5" customHeight="1">
      <c r="I500" s="158"/>
      <c r="J500" s="195"/>
      <c r="K500" s="407" t="s">
        <v>488</v>
      </c>
      <c r="L500" s="407"/>
      <c r="M500" s="407"/>
      <c r="N500" s="407"/>
      <c r="O500" s="407"/>
      <c r="P500" s="407"/>
      <c r="Q500" s="407"/>
      <c r="R500" s="408"/>
      <c r="S500" s="408"/>
      <c r="T500" s="197"/>
      <c r="U500" s="408"/>
      <c r="V500" s="408"/>
      <c r="W500" s="408"/>
      <c r="X500" s="408"/>
      <c r="Y500" s="408"/>
      <c r="Z500" s="408"/>
      <c r="AA500" s="408"/>
      <c r="AB500" s="198">
        <v>10</v>
      </c>
      <c r="AC500" s="199" t="s">
        <v>24</v>
      </c>
      <c r="AE500" s="29"/>
      <c r="AF500" s="29"/>
      <c r="AG500" s="29"/>
      <c r="AH500" s="29"/>
      <c r="AI500" s="29"/>
      <c r="AJ500" s="29"/>
      <c r="AK500" s="29"/>
    </row>
    <row r="501" spans="9:37" s="45" customFormat="1" ht="28.5" customHeight="1">
      <c r="I501" s="158"/>
      <c r="J501" s="195"/>
      <c r="K501" s="407" t="s">
        <v>503</v>
      </c>
      <c r="L501" s="407"/>
      <c r="M501" s="407"/>
      <c r="N501" s="407"/>
      <c r="O501" s="407"/>
      <c r="P501" s="407"/>
      <c r="Q501" s="407"/>
      <c r="R501" s="408"/>
      <c r="S501" s="408"/>
      <c r="T501" s="197"/>
      <c r="U501" s="408"/>
      <c r="V501" s="408"/>
      <c r="W501" s="408"/>
      <c r="X501" s="408"/>
      <c r="Y501" s="408"/>
      <c r="Z501" s="408"/>
      <c r="AA501" s="408"/>
      <c r="AB501" s="198">
        <v>37</v>
      </c>
      <c r="AC501" s="199" t="s">
        <v>24</v>
      </c>
      <c r="AE501" s="29"/>
      <c r="AF501" s="29"/>
      <c r="AG501" s="29"/>
      <c r="AH501" s="29"/>
      <c r="AI501" s="29"/>
      <c r="AJ501" s="29"/>
      <c r="AK501" s="29"/>
    </row>
    <row r="502" spans="9:37" s="45" customFormat="1" ht="16.5" customHeight="1">
      <c r="I502" s="158"/>
      <c r="J502" s="54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47"/>
      <c r="AC502" s="159"/>
      <c r="AE502" s="29"/>
      <c r="AF502" s="29"/>
      <c r="AG502" s="29"/>
      <c r="AH502" s="29"/>
      <c r="AI502" s="29"/>
      <c r="AJ502" s="29"/>
      <c r="AK502" s="29"/>
    </row>
    <row r="503" spans="9:37" s="45" customFormat="1" ht="16.5" customHeight="1">
      <c r="I503" s="158"/>
      <c r="J503" s="190" t="s">
        <v>813</v>
      </c>
      <c r="K503" s="406" t="s">
        <v>489</v>
      </c>
      <c r="L503" s="406"/>
      <c r="M503" s="406"/>
      <c r="N503" s="406"/>
      <c r="O503" s="406"/>
      <c r="P503" s="406"/>
      <c r="Q503" s="406"/>
      <c r="R503" s="406"/>
      <c r="S503" s="406"/>
      <c r="T503" s="406"/>
      <c r="U503" s="406"/>
      <c r="V503" s="406"/>
      <c r="W503" s="406"/>
      <c r="X503" s="406"/>
      <c r="Y503" s="406"/>
      <c r="Z503" s="406"/>
      <c r="AA503" s="406"/>
      <c r="AB503" s="188">
        <f>SUM(AB504:AB505)</f>
        <v>54</v>
      </c>
      <c r="AC503" s="189" t="s">
        <v>356</v>
      </c>
      <c r="AE503" s="29"/>
      <c r="AF503" s="29"/>
      <c r="AG503" s="29"/>
      <c r="AH503" s="29"/>
      <c r="AI503" s="29"/>
      <c r="AJ503" s="29"/>
      <c r="AK503" s="29"/>
    </row>
    <row r="504" spans="9:37" s="45" customFormat="1" ht="16.5" customHeight="1">
      <c r="I504" s="158"/>
      <c r="J504" s="185"/>
      <c r="K504" s="403" t="s">
        <v>72</v>
      </c>
      <c r="L504" s="403"/>
      <c r="M504" s="403"/>
      <c r="N504" s="403"/>
      <c r="O504" s="403"/>
      <c r="P504" s="403"/>
      <c r="Q504" s="403"/>
      <c r="R504" s="403"/>
      <c r="S504" s="403"/>
      <c r="T504" s="183" t="s">
        <v>396</v>
      </c>
      <c r="U504" s="404" t="s">
        <v>492</v>
      </c>
      <c r="V504" s="404"/>
      <c r="W504" s="404"/>
      <c r="X504" s="404"/>
      <c r="Y504" s="404"/>
      <c r="Z504" s="404"/>
      <c r="AA504" s="404"/>
      <c r="AB504" s="183"/>
      <c r="AC504" s="186"/>
      <c r="AE504" s="29"/>
      <c r="AF504" s="29"/>
      <c r="AG504" s="29"/>
      <c r="AH504" s="29"/>
      <c r="AI504" s="29"/>
      <c r="AJ504" s="29"/>
      <c r="AK504" s="29"/>
    </row>
    <row r="505" spans="9:37" s="45" customFormat="1" ht="16.5" customHeight="1">
      <c r="I505" s="158"/>
      <c r="J505" s="195"/>
      <c r="K505" s="407" t="s">
        <v>490</v>
      </c>
      <c r="L505" s="407"/>
      <c r="M505" s="407"/>
      <c r="N505" s="407"/>
      <c r="O505" s="407"/>
      <c r="P505" s="407"/>
      <c r="Q505" s="407"/>
      <c r="R505" s="408"/>
      <c r="S505" s="408"/>
      <c r="T505" s="197">
        <v>12</v>
      </c>
      <c r="U505" s="408">
        <v>4.5</v>
      </c>
      <c r="V505" s="408"/>
      <c r="W505" s="408"/>
      <c r="X505" s="408"/>
      <c r="Y505" s="408"/>
      <c r="Z505" s="408"/>
      <c r="AA505" s="408"/>
      <c r="AB505" s="198">
        <f>U505*T505</f>
        <v>54</v>
      </c>
      <c r="AC505" s="199" t="s">
        <v>24</v>
      </c>
      <c r="AE505" s="29"/>
      <c r="AF505" s="29"/>
      <c r="AG505" s="29"/>
      <c r="AH505" s="29"/>
      <c r="AI505" s="29"/>
      <c r="AJ505" s="29"/>
      <c r="AK505" s="29"/>
    </row>
    <row r="506" spans="9:37" s="45" customFormat="1" ht="16.5" customHeight="1">
      <c r="I506" s="158"/>
      <c r="J506" s="54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47"/>
      <c r="AC506" s="159"/>
      <c r="AE506" s="29"/>
      <c r="AF506" s="29"/>
      <c r="AG506" s="29"/>
      <c r="AH506" s="29"/>
      <c r="AI506" s="29"/>
      <c r="AJ506" s="29"/>
      <c r="AK506" s="29"/>
    </row>
    <row r="507" spans="9:37" s="45" customFormat="1" ht="16.5" customHeight="1">
      <c r="I507" s="158"/>
      <c r="J507" s="190" t="s">
        <v>814</v>
      </c>
      <c r="K507" s="402" t="s">
        <v>160</v>
      </c>
      <c r="L507" s="402"/>
      <c r="M507" s="402"/>
      <c r="N507" s="402"/>
      <c r="O507" s="402"/>
      <c r="P507" s="402"/>
      <c r="Q507" s="402"/>
      <c r="R507" s="402"/>
      <c r="S507" s="402"/>
      <c r="T507" s="402"/>
      <c r="U507" s="402"/>
      <c r="V507" s="402"/>
      <c r="W507" s="402"/>
      <c r="X507" s="402"/>
      <c r="Y507" s="402"/>
      <c r="Z507" s="402"/>
      <c r="AA507" s="402"/>
      <c r="AB507" s="188">
        <f>SUM(AB508:AB509)</f>
        <v>17.28</v>
      </c>
      <c r="AC507" s="189" t="s">
        <v>323</v>
      </c>
      <c r="AE507" s="29"/>
      <c r="AF507" s="29"/>
      <c r="AG507" s="29"/>
      <c r="AH507" s="29"/>
      <c r="AI507" s="29"/>
      <c r="AJ507" s="29"/>
      <c r="AK507" s="29"/>
    </row>
    <row r="508" spans="9:37" s="45" customFormat="1" ht="16.5" customHeight="1">
      <c r="I508" s="158"/>
      <c r="J508" s="185"/>
      <c r="K508" s="403" t="s">
        <v>72</v>
      </c>
      <c r="L508" s="403"/>
      <c r="M508" s="403"/>
      <c r="N508" s="403"/>
      <c r="O508" s="403"/>
      <c r="P508" s="403"/>
      <c r="Q508" s="403"/>
      <c r="R508" s="403"/>
      <c r="S508" s="403"/>
      <c r="T508" s="183" t="s">
        <v>396</v>
      </c>
      <c r="U508" s="404" t="s">
        <v>499</v>
      </c>
      <c r="V508" s="404"/>
      <c r="W508" s="404"/>
      <c r="X508" s="404" t="s">
        <v>497</v>
      </c>
      <c r="Y508" s="404"/>
      <c r="Z508" s="404"/>
      <c r="AA508" s="404"/>
      <c r="AB508" s="183"/>
      <c r="AC508" s="186"/>
      <c r="AE508" s="29"/>
      <c r="AF508" s="29"/>
      <c r="AG508" s="29"/>
      <c r="AH508" s="29"/>
      <c r="AI508" s="29"/>
      <c r="AJ508" s="29"/>
      <c r="AK508" s="29"/>
    </row>
    <row r="509" spans="9:37" s="45" customFormat="1" ht="16.5" customHeight="1">
      <c r="I509" s="158"/>
      <c r="J509" s="195"/>
      <c r="K509" s="407" t="s">
        <v>498</v>
      </c>
      <c r="L509" s="407"/>
      <c r="M509" s="407"/>
      <c r="N509" s="407"/>
      <c r="O509" s="407"/>
      <c r="P509" s="407"/>
      <c r="Q509" s="407"/>
      <c r="R509" s="408"/>
      <c r="S509" s="408"/>
      <c r="T509" s="197">
        <v>24</v>
      </c>
      <c r="U509" s="408">
        <v>3</v>
      </c>
      <c r="V509" s="408"/>
      <c r="W509" s="408"/>
      <c r="X509" s="408">
        <v>0.24</v>
      </c>
      <c r="Y509" s="408"/>
      <c r="Z509" s="408"/>
      <c r="AA509" s="408"/>
      <c r="AB509" s="198">
        <f>X509*U509*T509</f>
        <v>17.28</v>
      </c>
      <c r="AC509" s="199" t="s">
        <v>454</v>
      </c>
      <c r="AE509" s="29"/>
      <c r="AF509" s="29"/>
      <c r="AG509" s="29"/>
      <c r="AH509" s="29"/>
      <c r="AI509" s="29"/>
      <c r="AJ509" s="29"/>
      <c r="AK509" s="29"/>
    </row>
    <row r="510" spans="9:37" s="45" customFormat="1" ht="16.5" customHeight="1">
      <c r="I510" s="158"/>
      <c r="J510" s="54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47"/>
      <c r="AC510" s="159"/>
      <c r="AE510" s="29"/>
      <c r="AF510" s="29"/>
      <c r="AG510" s="29"/>
      <c r="AH510" s="29"/>
      <c r="AI510" s="29"/>
      <c r="AJ510" s="29"/>
      <c r="AK510" s="29"/>
    </row>
    <row r="511" spans="9:37" s="45" customFormat="1" ht="16.5" customHeight="1">
      <c r="I511" s="158"/>
      <c r="J511" s="190" t="s">
        <v>815</v>
      </c>
      <c r="K511" s="406" t="s">
        <v>194</v>
      </c>
      <c r="L511" s="406"/>
      <c r="M511" s="406"/>
      <c r="N511" s="406"/>
      <c r="O511" s="406"/>
      <c r="P511" s="406"/>
      <c r="Q511" s="406"/>
      <c r="R511" s="406"/>
      <c r="S511" s="406"/>
      <c r="T511" s="406"/>
      <c r="U511" s="406"/>
      <c r="V511" s="406"/>
      <c r="W511" s="406"/>
      <c r="X511" s="406"/>
      <c r="Y511" s="406"/>
      <c r="Z511" s="406"/>
      <c r="AA511" s="406"/>
      <c r="AB511" s="188">
        <f>SUM(AB512:AB513)</f>
        <v>88</v>
      </c>
      <c r="AC511" s="189" t="s">
        <v>356</v>
      </c>
      <c r="AE511" s="29"/>
      <c r="AF511" s="29"/>
      <c r="AG511" s="29"/>
      <c r="AH511" s="29"/>
      <c r="AI511" s="29"/>
      <c r="AJ511" s="29"/>
      <c r="AK511" s="29"/>
    </row>
    <row r="512" spans="9:37" s="45" customFormat="1" ht="17.25" customHeight="1">
      <c r="I512" s="158"/>
      <c r="J512" s="185"/>
      <c r="K512" s="403" t="s">
        <v>72</v>
      </c>
      <c r="L512" s="403"/>
      <c r="M512" s="403"/>
      <c r="N512" s="403"/>
      <c r="O512" s="403"/>
      <c r="P512" s="403"/>
      <c r="Q512" s="403"/>
      <c r="R512" s="403"/>
      <c r="S512" s="403"/>
      <c r="T512" s="183" t="s">
        <v>396</v>
      </c>
      <c r="U512" s="404" t="s">
        <v>492</v>
      </c>
      <c r="V512" s="404"/>
      <c r="W512" s="404"/>
      <c r="X512" s="404"/>
      <c r="Y512" s="404"/>
      <c r="Z512" s="404"/>
      <c r="AA512" s="404"/>
      <c r="AB512" s="183"/>
      <c r="AC512" s="186"/>
      <c r="AE512" s="29"/>
      <c r="AF512" s="29"/>
      <c r="AG512" s="29"/>
      <c r="AH512" s="29"/>
      <c r="AI512" s="29"/>
      <c r="AJ512" s="29"/>
      <c r="AK512" s="29"/>
    </row>
    <row r="513" spans="9:37" s="45" customFormat="1" ht="16.5" customHeight="1">
      <c r="I513" s="158"/>
      <c r="J513" s="195"/>
      <c r="K513" s="407" t="s">
        <v>500</v>
      </c>
      <c r="L513" s="407"/>
      <c r="M513" s="407"/>
      <c r="N513" s="407"/>
      <c r="O513" s="407"/>
      <c r="P513" s="407"/>
      <c r="Q513" s="407"/>
      <c r="R513" s="408"/>
      <c r="S513" s="408"/>
      <c r="T513" s="197">
        <v>2</v>
      </c>
      <c r="U513" s="408">
        <v>44</v>
      </c>
      <c r="V513" s="408"/>
      <c r="W513" s="408"/>
      <c r="X513" s="408"/>
      <c r="Y513" s="408"/>
      <c r="Z513" s="408"/>
      <c r="AA513" s="408"/>
      <c r="AB513" s="198">
        <f>U513*T513</f>
        <v>88</v>
      </c>
      <c r="AC513" s="199" t="s">
        <v>24</v>
      </c>
      <c r="AE513" s="29"/>
      <c r="AF513" s="29"/>
      <c r="AG513" s="29"/>
      <c r="AH513" s="29"/>
      <c r="AI513" s="29"/>
      <c r="AJ513" s="29"/>
      <c r="AK513" s="29"/>
    </row>
    <row r="514" spans="9:37" s="45" customFormat="1" ht="16.5" customHeight="1">
      <c r="I514" s="158"/>
      <c r="J514" s="54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47"/>
      <c r="AC514" s="159"/>
      <c r="AE514" s="29"/>
      <c r="AF514" s="29"/>
      <c r="AG514" s="29"/>
      <c r="AH514" s="29"/>
      <c r="AI514" s="29"/>
      <c r="AJ514" s="29"/>
      <c r="AK514" s="29"/>
    </row>
    <row r="515" spans="9:37" s="45" customFormat="1" ht="16.5" customHeight="1">
      <c r="I515" s="158"/>
      <c r="J515" s="190" t="s">
        <v>862</v>
      </c>
      <c r="K515" s="406" t="s">
        <v>458</v>
      </c>
      <c r="L515" s="406"/>
      <c r="M515" s="406"/>
      <c r="N515" s="406"/>
      <c r="O515" s="406"/>
      <c r="P515" s="406"/>
      <c r="Q515" s="406"/>
      <c r="R515" s="406"/>
      <c r="S515" s="406"/>
      <c r="T515" s="406"/>
      <c r="U515" s="406"/>
      <c r="V515" s="406"/>
      <c r="W515" s="406"/>
      <c r="X515" s="406"/>
      <c r="Y515" s="406"/>
      <c r="Z515" s="406"/>
      <c r="AA515" s="406"/>
      <c r="AB515" s="188">
        <f>SUM(AB516:AB517)</f>
        <v>37.4</v>
      </c>
      <c r="AC515" s="189" t="s">
        <v>356</v>
      </c>
      <c r="AE515" s="29"/>
      <c r="AF515" s="29"/>
      <c r="AG515" s="29"/>
      <c r="AH515" s="29"/>
      <c r="AI515" s="29"/>
      <c r="AJ515" s="29"/>
      <c r="AK515" s="29"/>
    </row>
    <row r="516" spans="9:37" s="45" customFormat="1" ht="16.5" customHeight="1">
      <c r="I516" s="158"/>
      <c r="J516" s="185"/>
      <c r="K516" s="403" t="s">
        <v>72</v>
      </c>
      <c r="L516" s="403"/>
      <c r="M516" s="403"/>
      <c r="N516" s="403"/>
      <c r="O516" s="403"/>
      <c r="P516" s="403"/>
      <c r="Q516" s="403"/>
      <c r="R516" s="403"/>
      <c r="S516" s="403"/>
      <c r="T516" s="183" t="s">
        <v>396</v>
      </c>
      <c r="U516" s="404" t="s">
        <v>492</v>
      </c>
      <c r="V516" s="404"/>
      <c r="W516" s="404"/>
      <c r="X516" s="404"/>
      <c r="Y516" s="404"/>
      <c r="Z516" s="404"/>
      <c r="AA516" s="404"/>
      <c r="AB516" s="183"/>
      <c r="AC516" s="186"/>
      <c r="AE516" s="29"/>
      <c r="AF516" s="29"/>
      <c r="AG516" s="29"/>
      <c r="AH516" s="29"/>
      <c r="AI516" s="29"/>
      <c r="AJ516" s="29"/>
      <c r="AK516" s="29"/>
    </row>
    <row r="517" spans="9:37" s="45" customFormat="1" ht="23.25" customHeight="1">
      <c r="I517" s="158"/>
      <c r="J517" s="195"/>
      <c r="K517" s="407" t="s">
        <v>501</v>
      </c>
      <c r="L517" s="407"/>
      <c r="M517" s="407"/>
      <c r="N517" s="407"/>
      <c r="O517" s="407"/>
      <c r="P517" s="407"/>
      <c r="Q517" s="407"/>
      <c r="R517" s="408"/>
      <c r="S517" s="408"/>
      <c r="T517" s="197">
        <v>2</v>
      </c>
      <c r="U517" s="408">
        <v>18.7</v>
      </c>
      <c r="V517" s="408"/>
      <c r="W517" s="408"/>
      <c r="X517" s="408"/>
      <c r="Y517" s="408"/>
      <c r="Z517" s="408"/>
      <c r="AA517" s="408"/>
      <c r="AB517" s="198">
        <f>U517*T517</f>
        <v>37.4</v>
      </c>
      <c r="AC517" s="199" t="s">
        <v>24</v>
      </c>
      <c r="AE517" s="29"/>
      <c r="AF517" s="29"/>
      <c r="AG517" s="29"/>
      <c r="AH517" s="29"/>
      <c r="AI517" s="29"/>
      <c r="AJ517" s="29"/>
      <c r="AK517" s="29"/>
    </row>
    <row r="518" spans="9:37" s="45" customFormat="1" ht="16.5" customHeight="1">
      <c r="I518" s="158"/>
      <c r="J518" s="54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47"/>
      <c r="AC518" s="159"/>
      <c r="AE518" s="29"/>
      <c r="AF518" s="29"/>
      <c r="AG518" s="29"/>
      <c r="AH518" s="29"/>
      <c r="AI518" s="29"/>
      <c r="AJ518" s="29"/>
      <c r="AK518" s="29"/>
    </row>
    <row r="519" spans="9:37" s="45" customFormat="1" ht="16.5" customHeight="1">
      <c r="I519" s="158"/>
      <c r="J519" s="190" t="s">
        <v>863</v>
      </c>
      <c r="K519" s="406" t="s">
        <v>504</v>
      </c>
      <c r="L519" s="406"/>
      <c r="M519" s="406"/>
      <c r="N519" s="406"/>
      <c r="O519" s="406"/>
      <c r="P519" s="406"/>
      <c r="Q519" s="406"/>
      <c r="R519" s="406"/>
      <c r="S519" s="406"/>
      <c r="T519" s="406"/>
      <c r="U519" s="406"/>
      <c r="V519" s="406"/>
      <c r="W519" s="406"/>
      <c r="X519" s="406"/>
      <c r="Y519" s="406"/>
      <c r="Z519" s="406"/>
      <c r="AA519" s="406"/>
      <c r="AB519" s="188">
        <f>SUM(AB520:AB521)</f>
        <v>1</v>
      </c>
      <c r="AC519" s="189" t="s">
        <v>426</v>
      </c>
      <c r="AE519" s="29"/>
      <c r="AF519" s="29"/>
      <c r="AG519" s="29"/>
      <c r="AH519" s="29"/>
      <c r="AI519" s="29"/>
      <c r="AJ519" s="29"/>
      <c r="AK519" s="29"/>
    </row>
    <row r="520" spans="9:37" s="45" customFormat="1" ht="16.5" customHeight="1">
      <c r="I520" s="158"/>
      <c r="J520" s="185"/>
      <c r="K520" s="403" t="s">
        <v>72</v>
      </c>
      <c r="L520" s="403"/>
      <c r="M520" s="403"/>
      <c r="N520" s="403"/>
      <c r="O520" s="403"/>
      <c r="P520" s="403"/>
      <c r="Q520" s="403"/>
      <c r="R520" s="403"/>
      <c r="S520" s="403"/>
      <c r="T520" s="183"/>
      <c r="U520" s="404"/>
      <c r="V520" s="404"/>
      <c r="W520" s="404"/>
      <c r="X520" s="404"/>
      <c r="Y520" s="404"/>
      <c r="Z520" s="404"/>
      <c r="AA520" s="404"/>
      <c r="AB520" s="183"/>
      <c r="AC520" s="186"/>
      <c r="AE520" s="29"/>
      <c r="AF520" s="29"/>
      <c r="AG520" s="29"/>
      <c r="AH520" s="29"/>
      <c r="AI520" s="29"/>
      <c r="AJ520" s="29"/>
      <c r="AK520" s="29"/>
    </row>
    <row r="521" spans="9:37" s="45" customFormat="1" ht="16.5" customHeight="1">
      <c r="I521" s="158"/>
      <c r="J521" s="195"/>
      <c r="K521" s="407" t="s">
        <v>506</v>
      </c>
      <c r="L521" s="407"/>
      <c r="M521" s="407"/>
      <c r="N521" s="407"/>
      <c r="O521" s="407"/>
      <c r="P521" s="407"/>
      <c r="Q521" s="407"/>
      <c r="R521" s="408"/>
      <c r="S521" s="408"/>
      <c r="T521" s="197"/>
      <c r="U521" s="408"/>
      <c r="V521" s="408"/>
      <c r="W521" s="408"/>
      <c r="X521" s="408"/>
      <c r="Y521" s="408"/>
      <c r="Z521" s="408"/>
      <c r="AA521" s="408"/>
      <c r="AB521" s="198">
        <v>1</v>
      </c>
      <c r="AC521" s="199" t="s">
        <v>61</v>
      </c>
      <c r="AE521" s="29"/>
      <c r="AF521" s="29"/>
      <c r="AG521" s="29"/>
      <c r="AH521" s="29"/>
      <c r="AI521" s="29"/>
      <c r="AJ521" s="29"/>
      <c r="AK521" s="29"/>
    </row>
    <row r="522" spans="9:37" s="45" customFormat="1" ht="16.5" customHeight="1">
      <c r="I522" s="158"/>
      <c r="J522" s="202"/>
      <c r="K522" s="203"/>
      <c r="L522" s="203"/>
      <c r="M522" s="203"/>
      <c r="N522" s="203"/>
      <c r="O522" s="203"/>
      <c r="P522" s="203"/>
      <c r="Q522" s="203"/>
      <c r="R522" s="204"/>
      <c r="S522" s="204"/>
      <c r="T522" s="204"/>
      <c r="U522" s="204"/>
      <c r="V522" s="204"/>
      <c r="W522" s="204"/>
      <c r="X522" s="204"/>
      <c r="Y522" s="204"/>
      <c r="Z522" s="204"/>
      <c r="AA522" s="204"/>
      <c r="AB522" s="205"/>
      <c r="AC522" s="206"/>
      <c r="AE522" s="29"/>
      <c r="AF522" s="29"/>
      <c r="AG522" s="29"/>
      <c r="AH522" s="29"/>
      <c r="AI522" s="29"/>
      <c r="AJ522" s="29"/>
      <c r="AK522" s="29"/>
    </row>
    <row r="523" spans="9:37" s="48" customFormat="1" ht="16.5" customHeight="1">
      <c r="I523" s="158"/>
      <c r="J523" s="136">
        <v>11</v>
      </c>
      <c r="K523" s="46" t="s">
        <v>126</v>
      </c>
      <c r="L523" s="131"/>
      <c r="M523" s="131"/>
      <c r="N523" s="131"/>
      <c r="O523" s="131"/>
      <c r="P523" s="131"/>
      <c r="Q523" s="131"/>
      <c r="R523" s="131"/>
      <c r="S523" s="131"/>
      <c r="T523" s="131"/>
      <c r="U523" s="131"/>
      <c r="V523" s="131"/>
      <c r="W523" s="132"/>
      <c r="X523" s="132"/>
      <c r="Y523" s="132"/>
      <c r="Z523" s="132"/>
      <c r="AA523" s="132"/>
      <c r="AB523" s="133"/>
      <c r="AC523" s="161"/>
      <c r="AD523" s="45"/>
      <c r="AE523" s="49"/>
      <c r="AF523" s="49"/>
      <c r="AG523" s="49"/>
      <c r="AH523" s="49"/>
      <c r="AI523" s="49"/>
      <c r="AJ523" s="49"/>
      <c r="AK523" s="49"/>
    </row>
    <row r="524" spans="9:37" s="45" customFormat="1" ht="16.5" customHeight="1">
      <c r="I524" s="158"/>
      <c r="J524" s="190" t="s">
        <v>115</v>
      </c>
      <c r="K524" s="402" t="s">
        <v>640</v>
      </c>
      <c r="L524" s="402"/>
      <c r="M524" s="402"/>
      <c r="N524" s="402"/>
      <c r="O524" s="402"/>
      <c r="P524" s="402"/>
      <c r="Q524" s="402"/>
      <c r="R524" s="402"/>
      <c r="S524" s="402"/>
      <c r="T524" s="402"/>
      <c r="U524" s="402"/>
      <c r="V524" s="402"/>
      <c r="W524" s="402"/>
      <c r="X524" s="402"/>
      <c r="Y524" s="402"/>
      <c r="Z524" s="402"/>
      <c r="AA524" s="402"/>
      <c r="AB524" s="188">
        <f>SUM(AB525:AB527)</f>
        <v>41</v>
      </c>
      <c r="AC524" s="189" t="s">
        <v>426</v>
      </c>
      <c r="AE524" s="29"/>
      <c r="AF524" s="29"/>
      <c r="AG524" s="29"/>
      <c r="AH524" s="29"/>
      <c r="AI524" s="29"/>
      <c r="AJ524" s="29"/>
      <c r="AK524" s="29"/>
    </row>
    <row r="525" spans="9:37" s="45" customFormat="1" ht="16.5" customHeight="1">
      <c r="I525" s="158"/>
      <c r="J525" s="185"/>
      <c r="K525" s="403" t="s">
        <v>72</v>
      </c>
      <c r="L525" s="403"/>
      <c r="M525" s="403"/>
      <c r="N525" s="403"/>
      <c r="O525" s="403"/>
      <c r="P525" s="403"/>
      <c r="Q525" s="403"/>
      <c r="R525" s="403"/>
      <c r="S525" s="403"/>
      <c r="T525" s="183" t="s">
        <v>535</v>
      </c>
      <c r="U525" s="404" t="s">
        <v>644</v>
      </c>
      <c r="V525" s="404"/>
      <c r="W525" s="404"/>
      <c r="X525" s="404"/>
      <c r="Y525" s="404"/>
      <c r="Z525" s="404"/>
      <c r="AA525" s="404"/>
      <c r="AB525" s="183" t="s">
        <v>396</v>
      </c>
      <c r="AC525" s="186"/>
      <c r="AE525" s="29"/>
      <c r="AF525" s="29"/>
      <c r="AG525" s="29"/>
      <c r="AH525" s="29"/>
      <c r="AI525" s="29"/>
      <c r="AJ525" s="29"/>
      <c r="AK525" s="29"/>
    </row>
    <row r="526" spans="9:37" s="45" customFormat="1" ht="16.5" customHeight="1">
      <c r="I526" s="158"/>
      <c r="J526" s="195"/>
      <c r="K526" s="407" t="s">
        <v>642</v>
      </c>
      <c r="L526" s="407"/>
      <c r="M526" s="407"/>
      <c r="N526" s="407"/>
      <c r="O526" s="407"/>
      <c r="P526" s="407"/>
      <c r="Q526" s="407"/>
      <c r="R526" s="408"/>
      <c r="S526" s="408"/>
      <c r="T526" s="197">
        <v>61</v>
      </c>
      <c r="U526" s="408">
        <v>3</v>
      </c>
      <c r="V526" s="408"/>
      <c r="W526" s="408"/>
      <c r="X526" s="408"/>
      <c r="Y526" s="408"/>
      <c r="Z526" s="408"/>
      <c r="AA526" s="408"/>
      <c r="AB526" s="198">
        <v>21</v>
      </c>
      <c r="AC526" s="199" t="s">
        <v>641</v>
      </c>
      <c r="AE526" s="29"/>
      <c r="AF526" s="29"/>
      <c r="AG526" s="29"/>
      <c r="AH526" s="29"/>
      <c r="AI526" s="29"/>
      <c r="AJ526" s="29"/>
      <c r="AK526" s="29"/>
    </row>
    <row r="527" spans="9:37" s="45" customFormat="1" ht="16.5" customHeight="1">
      <c r="I527" s="158"/>
      <c r="J527" s="195"/>
      <c r="K527" s="407" t="s">
        <v>643</v>
      </c>
      <c r="L527" s="407"/>
      <c r="M527" s="407"/>
      <c r="N527" s="407"/>
      <c r="O527" s="407"/>
      <c r="P527" s="407"/>
      <c r="Q527" s="407"/>
      <c r="R527" s="408"/>
      <c r="S527" s="408"/>
      <c r="T527" s="197">
        <v>60</v>
      </c>
      <c r="U527" s="408">
        <v>3</v>
      </c>
      <c r="V527" s="408"/>
      <c r="W527" s="408"/>
      <c r="X527" s="408"/>
      <c r="Y527" s="408"/>
      <c r="Z527" s="408"/>
      <c r="AA527" s="408"/>
      <c r="AB527" s="198">
        <f>T527/U527</f>
        <v>20</v>
      </c>
      <c r="AC527" s="199" t="s">
        <v>641</v>
      </c>
      <c r="AE527" s="29"/>
      <c r="AF527" s="29"/>
      <c r="AG527" s="29"/>
      <c r="AH527" s="29"/>
      <c r="AI527" s="29"/>
      <c r="AJ527" s="29"/>
      <c r="AK527" s="29"/>
    </row>
    <row r="528" spans="9:37" s="45" customFormat="1" ht="16.5" customHeight="1">
      <c r="I528" s="158"/>
      <c r="J528" s="202"/>
      <c r="K528" s="203"/>
      <c r="L528" s="203"/>
      <c r="M528" s="203"/>
      <c r="N528" s="203"/>
      <c r="O528" s="203"/>
      <c r="P528" s="203"/>
      <c r="Q528" s="203"/>
      <c r="R528" s="204"/>
      <c r="S528" s="204"/>
      <c r="T528" s="204"/>
      <c r="U528" s="204"/>
      <c r="V528" s="204"/>
      <c r="W528" s="204"/>
      <c r="X528" s="204"/>
      <c r="Y528" s="204"/>
      <c r="Z528" s="204"/>
      <c r="AA528" s="204"/>
      <c r="AB528" s="205"/>
      <c r="AC528" s="206"/>
      <c r="AE528" s="29"/>
      <c r="AF528" s="29"/>
      <c r="AG528" s="29"/>
      <c r="AH528" s="29"/>
      <c r="AI528" s="29"/>
      <c r="AJ528" s="29"/>
      <c r="AK528" s="29"/>
    </row>
    <row r="529" spans="9:37" s="45" customFormat="1" ht="16.5" customHeight="1">
      <c r="I529" s="158"/>
      <c r="J529" s="190" t="s">
        <v>54</v>
      </c>
      <c r="K529" s="402" t="s">
        <v>646</v>
      </c>
      <c r="L529" s="402"/>
      <c r="M529" s="402"/>
      <c r="N529" s="402"/>
      <c r="O529" s="402"/>
      <c r="P529" s="402"/>
      <c r="Q529" s="402"/>
      <c r="R529" s="402"/>
      <c r="S529" s="402"/>
      <c r="T529" s="402"/>
      <c r="U529" s="402"/>
      <c r="V529" s="402"/>
      <c r="W529" s="402"/>
      <c r="X529" s="402"/>
      <c r="Y529" s="402"/>
      <c r="Z529" s="402"/>
      <c r="AA529" s="402"/>
      <c r="AB529" s="188">
        <f>SUM(AB530:AB531)</f>
        <v>71</v>
      </c>
      <c r="AC529" s="189" t="s">
        <v>426</v>
      </c>
      <c r="AE529" s="29"/>
      <c r="AF529" s="29"/>
      <c r="AG529" s="29"/>
      <c r="AH529" s="29"/>
      <c r="AI529" s="29"/>
      <c r="AJ529" s="29"/>
      <c r="AK529" s="29"/>
    </row>
    <row r="530" spans="9:37" s="45" customFormat="1" ht="16.5" customHeight="1">
      <c r="I530" s="158"/>
      <c r="J530" s="185"/>
      <c r="K530" s="403" t="s">
        <v>72</v>
      </c>
      <c r="L530" s="403"/>
      <c r="M530" s="403"/>
      <c r="N530" s="403"/>
      <c r="O530" s="403"/>
      <c r="P530" s="403"/>
      <c r="Q530" s="403"/>
      <c r="R530" s="403"/>
      <c r="S530" s="403"/>
      <c r="T530" s="183"/>
      <c r="U530" s="404"/>
      <c r="V530" s="404"/>
      <c r="W530" s="404"/>
      <c r="X530" s="404"/>
      <c r="Y530" s="404"/>
      <c r="Z530" s="404"/>
      <c r="AA530" s="404"/>
      <c r="AB530" s="183" t="s">
        <v>396</v>
      </c>
      <c r="AC530" s="186"/>
      <c r="AE530" s="29"/>
      <c r="AF530" s="29"/>
      <c r="AG530" s="29"/>
      <c r="AH530" s="29"/>
      <c r="AI530" s="29"/>
      <c r="AJ530" s="29"/>
      <c r="AK530" s="29"/>
    </row>
    <row r="531" spans="9:37" s="45" customFormat="1" ht="16.5" customHeight="1">
      <c r="I531" s="158"/>
      <c r="J531" s="195"/>
      <c r="K531" s="407" t="s">
        <v>647</v>
      </c>
      <c r="L531" s="407"/>
      <c r="M531" s="407"/>
      <c r="N531" s="407"/>
      <c r="O531" s="407"/>
      <c r="P531" s="407"/>
      <c r="Q531" s="407"/>
      <c r="R531" s="408"/>
      <c r="S531" s="408"/>
      <c r="T531" s="197"/>
      <c r="U531" s="408"/>
      <c r="V531" s="408"/>
      <c r="W531" s="408"/>
      <c r="X531" s="408"/>
      <c r="Y531" s="408"/>
      <c r="Z531" s="408"/>
      <c r="AA531" s="408"/>
      <c r="AB531" s="198">
        <v>71</v>
      </c>
      <c r="AC531" s="199" t="s">
        <v>641</v>
      </c>
      <c r="AE531" s="29"/>
      <c r="AF531" s="29"/>
      <c r="AG531" s="29"/>
      <c r="AH531" s="29"/>
      <c r="AI531" s="29"/>
      <c r="AJ531" s="29"/>
      <c r="AK531" s="29"/>
    </row>
    <row r="532" spans="9:37" s="45" customFormat="1" ht="16.5" customHeight="1">
      <c r="I532" s="158"/>
      <c r="J532" s="202"/>
      <c r="K532" s="203"/>
      <c r="L532" s="203"/>
      <c r="M532" s="203"/>
      <c r="N532" s="203"/>
      <c r="O532" s="203"/>
      <c r="P532" s="203"/>
      <c r="Q532" s="203"/>
      <c r="R532" s="204"/>
      <c r="S532" s="204"/>
      <c r="T532" s="204"/>
      <c r="U532" s="204"/>
      <c r="V532" s="204"/>
      <c r="W532" s="204"/>
      <c r="X532" s="204"/>
      <c r="Y532" s="204"/>
      <c r="Z532" s="204"/>
      <c r="AA532" s="204"/>
      <c r="AB532" s="205"/>
      <c r="AC532" s="206"/>
      <c r="AE532" s="29"/>
      <c r="AF532" s="29"/>
      <c r="AG532" s="29"/>
      <c r="AH532" s="29"/>
      <c r="AI532" s="29"/>
      <c r="AJ532" s="29"/>
      <c r="AK532" s="29"/>
    </row>
    <row r="533" spans="9:37" s="45" customFormat="1" ht="16.5" customHeight="1">
      <c r="I533" s="158"/>
      <c r="J533" s="190" t="s">
        <v>55</v>
      </c>
      <c r="K533" s="402" t="s">
        <v>205</v>
      </c>
      <c r="L533" s="402"/>
      <c r="M533" s="402"/>
      <c r="N533" s="402"/>
      <c r="O533" s="402"/>
      <c r="P533" s="402"/>
      <c r="Q533" s="402"/>
      <c r="R533" s="402"/>
      <c r="S533" s="402"/>
      <c r="T533" s="402"/>
      <c r="U533" s="402"/>
      <c r="V533" s="402"/>
      <c r="W533" s="402"/>
      <c r="X533" s="402"/>
      <c r="Y533" s="402"/>
      <c r="Z533" s="402"/>
      <c r="AA533" s="402"/>
      <c r="AB533" s="188">
        <f>SUM(AB534:AB536)</f>
        <v>30</v>
      </c>
      <c r="AC533" s="189" t="s">
        <v>426</v>
      </c>
      <c r="AE533" s="29"/>
      <c r="AF533" s="29"/>
      <c r="AG533" s="29"/>
      <c r="AH533" s="29"/>
      <c r="AI533" s="29"/>
      <c r="AJ533" s="29"/>
      <c r="AK533" s="29"/>
    </row>
    <row r="534" spans="9:37" s="45" customFormat="1" ht="16.5" customHeight="1">
      <c r="I534" s="158"/>
      <c r="J534" s="185"/>
      <c r="K534" s="403" t="s">
        <v>72</v>
      </c>
      <c r="L534" s="403"/>
      <c r="M534" s="403"/>
      <c r="N534" s="403"/>
      <c r="O534" s="403"/>
      <c r="P534" s="403"/>
      <c r="Q534" s="403"/>
      <c r="R534" s="403"/>
      <c r="S534" s="403"/>
      <c r="T534" s="183"/>
      <c r="U534" s="404"/>
      <c r="V534" s="404"/>
      <c r="W534" s="404"/>
      <c r="X534" s="404"/>
      <c r="Y534" s="404"/>
      <c r="Z534" s="404"/>
      <c r="AA534" s="404"/>
      <c r="AB534" s="183" t="s">
        <v>396</v>
      </c>
      <c r="AC534" s="186"/>
      <c r="AE534" s="29"/>
      <c r="AF534" s="29"/>
      <c r="AG534" s="29"/>
      <c r="AH534" s="29"/>
      <c r="AI534" s="29"/>
      <c r="AJ534" s="29"/>
      <c r="AK534" s="29"/>
    </row>
    <row r="535" spans="9:37" s="45" customFormat="1" ht="33" customHeight="1">
      <c r="I535" s="158"/>
      <c r="J535" s="195"/>
      <c r="K535" s="407" t="s">
        <v>645</v>
      </c>
      <c r="L535" s="407"/>
      <c r="M535" s="407"/>
      <c r="N535" s="407"/>
      <c r="O535" s="407"/>
      <c r="P535" s="407"/>
      <c r="Q535" s="407"/>
      <c r="R535" s="408"/>
      <c r="S535" s="408"/>
      <c r="T535" s="197"/>
      <c r="U535" s="408"/>
      <c r="V535" s="408"/>
      <c r="W535" s="408"/>
      <c r="X535" s="408"/>
      <c r="Y535" s="408"/>
      <c r="Z535" s="408"/>
      <c r="AA535" s="408"/>
      <c r="AB535" s="198">
        <v>30</v>
      </c>
      <c r="AC535" s="199" t="s">
        <v>641</v>
      </c>
      <c r="AE535" s="29"/>
      <c r="AF535" s="29"/>
      <c r="AG535" s="29"/>
      <c r="AH535" s="29"/>
      <c r="AI535" s="29"/>
      <c r="AJ535" s="29"/>
      <c r="AK535" s="29"/>
    </row>
    <row r="536" spans="9:37" s="45" customFormat="1" ht="16.5" customHeight="1">
      <c r="I536" s="158"/>
      <c r="J536" s="195"/>
      <c r="K536" s="407"/>
      <c r="L536" s="407"/>
      <c r="M536" s="407"/>
      <c r="N536" s="407"/>
      <c r="O536" s="407"/>
      <c r="P536" s="407"/>
      <c r="Q536" s="407"/>
      <c r="R536" s="408"/>
      <c r="S536" s="408"/>
      <c r="T536" s="197"/>
      <c r="U536" s="408"/>
      <c r="V536" s="408"/>
      <c r="W536" s="408"/>
      <c r="X536" s="408"/>
      <c r="Y536" s="408"/>
      <c r="Z536" s="408"/>
      <c r="AA536" s="408"/>
      <c r="AB536" s="198"/>
      <c r="AC536" s="199"/>
      <c r="AE536" s="29"/>
      <c r="AF536" s="29"/>
      <c r="AG536" s="29"/>
      <c r="AH536" s="29"/>
      <c r="AI536" s="29"/>
      <c r="AJ536" s="29"/>
      <c r="AK536" s="29"/>
    </row>
    <row r="537" spans="9:37" s="45" customFormat="1" ht="33" customHeight="1">
      <c r="I537" s="158"/>
      <c r="J537" s="190" t="s">
        <v>116</v>
      </c>
      <c r="K537" s="406" t="s">
        <v>649</v>
      </c>
      <c r="L537" s="406"/>
      <c r="M537" s="406"/>
      <c r="N537" s="406"/>
      <c r="O537" s="406"/>
      <c r="P537" s="406"/>
      <c r="Q537" s="406"/>
      <c r="R537" s="406"/>
      <c r="S537" s="406"/>
      <c r="T537" s="406"/>
      <c r="U537" s="406"/>
      <c r="V537" s="406"/>
      <c r="W537" s="406"/>
      <c r="X537" s="406"/>
      <c r="Y537" s="406"/>
      <c r="Z537" s="406"/>
      <c r="AA537" s="406"/>
      <c r="AB537" s="188">
        <f>SUM(AB538:AB539)</f>
        <v>76</v>
      </c>
      <c r="AC537" s="189" t="s">
        <v>426</v>
      </c>
      <c r="AE537" s="29"/>
      <c r="AF537" s="29"/>
      <c r="AG537" s="29"/>
      <c r="AH537" s="29"/>
      <c r="AI537" s="29"/>
      <c r="AJ537" s="29"/>
      <c r="AK537" s="29"/>
    </row>
    <row r="538" spans="9:37" s="45" customFormat="1" ht="16.5" customHeight="1">
      <c r="I538" s="158"/>
      <c r="J538" s="185"/>
      <c r="K538" s="403" t="s">
        <v>72</v>
      </c>
      <c r="L538" s="403"/>
      <c r="M538" s="403"/>
      <c r="N538" s="403"/>
      <c r="O538" s="403"/>
      <c r="P538" s="403"/>
      <c r="Q538" s="403"/>
      <c r="R538" s="403"/>
      <c r="S538" s="403"/>
      <c r="T538" s="183"/>
      <c r="U538" s="404"/>
      <c r="V538" s="404"/>
      <c r="W538" s="404"/>
      <c r="X538" s="404"/>
      <c r="Y538" s="404"/>
      <c r="Z538" s="404"/>
      <c r="AA538" s="404"/>
      <c r="AB538" s="183" t="s">
        <v>396</v>
      </c>
      <c r="AC538" s="186"/>
      <c r="AE538" s="29"/>
      <c r="AF538" s="29"/>
      <c r="AG538" s="29"/>
      <c r="AH538" s="29"/>
      <c r="AI538" s="29"/>
      <c r="AJ538" s="29"/>
      <c r="AK538" s="29"/>
    </row>
    <row r="539" spans="9:37" s="45" customFormat="1" ht="16.5" customHeight="1">
      <c r="I539" s="158"/>
      <c r="J539" s="195"/>
      <c r="K539" s="407" t="s">
        <v>652</v>
      </c>
      <c r="L539" s="407"/>
      <c r="M539" s="407"/>
      <c r="N539" s="407"/>
      <c r="O539" s="407"/>
      <c r="P539" s="407"/>
      <c r="Q539" s="407"/>
      <c r="R539" s="408"/>
      <c r="S539" s="408"/>
      <c r="T539" s="197"/>
      <c r="U539" s="408"/>
      <c r="V539" s="408"/>
      <c r="W539" s="408"/>
      <c r="X539" s="408"/>
      <c r="Y539" s="408"/>
      <c r="Z539" s="408"/>
      <c r="AA539" s="408"/>
      <c r="AB539" s="198">
        <v>76</v>
      </c>
      <c r="AC539" s="199" t="s">
        <v>641</v>
      </c>
      <c r="AE539" s="29"/>
      <c r="AF539" s="29"/>
      <c r="AG539" s="29"/>
      <c r="AH539" s="29"/>
      <c r="AI539" s="29"/>
      <c r="AJ539" s="29"/>
      <c r="AK539" s="29"/>
    </row>
    <row r="540" spans="9:37" s="45" customFormat="1" ht="16.5" customHeight="1">
      <c r="I540" s="158"/>
      <c r="J540" s="195"/>
      <c r="K540" s="407"/>
      <c r="L540" s="407"/>
      <c r="M540" s="407"/>
      <c r="N540" s="407"/>
      <c r="O540" s="407"/>
      <c r="P540" s="407"/>
      <c r="Q540" s="407"/>
      <c r="R540" s="408"/>
      <c r="S540" s="408"/>
      <c r="T540" s="197"/>
      <c r="U540" s="408"/>
      <c r="V540" s="408"/>
      <c r="W540" s="408"/>
      <c r="X540" s="408"/>
      <c r="Y540" s="408"/>
      <c r="Z540" s="408"/>
      <c r="AA540" s="408"/>
      <c r="AB540" s="198"/>
      <c r="AC540" s="199"/>
      <c r="AE540" s="29"/>
      <c r="AF540" s="29"/>
      <c r="AG540" s="29"/>
      <c r="AH540" s="29"/>
      <c r="AI540" s="29"/>
      <c r="AJ540" s="29"/>
      <c r="AK540" s="29"/>
    </row>
    <row r="541" spans="9:37" s="45" customFormat="1" ht="16.5" customHeight="1">
      <c r="I541" s="158"/>
      <c r="J541" s="190" t="s">
        <v>117</v>
      </c>
      <c r="K541" s="406" t="s">
        <v>650</v>
      </c>
      <c r="L541" s="406"/>
      <c r="M541" s="406"/>
      <c r="N541" s="406"/>
      <c r="O541" s="406"/>
      <c r="P541" s="406"/>
      <c r="Q541" s="406"/>
      <c r="R541" s="406"/>
      <c r="S541" s="406"/>
      <c r="T541" s="406"/>
      <c r="U541" s="406"/>
      <c r="V541" s="406"/>
      <c r="W541" s="406"/>
      <c r="X541" s="406"/>
      <c r="Y541" s="406"/>
      <c r="Z541" s="406"/>
      <c r="AA541" s="406"/>
      <c r="AB541" s="188">
        <f>SUM(AB542:AB544)</f>
        <v>76</v>
      </c>
      <c r="AC541" s="189" t="s">
        <v>426</v>
      </c>
      <c r="AE541" s="29"/>
      <c r="AF541" s="29"/>
      <c r="AG541" s="29"/>
      <c r="AH541" s="29"/>
      <c r="AI541" s="29"/>
      <c r="AJ541" s="29"/>
      <c r="AK541" s="29"/>
    </row>
    <row r="542" spans="9:37" s="45" customFormat="1" ht="16.5" customHeight="1">
      <c r="I542" s="158"/>
      <c r="J542" s="185"/>
      <c r="K542" s="403" t="s">
        <v>72</v>
      </c>
      <c r="L542" s="403"/>
      <c r="M542" s="403"/>
      <c r="N542" s="403"/>
      <c r="O542" s="403"/>
      <c r="P542" s="403"/>
      <c r="Q542" s="403"/>
      <c r="R542" s="403"/>
      <c r="S542" s="403"/>
      <c r="T542" s="183"/>
      <c r="U542" s="404"/>
      <c r="V542" s="404"/>
      <c r="W542" s="404"/>
      <c r="X542" s="404"/>
      <c r="Y542" s="404"/>
      <c r="Z542" s="404"/>
      <c r="AA542" s="404"/>
      <c r="AB542" s="183" t="s">
        <v>396</v>
      </c>
      <c r="AC542" s="186"/>
      <c r="AE542" s="29"/>
      <c r="AF542" s="29"/>
      <c r="AG542" s="29"/>
      <c r="AH542" s="29"/>
      <c r="AI542" s="29"/>
      <c r="AJ542" s="29"/>
      <c r="AK542" s="29"/>
    </row>
    <row r="543" spans="9:37" s="45" customFormat="1" ht="16.5" customHeight="1">
      <c r="I543" s="158"/>
      <c r="J543" s="195"/>
      <c r="K543" s="407" t="s">
        <v>653</v>
      </c>
      <c r="L543" s="407"/>
      <c r="M543" s="407"/>
      <c r="N543" s="407"/>
      <c r="O543" s="407"/>
      <c r="P543" s="407"/>
      <c r="Q543" s="407"/>
      <c r="R543" s="408"/>
      <c r="S543" s="408"/>
      <c r="T543" s="197"/>
      <c r="U543" s="408"/>
      <c r="V543" s="408"/>
      <c r="W543" s="408"/>
      <c r="X543" s="408"/>
      <c r="Y543" s="408"/>
      <c r="Z543" s="408"/>
      <c r="AA543" s="408"/>
      <c r="AB543" s="198">
        <v>76</v>
      </c>
      <c r="AC543" s="199" t="s">
        <v>641</v>
      </c>
      <c r="AE543" s="29"/>
      <c r="AF543" s="29"/>
      <c r="AG543" s="29"/>
      <c r="AH543" s="29"/>
      <c r="AI543" s="29"/>
      <c r="AJ543" s="29"/>
      <c r="AK543" s="29"/>
    </row>
    <row r="544" spans="9:37" s="45" customFormat="1" ht="16.5" customHeight="1">
      <c r="I544" s="158"/>
      <c r="J544" s="195"/>
      <c r="K544" s="407"/>
      <c r="L544" s="407"/>
      <c r="M544" s="407"/>
      <c r="N544" s="407"/>
      <c r="O544" s="407"/>
      <c r="P544" s="407"/>
      <c r="Q544" s="407"/>
      <c r="R544" s="408"/>
      <c r="S544" s="408"/>
      <c r="T544" s="197"/>
      <c r="U544" s="408"/>
      <c r="V544" s="408"/>
      <c r="W544" s="408"/>
      <c r="X544" s="408"/>
      <c r="Y544" s="408"/>
      <c r="Z544" s="408"/>
      <c r="AA544" s="408"/>
      <c r="AB544" s="198"/>
      <c r="AC544" s="199"/>
      <c r="AE544" s="29"/>
      <c r="AF544" s="29"/>
      <c r="AG544" s="29"/>
      <c r="AH544" s="29"/>
      <c r="AI544" s="29"/>
      <c r="AJ544" s="29"/>
      <c r="AK544" s="29"/>
    </row>
    <row r="545" spans="9:37" s="45" customFormat="1" ht="16.5" customHeight="1">
      <c r="I545" s="158"/>
      <c r="J545" s="190" t="s">
        <v>816</v>
      </c>
      <c r="K545" s="402" t="s">
        <v>648</v>
      </c>
      <c r="L545" s="402"/>
      <c r="M545" s="402"/>
      <c r="N545" s="402"/>
      <c r="O545" s="402"/>
      <c r="P545" s="402"/>
      <c r="Q545" s="402"/>
      <c r="R545" s="402"/>
      <c r="S545" s="402"/>
      <c r="T545" s="402"/>
      <c r="U545" s="402"/>
      <c r="V545" s="402"/>
      <c r="W545" s="402"/>
      <c r="X545" s="402"/>
      <c r="Y545" s="402"/>
      <c r="Z545" s="402"/>
      <c r="AA545" s="402"/>
      <c r="AB545" s="188">
        <f>SUM(AB546:AB547)</f>
        <v>76</v>
      </c>
      <c r="AC545" s="189" t="s">
        <v>426</v>
      </c>
      <c r="AE545" s="29"/>
      <c r="AF545" s="29"/>
      <c r="AG545" s="29"/>
      <c r="AH545" s="29"/>
      <c r="AI545" s="29"/>
      <c r="AJ545" s="29"/>
      <c r="AK545" s="29"/>
    </row>
    <row r="546" spans="9:37" s="45" customFormat="1" ht="16.5" customHeight="1">
      <c r="I546" s="158"/>
      <c r="J546" s="185"/>
      <c r="K546" s="403" t="s">
        <v>72</v>
      </c>
      <c r="L546" s="403"/>
      <c r="M546" s="403"/>
      <c r="N546" s="403"/>
      <c r="O546" s="403"/>
      <c r="P546" s="403"/>
      <c r="Q546" s="403"/>
      <c r="R546" s="403"/>
      <c r="S546" s="403"/>
      <c r="T546" s="183"/>
      <c r="U546" s="404"/>
      <c r="V546" s="404"/>
      <c r="W546" s="404"/>
      <c r="X546" s="404"/>
      <c r="Y546" s="404"/>
      <c r="Z546" s="404"/>
      <c r="AA546" s="404"/>
      <c r="AB546" s="183" t="s">
        <v>396</v>
      </c>
      <c r="AC546" s="186"/>
      <c r="AE546" s="29"/>
      <c r="AF546" s="29"/>
      <c r="AG546" s="29"/>
      <c r="AH546" s="29"/>
      <c r="AI546" s="29"/>
      <c r="AJ546" s="29"/>
      <c r="AK546" s="29"/>
    </row>
    <row r="547" spans="9:37" s="45" customFormat="1" ht="16.5" customHeight="1">
      <c r="I547" s="158"/>
      <c r="J547" s="195"/>
      <c r="K547" s="407" t="s">
        <v>654</v>
      </c>
      <c r="L547" s="407"/>
      <c r="M547" s="407"/>
      <c r="N547" s="407"/>
      <c r="O547" s="407"/>
      <c r="P547" s="407"/>
      <c r="Q547" s="407"/>
      <c r="R547" s="408"/>
      <c r="S547" s="408"/>
      <c r="T547" s="197"/>
      <c r="U547" s="408"/>
      <c r="V547" s="408"/>
      <c r="W547" s="408"/>
      <c r="X547" s="408"/>
      <c r="Y547" s="408"/>
      <c r="Z547" s="408"/>
      <c r="AA547" s="408"/>
      <c r="AB547" s="198">
        <v>76</v>
      </c>
      <c r="AC547" s="199" t="s">
        <v>641</v>
      </c>
      <c r="AE547" s="29"/>
      <c r="AF547" s="29"/>
      <c r="AG547" s="29"/>
      <c r="AH547" s="29"/>
      <c r="AI547" s="29"/>
      <c r="AJ547" s="29"/>
      <c r="AK547" s="29"/>
    </row>
    <row r="548" spans="9:37" s="45" customFormat="1" ht="16.5" customHeight="1">
      <c r="I548" s="158"/>
      <c r="J548" s="202"/>
      <c r="K548" s="203"/>
      <c r="L548" s="203"/>
      <c r="M548" s="203"/>
      <c r="N548" s="203"/>
      <c r="O548" s="203"/>
      <c r="P548" s="203"/>
      <c r="Q548" s="203"/>
      <c r="R548" s="204"/>
      <c r="S548" s="204"/>
      <c r="T548" s="204"/>
      <c r="U548" s="204"/>
      <c r="V548" s="204"/>
      <c r="W548" s="204"/>
      <c r="X548" s="204"/>
      <c r="Y548" s="204"/>
      <c r="Z548" s="204"/>
      <c r="AA548" s="204"/>
      <c r="AB548" s="205"/>
      <c r="AC548" s="206"/>
      <c r="AE548" s="29"/>
      <c r="AF548" s="29"/>
      <c r="AG548" s="29"/>
      <c r="AH548" s="29"/>
      <c r="AI548" s="29"/>
      <c r="AJ548" s="29"/>
      <c r="AK548" s="29"/>
    </row>
    <row r="549" spans="9:37" s="45" customFormat="1" ht="16.5" customHeight="1">
      <c r="I549" s="158"/>
      <c r="J549" s="190" t="s">
        <v>817</v>
      </c>
      <c r="K549" s="402" t="s">
        <v>140</v>
      </c>
      <c r="L549" s="402"/>
      <c r="M549" s="402"/>
      <c r="N549" s="402"/>
      <c r="O549" s="402"/>
      <c r="P549" s="402"/>
      <c r="Q549" s="402"/>
      <c r="R549" s="402"/>
      <c r="S549" s="402"/>
      <c r="T549" s="402"/>
      <c r="U549" s="402"/>
      <c r="V549" s="402"/>
      <c r="W549" s="402"/>
      <c r="X549" s="402"/>
      <c r="Y549" s="402"/>
      <c r="Z549" s="402"/>
      <c r="AA549" s="402"/>
      <c r="AB549" s="188">
        <f>SUM(AB550:AB551)</f>
        <v>110</v>
      </c>
      <c r="AC549" s="189" t="s">
        <v>426</v>
      </c>
      <c r="AE549" s="29"/>
      <c r="AF549" s="29"/>
      <c r="AG549" s="29"/>
      <c r="AH549" s="29"/>
      <c r="AI549" s="29"/>
      <c r="AJ549" s="29"/>
      <c r="AK549" s="29"/>
    </row>
    <row r="550" spans="9:37" s="45" customFormat="1" ht="16.5" customHeight="1">
      <c r="I550" s="158"/>
      <c r="J550" s="185"/>
      <c r="K550" s="403" t="s">
        <v>72</v>
      </c>
      <c r="L550" s="403"/>
      <c r="M550" s="403"/>
      <c r="N550" s="403"/>
      <c r="O550" s="403"/>
      <c r="P550" s="403"/>
      <c r="Q550" s="403"/>
      <c r="R550" s="403"/>
      <c r="S550" s="403"/>
      <c r="T550" s="183"/>
      <c r="U550" s="404"/>
      <c r="V550" s="404"/>
      <c r="W550" s="404"/>
      <c r="X550" s="404"/>
      <c r="Y550" s="404"/>
      <c r="Z550" s="404"/>
      <c r="AA550" s="404"/>
      <c r="AB550" s="183" t="s">
        <v>396</v>
      </c>
      <c r="AC550" s="186"/>
      <c r="AE550" s="29"/>
      <c r="AF550" s="29"/>
      <c r="AG550" s="29"/>
      <c r="AH550" s="29"/>
      <c r="AI550" s="29"/>
      <c r="AJ550" s="29"/>
      <c r="AK550" s="29"/>
    </row>
    <row r="551" spans="9:37" s="45" customFormat="1" ht="16.5" customHeight="1">
      <c r="I551" s="158"/>
      <c r="J551" s="195"/>
      <c r="K551" s="407" t="s">
        <v>659</v>
      </c>
      <c r="L551" s="407"/>
      <c r="M551" s="407"/>
      <c r="N551" s="407"/>
      <c r="O551" s="407"/>
      <c r="P551" s="407"/>
      <c r="Q551" s="407"/>
      <c r="R551" s="408"/>
      <c r="S551" s="408"/>
      <c r="T551" s="197"/>
      <c r="U551" s="408"/>
      <c r="V551" s="408"/>
      <c r="W551" s="408"/>
      <c r="X551" s="408"/>
      <c r="Y551" s="408"/>
      <c r="Z551" s="408"/>
      <c r="AA551" s="408"/>
      <c r="AB551" s="198">
        <v>110</v>
      </c>
      <c r="AC551" s="199" t="s">
        <v>641</v>
      </c>
      <c r="AE551" s="29"/>
      <c r="AF551" s="29"/>
      <c r="AG551" s="29"/>
      <c r="AH551" s="29"/>
      <c r="AI551" s="29"/>
      <c r="AJ551" s="29"/>
      <c r="AK551" s="29"/>
    </row>
    <row r="552" spans="9:37" s="45" customFormat="1" ht="16.5" customHeight="1">
      <c r="I552" s="158"/>
      <c r="J552" s="202"/>
      <c r="K552" s="203"/>
      <c r="L552" s="203"/>
      <c r="M552" s="203"/>
      <c r="N552" s="203"/>
      <c r="O552" s="203"/>
      <c r="P552" s="203"/>
      <c r="Q552" s="203"/>
      <c r="R552" s="204"/>
      <c r="S552" s="204"/>
      <c r="T552" s="204"/>
      <c r="U552" s="204"/>
      <c r="V552" s="204"/>
      <c r="W552" s="204"/>
      <c r="X552" s="204"/>
      <c r="Y552" s="204"/>
      <c r="Z552" s="204"/>
      <c r="AA552" s="204"/>
      <c r="AB552" s="205"/>
      <c r="AC552" s="206"/>
      <c r="AE552" s="29"/>
      <c r="AF552" s="29"/>
      <c r="AG552" s="29"/>
      <c r="AH552" s="29"/>
      <c r="AI552" s="29"/>
      <c r="AJ552" s="29"/>
      <c r="AK552" s="29"/>
    </row>
    <row r="553" spans="9:37" s="45" customFormat="1" ht="33" customHeight="1">
      <c r="I553" s="158"/>
      <c r="J553" s="190" t="s">
        <v>818</v>
      </c>
      <c r="K553" s="406" t="s">
        <v>656</v>
      </c>
      <c r="L553" s="406"/>
      <c r="M553" s="406"/>
      <c r="N553" s="406"/>
      <c r="O553" s="406"/>
      <c r="P553" s="406"/>
      <c r="Q553" s="406"/>
      <c r="R553" s="406"/>
      <c r="S553" s="406"/>
      <c r="T553" s="406"/>
      <c r="U553" s="406"/>
      <c r="V553" s="406"/>
      <c r="W553" s="406"/>
      <c r="X553" s="406"/>
      <c r="Y553" s="406"/>
      <c r="Z553" s="406"/>
      <c r="AA553" s="406"/>
      <c r="AB553" s="188">
        <f>SUM(AB554:AB555)</f>
        <v>82</v>
      </c>
      <c r="AC553" s="189" t="s">
        <v>426</v>
      </c>
      <c r="AE553" s="29"/>
      <c r="AF553" s="29"/>
      <c r="AG553" s="29"/>
      <c r="AH553" s="29"/>
      <c r="AI553" s="29"/>
      <c r="AJ553" s="29"/>
      <c r="AK553" s="29"/>
    </row>
    <row r="554" spans="9:37" s="45" customFormat="1" ht="16.5" customHeight="1">
      <c r="I554" s="158"/>
      <c r="J554" s="185"/>
      <c r="K554" s="403" t="s">
        <v>72</v>
      </c>
      <c r="L554" s="403"/>
      <c r="M554" s="403"/>
      <c r="N554" s="403"/>
      <c r="O554" s="403"/>
      <c r="P554" s="403"/>
      <c r="Q554" s="403"/>
      <c r="R554" s="403"/>
      <c r="S554" s="403"/>
      <c r="T554" s="183"/>
      <c r="U554" s="404"/>
      <c r="V554" s="404"/>
      <c r="W554" s="404"/>
      <c r="X554" s="404"/>
      <c r="Y554" s="404"/>
      <c r="Z554" s="404"/>
      <c r="AA554" s="404"/>
      <c r="AB554" s="183" t="s">
        <v>396</v>
      </c>
      <c r="AC554" s="186"/>
      <c r="AE554" s="29"/>
      <c r="AF554" s="29"/>
      <c r="AG554" s="29"/>
      <c r="AH554" s="29"/>
      <c r="AI554" s="29"/>
      <c r="AJ554" s="29"/>
      <c r="AK554" s="29"/>
    </row>
    <row r="555" spans="9:37" s="45" customFormat="1" ht="16.5" customHeight="1">
      <c r="I555" s="158"/>
      <c r="J555" s="195"/>
      <c r="K555" s="407" t="s">
        <v>657</v>
      </c>
      <c r="L555" s="407"/>
      <c r="M555" s="407"/>
      <c r="N555" s="407"/>
      <c r="O555" s="407"/>
      <c r="P555" s="407"/>
      <c r="Q555" s="407"/>
      <c r="R555" s="408"/>
      <c r="S555" s="408"/>
      <c r="T555" s="197"/>
      <c r="U555" s="408"/>
      <c r="V555" s="408"/>
      <c r="W555" s="408"/>
      <c r="X555" s="408"/>
      <c r="Y555" s="408"/>
      <c r="Z555" s="408"/>
      <c r="AA555" s="408"/>
      <c r="AB555" s="198">
        <v>82</v>
      </c>
      <c r="AC555" s="199" t="s">
        <v>641</v>
      </c>
      <c r="AE555" s="29"/>
      <c r="AF555" s="29"/>
      <c r="AG555" s="29"/>
      <c r="AH555" s="29"/>
      <c r="AI555" s="29"/>
      <c r="AJ555" s="29"/>
      <c r="AK555" s="29"/>
    </row>
    <row r="556" spans="9:37" s="45" customFormat="1" ht="16.5" customHeight="1">
      <c r="I556" s="158"/>
      <c r="J556" s="195"/>
      <c r="K556" s="407"/>
      <c r="L556" s="407"/>
      <c r="M556" s="407"/>
      <c r="N556" s="407"/>
      <c r="O556" s="407"/>
      <c r="P556" s="407"/>
      <c r="Q556" s="407"/>
      <c r="R556" s="408"/>
      <c r="S556" s="408"/>
      <c r="T556" s="197"/>
      <c r="U556" s="408"/>
      <c r="V556" s="408"/>
      <c r="W556" s="408"/>
      <c r="X556" s="408"/>
      <c r="Y556" s="408"/>
      <c r="Z556" s="408"/>
      <c r="AA556" s="408"/>
      <c r="AB556" s="198"/>
      <c r="AC556" s="199"/>
      <c r="AE556" s="29"/>
      <c r="AF556" s="29"/>
      <c r="AG556" s="29"/>
      <c r="AH556" s="29"/>
      <c r="AI556" s="29"/>
      <c r="AJ556" s="29"/>
      <c r="AK556" s="29"/>
    </row>
    <row r="557" spans="9:37" s="45" customFormat="1" ht="16.5" customHeight="1">
      <c r="I557" s="158"/>
      <c r="J557" s="190" t="s">
        <v>819</v>
      </c>
      <c r="K557" s="406" t="s">
        <v>658</v>
      </c>
      <c r="L557" s="406"/>
      <c r="M557" s="406"/>
      <c r="N557" s="406"/>
      <c r="O557" s="406"/>
      <c r="P557" s="406"/>
      <c r="Q557" s="406"/>
      <c r="R557" s="406"/>
      <c r="S557" s="406"/>
      <c r="T557" s="406"/>
      <c r="U557" s="406"/>
      <c r="V557" s="406"/>
      <c r="W557" s="406"/>
      <c r="X557" s="406"/>
      <c r="Y557" s="406"/>
      <c r="Z557" s="406"/>
      <c r="AA557" s="406"/>
      <c r="AB557" s="188">
        <f>SUM(AB558:AB559)</f>
        <v>82</v>
      </c>
      <c r="AC557" s="189" t="s">
        <v>426</v>
      </c>
      <c r="AE557" s="29"/>
      <c r="AF557" s="29"/>
      <c r="AG557" s="29"/>
      <c r="AH557" s="29"/>
      <c r="AI557" s="29"/>
      <c r="AJ557" s="29"/>
      <c r="AK557" s="29"/>
    </row>
    <row r="558" spans="9:37" s="45" customFormat="1" ht="16.5" customHeight="1">
      <c r="I558" s="158"/>
      <c r="J558" s="185"/>
      <c r="K558" s="403" t="s">
        <v>72</v>
      </c>
      <c r="L558" s="403"/>
      <c r="M558" s="403"/>
      <c r="N558" s="403"/>
      <c r="O558" s="403"/>
      <c r="P558" s="403"/>
      <c r="Q558" s="403"/>
      <c r="R558" s="403"/>
      <c r="S558" s="403"/>
      <c r="T558" s="183"/>
      <c r="U558" s="404"/>
      <c r="V558" s="404"/>
      <c r="W558" s="404"/>
      <c r="X558" s="404"/>
      <c r="Y558" s="404"/>
      <c r="Z558" s="404"/>
      <c r="AA558" s="404"/>
      <c r="AB558" s="183" t="s">
        <v>396</v>
      </c>
      <c r="AC558" s="186"/>
      <c r="AE558" s="29"/>
      <c r="AF558" s="29"/>
      <c r="AG558" s="29"/>
      <c r="AH558" s="29"/>
      <c r="AI558" s="29"/>
      <c r="AJ558" s="29"/>
      <c r="AK558" s="29"/>
    </row>
    <row r="559" spans="9:37" s="45" customFormat="1" ht="16.5" customHeight="1">
      <c r="I559" s="158"/>
      <c r="J559" s="195"/>
      <c r="K559" s="407" t="s">
        <v>657</v>
      </c>
      <c r="L559" s="407"/>
      <c r="M559" s="407"/>
      <c r="N559" s="407"/>
      <c r="O559" s="407"/>
      <c r="P559" s="407"/>
      <c r="Q559" s="407"/>
      <c r="R559" s="408"/>
      <c r="S559" s="408"/>
      <c r="T559" s="197"/>
      <c r="U559" s="408"/>
      <c r="V559" s="408"/>
      <c r="W559" s="408"/>
      <c r="X559" s="408"/>
      <c r="Y559" s="408"/>
      <c r="Z559" s="408"/>
      <c r="AA559" s="408"/>
      <c r="AB559" s="198">
        <v>82</v>
      </c>
      <c r="AC559" s="199" t="s">
        <v>641</v>
      </c>
      <c r="AE559" s="29"/>
      <c r="AF559" s="29"/>
      <c r="AG559" s="29"/>
      <c r="AH559" s="29"/>
      <c r="AI559" s="29"/>
      <c r="AJ559" s="29"/>
      <c r="AK559" s="29"/>
    </row>
    <row r="560" spans="9:37" s="45" customFormat="1" ht="16.5" customHeight="1">
      <c r="I560" s="158"/>
      <c r="J560" s="202"/>
      <c r="K560" s="203"/>
      <c r="L560" s="203"/>
      <c r="M560" s="203"/>
      <c r="N560" s="203"/>
      <c r="O560" s="203"/>
      <c r="P560" s="203"/>
      <c r="Q560" s="203"/>
      <c r="R560" s="204"/>
      <c r="S560" s="204"/>
      <c r="T560" s="204"/>
      <c r="U560" s="204"/>
      <c r="V560" s="204"/>
      <c r="W560" s="204"/>
      <c r="X560" s="204"/>
      <c r="Y560" s="204"/>
      <c r="Z560" s="204"/>
      <c r="AA560" s="204"/>
      <c r="AB560" s="205"/>
      <c r="AC560" s="206"/>
      <c r="AE560" s="29"/>
      <c r="AF560" s="29"/>
      <c r="AG560" s="29"/>
      <c r="AH560" s="29"/>
      <c r="AI560" s="29"/>
      <c r="AJ560" s="29"/>
      <c r="AK560" s="29"/>
    </row>
    <row r="561" spans="9:37" s="45" customFormat="1" ht="16.5" customHeight="1">
      <c r="I561" s="158"/>
      <c r="J561" s="190" t="s">
        <v>820</v>
      </c>
      <c r="K561" s="406" t="s">
        <v>660</v>
      </c>
      <c r="L561" s="406"/>
      <c r="M561" s="406"/>
      <c r="N561" s="406"/>
      <c r="O561" s="406"/>
      <c r="P561" s="406"/>
      <c r="Q561" s="406"/>
      <c r="R561" s="406"/>
      <c r="S561" s="406"/>
      <c r="T561" s="406"/>
      <c r="U561" s="406"/>
      <c r="V561" s="406"/>
      <c r="W561" s="406"/>
      <c r="X561" s="406"/>
      <c r="Y561" s="406"/>
      <c r="Z561" s="406"/>
      <c r="AA561" s="406"/>
      <c r="AB561" s="188">
        <f>SUM(AB562:AB563)</f>
        <v>28</v>
      </c>
      <c r="AC561" s="189" t="s">
        <v>426</v>
      </c>
      <c r="AE561" s="29"/>
      <c r="AF561" s="29"/>
      <c r="AG561" s="29"/>
      <c r="AH561" s="29"/>
      <c r="AI561" s="29"/>
      <c r="AJ561" s="29"/>
      <c r="AK561" s="29"/>
    </row>
    <row r="562" spans="9:37" s="45" customFormat="1" ht="16.5" customHeight="1">
      <c r="I562" s="158"/>
      <c r="J562" s="185"/>
      <c r="K562" s="403" t="s">
        <v>72</v>
      </c>
      <c r="L562" s="403"/>
      <c r="M562" s="403"/>
      <c r="N562" s="403"/>
      <c r="O562" s="403"/>
      <c r="P562" s="403"/>
      <c r="Q562" s="403"/>
      <c r="R562" s="403"/>
      <c r="S562" s="403"/>
      <c r="T562" s="183"/>
      <c r="U562" s="404"/>
      <c r="V562" s="404"/>
      <c r="W562" s="404"/>
      <c r="X562" s="404"/>
      <c r="Y562" s="404"/>
      <c r="Z562" s="404"/>
      <c r="AA562" s="404"/>
      <c r="AB562" s="183" t="s">
        <v>396</v>
      </c>
      <c r="AC562" s="186"/>
      <c r="AE562" s="29"/>
      <c r="AF562" s="29"/>
      <c r="AG562" s="29"/>
      <c r="AH562" s="29"/>
      <c r="AI562" s="29"/>
      <c r="AJ562" s="29"/>
      <c r="AK562" s="29"/>
    </row>
    <row r="563" spans="9:37" s="45" customFormat="1" ht="24.75" customHeight="1">
      <c r="I563" s="158"/>
      <c r="J563" s="195"/>
      <c r="K563" s="407" t="s">
        <v>661</v>
      </c>
      <c r="L563" s="407"/>
      <c r="M563" s="407"/>
      <c r="N563" s="407"/>
      <c r="O563" s="407"/>
      <c r="P563" s="407"/>
      <c r="Q563" s="407"/>
      <c r="R563" s="408"/>
      <c r="S563" s="408"/>
      <c r="T563" s="197"/>
      <c r="U563" s="408"/>
      <c r="V563" s="408"/>
      <c r="W563" s="408"/>
      <c r="X563" s="408"/>
      <c r="Y563" s="408"/>
      <c r="Z563" s="408"/>
      <c r="AA563" s="408"/>
      <c r="AB563" s="198">
        <v>28</v>
      </c>
      <c r="AC563" s="199" t="s">
        <v>641</v>
      </c>
      <c r="AE563" s="29"/>
      <c r="AF563" s="29"/>
      <c r="AG563" s="29"/>
      <c r="AH563" s="29"/>
      <c r="AI563" s="29"/>
      <c r="AJ563" s="29"/>
      <c r="AK563" s="29"/>
    </row>
    <row r="564" spans="9:37" s="45" customFormat="1" ht="16.5" customHeight="1">
      <c r="I564" s="158"/>
      <c r="J564" s="202"/>
      <c r="K564" s="203"/>
      <c r="L564" s="203"/>
      <c r="M564" s="203"/>
      <c r="N564" s="203"/>
      <c r="O564" s="203"/>
      <c r="P564" s="203"/>
      <c r="Q564" s="203"/>
      <c r="R564" s="204"/>
      <c r="S564" s="204"/>
      <c r="T564" s="204"/>
      <c r="U564" s="204"/>
      <c r="V564" s="204"/>
      <c r="W564" s="204"/>
      <c r="X564" s="204"/>
      <c r="Y564" s="204"/>
      <c r="Z564" s="204"/>
      <c r="AA564" s="204"/>
      <c r="AB564" s="205"/>
      <c r="AC564" s="206"/>
      <c r="AE564" s="29"/>
      <c r="AF564" s="29"/>
      <c r="AG564" s="29"/>
      <c r="AH564" s="29"/>
      <c r="AI564" s="29"/>
      <c r="AJ564" s="29"/>
      <c r="AK564" s="29"/>
    </row>
    <row r="565" spans="9:37" s="45" customFormat="1" ht="14.25">
      <c r="I565" s="158"/>
      <c r="J565" s="190" t="s">
        <v>662</v>
      </c>
      <c r="K565" s="406" t="s">
        <v>663</v>
      </c>
      <c r="L565" s="406"/>
      <c r="M565" s="406"/>
      <c r="N565" s="406"/>
      <c r="O565" s="406"/>
      <c r="P565" s="406"/>
      <c r="Q565" s="406"/>
      <c r="R565" s="406"/>
      <c r="S565" s="406"/>
      <c r="T565" s="406"/>
      <c r="U565" s="406"/>
      <c r="V565" s="406"/>
      <c r="W565" s="406"/>
      <c r="X565" s="406"/>
      <c r="Y565" s="406"/>
      <c r="Z565" s="406"/>
      <c r="AA565" s="406"/>
      <c r="AB565" s="188">
        <f>SUM(AB566:AB567)</f>
        <v>133</v>
      </c>
      <c r="AC565" s="189" t="s">
        <v>356</v>
      </c>
      <c r="AE565" s="29"/>
      <c r="AF565" s="29"/>
      <c r="AG565" s="29"/>
      <c r="AH565" s="29"/>
      <c r="AI565" s="29"/>
      <c r="AJ565" s="29"/>
      <c r="AK565" s="29"/>
    </row>
    <row r="566" spans="9:37" s="45" customFormat="1" ht="16.5" customHeight="1">
      <c r="I566" s="158"/>
      <c r="J566" s="185"/>
      <c r="K566" s="403" t="s">
        <v>72</v>
      </c>
      <c r="L566" s="403"/>
      <c r="M566" s="403"/>
      <c r="N566" s="403"/>
      <c r="O566" s="403"/>
      <c r="P566" s="403"/>
      <c r="Q566" s="403"/>
      <c r="R566" s="403"/>
      <c r="S566" s="403"/>
      <c r="T566" s="183" t="s">
        <v>396</v>
      </c>
      <c r="U566" s="404" t="s">
        <v>665</v>
      </c>
      <c r="V566" s="404"/>
      <c r="W566" s="404"/>
      <c r="X566" s="404"/>
      <c r="Y566" s="404"/>
      <c r="Z566" s="404"/>
      <c r="AA566" s="404"/>
      <c r="AB566" s="183" t="s">
        <v>396</v>
      </c>
      <c r="AC566" s="186"/>
      <c r="AE566" s="29"/>
      <c r="AF566" s="29"/>
      <c r="AG566" s="29"/>
      <c r="AH566" s="29"/>
      <c r="AI566" s="29"/>
      <c r="AJ566" s="29"/>
      <c r="AK566" s="29"/>
    </row>
    <row r="567" spans="9:37" s="45" customFormat="1" ht="16.5" customHeight="1">
      <c r="I567" s="158"/>
      <c r="J567" s="195"/>
      <c r="K567" s="407" t="s">
        <v>664</v>
      </c>
      <c r="L567" s="407"/>
      <c r="M567" s="407"/>
      <c r="N567" s="407"/>
      <c r="O567" s="407"/>
      <c r="P567" s="407"/>
      <c r="Q567" s="407"/>
      <c r="R567" s="408"/>
      <c r="S567" s="408"/>
      <c r="T567" s="197">
        <v>14</v>
      </c>
      <c r="U567" s="408">
        <v>9.5</v>
      </c>
      <c r="V567" s="408"/>
      <c r="W567" s="408"/>
      <c r="X567" s="408"/>
      <c r="Y567" s="408"/>
      <c r="Z567" s="408"/>
      <c r="AA567" s="408"/>
      <c r="AB567" s="198">
        <f>U567*T567</f>
        <v>133</v>
      </c>
      <c r="AC567" s="199" t="s">
        <v>24</v>
      </c>
      <c r="AE567" s="29"/>
      <c r="AF567" s="29"/>
      <c r="AG567" s="29"/>
      <c r="AH567" s="29"/>
      <c r="AI567" s="29"/>
      <c r="AJ567" s="29"/>
      <c r="AK567" s="29"/>
    </row>
    <row r="568" spans="9:37" s="45" customFormat="1" ht="16.5" customHeight="1">
      <c r="I568" s="158"/>
      <c r="J568" s="235"/>
      <c r="K568" s="236"/>
      <c r="L568" s="236"/>
      <c r="M568" s="236"/>
      <c r="N568" s="236"/>
      <c r="O568" s="236"/>
      <c r="P568" s="236"/>
      <c r="Q568" s="236"/>
      <c r="R568" s="237"/>
      <c r="S568" s="237"/>
      <c r="T568" s="237"/>
      <c r="U568" s="237"/>
      <c r="V568" s="237"/>
      <c r="W568" s="237"/>
      <c r="X568" s="237"/>
      <c r="Y568" s="237"/>
      <c r="Z568" s="237"/>
      <c r="AA568" s="237"/>
      <c r="AB568" s="238"/>
      <c r="AC568" s="206"/>
      <c r="AE568" s="29"/>
      <c r="AF568" s="29"/>
      <c r="AG568" s="29"/>
      <c r="AH568" s="29"/>
      <c r="AI568" s="29"/>
      <c r="AJ568" s="29"/>
      <c r="AK568" s="29"/>
    </row>
    <row r="569" spans="9:37" s="45" customFormat="1" ht="16.5" customHeight="1">
      <c r="I569" s="158"/>
      <c r="J569" s="190" t="s">
        <v>865</v>
      </c>
      <c r="K569" s="406" t="s">
        <v>758</v>
      </c>
      <c r="L569" s="406"/>
      <c r="M569" s="406"/>
      <c r="N569" s="406"/>
      <c r="O569" s="406"/>
      <c r="P569" s="406"/>
      <c r="Q569" s="406"/>
      <c r="R569" s="406"/>
      <c r="S569" s="406"/>
      <c r="T569" s="406"/>
      <c r="U569" s="406"/>
      <c r="V569" s="406"/>
      <c r="W569" s="406"/>
      <c r="X569" s="406"/>
      <c r="Y569" s="406"/>
      <c r="Z569" s="406"/>
      <c r="AA569" s="406"/>
      <c r="AB569" s="188">
        <f>SUM(AB570:AB571)</f>
        <v>76</v>
      </c>
      <c r="AC569" s="189" t="s">
        <v>426</v>
      </c>
      <c r="AE569" s="29"/>
      <c r="AF569" s="29"/>
      <c r="AG569" s="29"/>
      <c r="AH569" s="29"/>
      <c r="AI569" s="29"/>
      <c r="AJ569" s="29"/>
      <c r="AK569" s="29"/>
    </row>
    <row r="570" spans="9:37" s="45" customFormat="1" ht="16.5" customHeight="1">
      <c r="I570" s="158"/>
      <c r="J570" s="185"/>
      <c r="K570" s="403" t="s">
        <v>72</v>
      </c>
      <c r="L570" s="403"/>
      <c r="M570" s="403"/>
      <c r="N570" s="403"/>
      <c r="O570" s="403"/>
      <c r="P570" s="403"/>
      <c r="Q570" s="403"/>
      <c r="R570" s="403"/>
      <c r="S570" s="403"/>
      <c r="T570" s="222"/>
      <c r="U570" s="404"/>
      <c r="V570" s="404"/>
      <c r="W570" s="404"/>
      <c r="X570" s="404"/>
      <c r="Y570" s="404"/>
      <c r="Z570" s="404"/>
      <c r="AA570" s="404"/>
      <c r="AB570" s="222" t="s">
        <v>396</v>
      </c>
      <c r="AC570" s="186"/>
      <c r="AE570" s="29"/>
      <c r="AF570" s="29"/>
      <c r="AG570" s="29"/>
      <c r="AH570" s="29"/>
      <c r="AI570" s="29"/>
      <c r="AJ570" s="29"/>
      <c r="AK570" s="29"/>
    </row>
    <row r="571" spans="9:37" s="45" customFormat="1" ht="16.5" customHeight="1">
      <c r="I571" s="158"/>
      <c r="J571" s="195"/>
      <c r="K571" s="407" t="s">
        <v>653</v>
      </c>
      <c r="L571" s="407"/>
      <c r="M571" s="407"/>
      <c r="N571" s="407"/>
      <c r="O571" s="407"/>
      <c r="P571" s="407"/>
      <c r="Q571" s="407"/>
      <c r="R571" s="408"/>
      <c r="S571" s="408"/>
      <c r="T571" s="224"/>
      <c r="U571" s="408"/>
      <c r="V571" s="408"/>
      <c r="W571" s="408"/>
      <c r="X571" s="408"/>
      <c r="Y571" s="408"/>
      <c r="Z571" s="408"/>
      <c r="AA571" s="408"/>
      <c r="AB571" s="198">
        <v>76</v>
      </c>
      <c r="AC571" s="199" t="s">
        <v>641</v>
      </c>
      <c r="AE571" s="29"/>
      <c r="AF571" s="29"/>
      <c r="AG571" s="29"/>
      <c r="AH571" s="29"/>
      <c r="AI571" s="29"/>
      <c r="AJ571" s="29"/>
      <c r="AK571" s="29"/>
    </row>
    <row r="572" spans="9:37" s="45" customFormat="1" ht="16.5" customHeight="1">
      <c r="I572" s="158"/>
      <c r="J572" s="235"/>
      <c r="K572" s="236"/>
      <c r="L572" s="236"/>
      <c r="M572" s="236"/>
      <c r="N572" s="236"/>
      <c r="O572" s="236"/>
      <c r="P572" s="236"/>
      <c r="Q572" s="236"/>
      <c r="R572" s="237"/>
      <c r="S572" s="237"/>
      <c r="T572" s="237"/>
      <c r="U572" s="237"/>
      <c r="V572" s="237"/>
      <c r="W572" s="237"/>
      <c r="X572" s="237"/>
      <c r="Y572" s="237"/>
      <c r="Z572" s="237"/>
      <c r="AA572" s="237"/>
      <c r="AB572" s="238"/>
      <c r="AC572" s="206"/>
      <c r="AE572" s="29"/>
      <c r="AF572" s="29"/>
      <c r="AG572" s="29"/>
      <c r="AH572" s="29"/>
      <c r="AI572" s="29"/>
      <c r="AJ572" s="29"/>
      <c r="AK572" s="29"/>
    </row>
    <row r="573" spans="9:37" s="45" customFormat="1" ht="16.5" customHeight="1">
      <c r="I573" s="158"/>
      <c r="J573" s="136">
        <v>12</v>
      </c>
      <c r="K573" s="46" t="s">
        <v>42</v>
      </c>
      <c r="L573" s="131"/>
      <c r="M573" s="131"/>
      <c r="N573" s="131"/>
      <c r="O573" s="131"/>
      <c r="P573" s="131"/>
      <c r="Q573" s="131"/>
      <c r="R573" s="131"/>
      <c r="S573" s="131"/>
      <c r="T573" s="131"/>
      <c r="U573" s="131"/>
      <c r="V573" s="131"/>
      <c r="W573" s="132"/>
      <c r="X573" s="132"/>
      <c r="Y573" s="132"/>
      <c r="Z573" s="132"/>
      <c r="AA573" s="132"/>
      <c r="AB573" s="133"/>
      <c r="AC573" s="161"/>
      <c r="AE573" s="29"/>
      <c r="AF573" s="29"/>
      <c r="AG573" s="29"/>
      <c r="AH573" s="29"/>
      <c r="AI573" s="29"/>
      <c r="AJ573" s="29"/>
      <c r="AK573" s="29"/>
    </row>
    <row r="574" spans="9:37" s="45" customFormat="1" ht="16.5" customHeight="1">
      <c r="I574" s="158"/>
      <c r="J574" s="190" t="s">
        <v>57</v>
      </c>
      <c r="K574" s="402" t="s">
        <v>211</v>
      </c>
      <c r="L574" s="402"/>
      <c r="M574" s="402"/>
      <c r="N574" s="402"/>
      <c r="O574" s="402"/>
      <c r="P574" s="402"/>
      <c r="Q574" s="402"/>
      <c r="R574" s="402"/>
      <c r="S574" s="402"/>
      <c r="T574" s="402"/>
      <c r="U574" s="402"/>
      <c r="V574" s="402"/>
      <c r="W574" s="402"/>
      <c r="X574" s="402"/>
      <c r="Y574" s="402"/>
      <c r="Z574" s="402"/>
      <c r="AA574" s="402"/>
      <c r="AB574" s="188">
        <f>SUM(AB575:AB585)</f>
        <v>58.41</v>
      </c>
      <c r="AC574" s="189" t="s">
        <v>323</v>
      </c>
      <c r="AE574" s="29"/>
      <c r="AF574" s="29"/>
      <c r="AG574" s="29"/>
      <c r="AH574" s="29"/>
      <c r="AI574" s="29"/>
      <c r="AJ574" s="29"/>
      <c r="AK574" s="29"/>
    </row>
    <row r="575" spans="9:37" s="45" customFormat="1" ht="16.5" customHeight="1">
      <c r="I575" s="158"/>
      <c r="J575" s="185"/>
      <c r="K575" s="403" t="s">
        <v>72</v>
      </c>
      <c r="L575" s="403"/>
      <c r="M575" s="403"/>
      <c r="N575" s="403"/>
      <c r="O575" s="403"/>
      <c r="P575" s="403"/>
      <c r="Q575" s="403"/>
      <c r="R575" s="403" t="s">
        <v>396</v>
      </c>
      <c r="S575" s="403"/>
      <c r="T575" s="183" t="s">
        <v>273</v>
      </c>
      <c r="U575" s="404" t="s">
        <v>265</v>
      </c>
      <c r="V575" s="404"/>
      <c r="W575" s="404"/>
      <c r="X575" s="404"/>
      <c r="Y575" s="404"/>
      <c r="Z575" s="404"/>
      <c r="AA575" s="404"/>
      <c r="AB575" s="183"/>
      <c r="AC575" s="186"/>
      <c r="AE575" s="29"/>
      <c r="AF575" s="29"/>
      <c r="AG575" s="29"/>
      <c r="AH575" s="29"/>
      <c r="AI575" s="29"/>
      <c r="AJ575" s="29"/>
      <c r="AK575" s="29"/>
    </row>
    <row r="576" spans="9:37" s="45" customFormat="1" ht="16.5" customHeight="1">
      <c r="I576" s="158"/>
      <c r="J576" s="195"/>
      <c r="K576" s="407" t="s">
        <v>381</v>
      </c>
      <c r="L576" s="407"/>
      <c r="M576" s="407"/>
      <c r="N576" s="407"/>
      <c r="O576" s="407"/>
      <c r="P576" s="407"/>
      <c r="Q576" s="407"/>
      <c r="R576" s="408">
        <v>1</v>
      </c>
      <c r="S576" s="408"/>
      <c r="T576" s="197">
        <v>2.1</v>
      </c>
      <c r="U576" s="408">
        <v>1.4</v>
      </c>
      <c r="V576" s="408"/>
      <c r="W576" s="408"/>
      <c r="X576" s="408"/>
      <c r="Y576" s="408"/>
      <c r="Z576" s="408"/>
      <c r="AA576" s="408"/>
      <c r="AB576" s="198">
        <f>U576*T576</f>
        <v>2.94</v>
      </c>
      <c r="AC576" s="199" t="s">
        <v>19</v>
      </c>
      <c r="AE576" s="29"/>
      <c r="AF576" s="29"/>
      <c r="AG576" s="29"/>
      <c r="AH576" s="29"/>
      <c r="AI576" s="29"/>
      <c r="AJ576" s="29"/>
      <c r="AK576" s="29"/>
    </row>
    <row r="577" spans="9:37" s="45" customFormat="1" ht="16.5" customHeight="1">
      <c r="I577" s="158"/>
      <c r="J577" s="195"/>
      <c r="K577" s="407" t="s">
        <v>386</v>
      </c>
      <c r="L577" s="407"/>
      <c r="M577" s="407"/>
      <c r="N577" s="407"/>
      <c r="O577" s="407"/>
      <c r="P577" s="407"/>
      <c r="Q577" s="407"/>
      <c r="R577" s="408">
        <v>1</v>
      </c>
      <c r="S577" s="408"/>
      <c r="T577" s="197">
        <v>1.95</v>
      </c>
      <c r="U577" s="408">
        <v>1.4</v>
      </c>
      <c r="V577" s="408"/>
      <c r="W577" s="408"/>
      <c r="X577" s="408"/>
      <c r="Y577" s="408"/>
      <c r="Z577" s="408"/>
      <c r="AA577" s="408"/>
      <c r="AB577" s="198">
        <f t="shared" ref="AB577:AB580" si="18">U577*T577</f>
        <v>2.73</v>
      </c>
      <c r="AC577" s="199" t="s">
        <v>19</v>
      </c>
      <c r="AE577" s="29"/>
      <c r="AF577" s="29"/>
      <c r="AG577" s="29"/>
      <c r="AH577" s="29"/>
      <c r="AI577" s="29"/>
      <c r="AJ577" s="29"/>
      <c r="AK577" s="29"/>
    </row>
    <row r="578" spans="9:37" s="45" customFormat="1" ht="16.5" customHeight="1">
      <c r="I578" s="158"/>
      <c r="J578" s="195"/>
      <c r="K578" s="407" t="s">
        <v>382</v>
      </c>
      <c r="L578" s="407"/>
      <c r="M578" s="407"/>
      <c r="N578" s="407"/>
      <c r="O578" s="407"/>
      <c r="P578" s="407"/>
      <c r="Q578" s="407"/>
      <c r="R578" s="408">
        <v>1</v>
      </c>
      <c r="S578" s="408"/>
      <c r="T578" s="197">
        <v>1.95</v>
      </c>
      <c r="U578" s="408">
        <v>1.4</v>
      </c>
      <c r="V578" s="408"/>
      <c r="W578" s="408"/>
      <c r="X578" s="408"/>
      <c r="Y578" s="408"/>
      <c r="Z578" s="408"/>
      <c r="AA578" s="408"/>
      <c r="AB578" s="198">
        <f t="shared" si="18"/>
        <v>2.73</v>
      </c>
      <c r="AC578" s="199" t="s">
        <v>19</v>
      </c>
      <c r="AE578" s="29"/>
      <c r="AF578" s="29"/>
      <c r="AG578" s="29"/>
      <c r="AH578" s="29"/>
      <c r="AI578" s="29"/>
      <c r="AJ578" s="29"/>
      <c r="AK578" s="29"/>
    </row>
    <row r="579" spans="9:37" s="45" customFormat="1" ht="16.5" customHeight="1">
      <c r="I579" s="158"/>
      <c r="J579" s="195"/>
      <c r="K579" s="407" t="s">
        <v>383</v>
      </c>
      <c r="L579" s="407"/>
      <c r="M579" s="407"/>
      <c r="N579" s="407"/>
      <c r="O579" s="407"/>
      <c r="P579" s="407"/>
      <c r="Q579" s="407"/>
      <c r="R579" s="408">
        <v>1</v>
      </c>
      <c r="S579" s="408"/>
      <c r="T579" s="197">
        <v>1.95</v>
      </c>
      <c r="U579" s="408">
        <v>1.4</v>
      </c>
      <c r="V579" s="408"/>
      <c r="W579" s="408"/>
      <c r="X579" s="408"/>
      <c r="Y579" s="408"/>
      <c r="Z579" s="408"/>
      <c r="AA579" s="408"/>
      <c r="AB579" s="198">
        <f t="shared" si="18"/>
        <v>2.73</v>
      </c>
      <c r="AC579" s="199" t="s">
        <v>19</v>
      </c>
      <c r="AE579" s="29"/>
      <c r="AF579" s="29"/>
      <c r="AG579" s="29"/>
      <c r="AH579" s="29"/>
      <c r="AI579" s="29"/>
      <c r="AJ579" s="29"/>
      <c r="AK579" s="29"/>
    </row>
    <row r="580" spans="9:37" s="45" customFormat="1" ht="16.5" customHeight="1">
      <c r="I580" s="158"/>
      <c r="J580" s="195"/>
      <c r="K580" s="407" t="s">
        <v>384</v>
      </c>
      <c r="L580" s="407"/>
      <c r="M580" s="407"/>
      <c r="N580" s="407"/>
      <c r="O580" s="407"/>
      <c r="P580" s="407"/>
      <c r="Q580" s="407"/>
      <c r="R580" s="408">
        <v>1</v>
      </c>
      <c r="S580" s="408"/>
      <c r="T580" s="197">
        <v>1.95</v>
      </c>
      <c r="U580" s="408">
        <v>1.4</v>
      </c>
      <c r="V580" s="408"/>
      <c r="W580" s="408"/>
      <c r="X580" s="408"/>
      <c r="Y580" s="408"/>
      <c r="Z580" s="408"/>
      <c r="AA580" s="408"/>
      <c r="AB580" s="198">
        <f t="shared" si="18"/>
        <v>2.73</v>
      </c>
      <c r="AC580" s="199" t="s">
        <v>19</v>
      </c>
      <c r="AE580" s="29"/>
      <c r="AF580" s="29"/>
      <c r="AG580" s="29"/>
      <c r="AH580" s="29"/>
      <c r="AI580" s="29"/>
      <c r="AJ580" s="29"/>
      <c r="AK580" s="29"/>
    </row>
    <row r="581" spans="9:37" s="45" customFormat="1" ht="16.5" customHeight="1">
      <c r="I581" s="158"/>
      <c r="J581" s="195"/>
      <c r="K581" s="407" t="s">
        <v>385</v>
      </c>
      <c r="L581" s="407"/>
      <c r="M581" s="407"/>
      <c r="N581" s="407"/>
      <c r="O581" s="407"/>
      <c r="P581" s="407"/>
      <c r="Q581" s="407"/>
      <c r="R581" s="408">
        <v>2</v>
      </c>
      <c r="S581" s="408"/>
      <c r="T581" s="197">
        <v>1.6</v>
      </c>
      <c r="U581" s="408">
        <v>3.3</v>
      </c>
      <c r="V581" s="408"/>
      <c r="W581" s="408"/>
      <c r="X581" s="408"/>
      <c r="Y581" s="408"/>
      <c r="Z581" s="408"/>
      <c r="AA581" s="408"/>
      <c r="AB581" s="198">
        <f>U581*T581*R581</f>
        <v>10.56</v>
      </c>
      <c r="AC581" s="199" t="s">
        <v>19</v>
      </c>
      <c r="AE581" s="29"/>
      <c r="AF581" s="29"/>
      <c r="AG581" s="29"/>
      <c r="AH581" s="29"/>
      <c r="AI581" s="29"/>
      <c r="AJ581" s="29"/>
      <c r="AK581" s="29"/>
    </row>
    <row r="582" spans="9:37" s="45" customFormat="1" ht="16.5" customHeight="1">
      <c r="I582" s="158"/>
      <c r="J582" s="195"/>
      <c r="K582" s="407" t="s">
        <v>457</v>
      </c>
      <c r="L582" s="407"/>
      <c r="M582" s="407"/>
      <c r="N582" s="407"/>
      <c r="O582" s="407"/>
      <c r="P582" s="407"/>
      <c r="Q582" s="407"/>
      <c r="R582" s="408">
        <v>1</v>
      </c>
      <c r="S582" s="408"/>
      <c r="T582" s="197">
        <v>1.5</v>
      </c>
      <c r="U582" s="408">
        <v>3.3</v>
      </c>
      <c r="V582" s="408"/>
      <c r="W582" s="408"/>
      <c r="X582" s="408"/>
      <c r="Y582" s="408"/>
      <c r="Z582" s="408"/>
      <c r="AA582" s="408"/>
      <c r="AB582" s="198">
        <f>U582*T582*R582</f>
        <v>4.9499999999999993</v>
      </c>
      <c r="AC582" s="199" t="s">
        <v>19</v>
      </c>
      <c r="AE582" s="29"/>
      <c r="AF582" s="29"/>
      <c r="AG582" s="29"/>
      <c r="AH582" s="29"/>
      <c r="AI582" s="29"/>
      <c r="AJ582" s="29"/>
      <c r="AK582" s="29"/>
    </row>
    <row r="583" spans="9:37" s="45" customFormat="1" ht="16.5" customHeight="1">
      <c r="I583" s="158"/>
      <c r="J583" s="195"/>
      <c r="K583" s="407" t="s">
        <v>725</v>
      </c>
      <c r="L583" s="407"/>
      <c r="M583" s="407"/>
      <c r="N583" s="407"/>
      <c r="O583" s="407"/>
      <c r="P583" s="407"/>
      <c r="Q583" s="407"/>
      <c r="R583" s="408">
        <v>2</v>
      </c>
      <c r="S583" s="408"/>
      <c r="T583" s="224">
        <v>2.2000000000000002</v>
      </c>
      <c r="U583" s="408">
        <v>3.3</v>
      </c>
      <c r="V583" s="408"/>
      <c r="W583" s="408"/>
      <c r="X583" s="408"/>
      <c r="Y583" s="408"/>
      <c r="Z583" s="408"/>
      <c r="AA583" s="408"/>
      <c r="AB583" s="198">
        <f>U583*T583*R583</f>
        <v>14.52</v>
      </c>
      <c r="AC583" s="199" t="s">
        <v>19</v>
      </c>
      <c r="AE583" s="29"/>
      <c r="AF583" s="29"/>
      <c r="AG583" s="29"/>
      <c r="AH583" s="29"/>
      <c r="AI583" s="29"/>
      <c r="AJ583" s="29"/>
      <c r="AK583" s="29"/>
    </row>
    <row r="584" spans="9:37" s="45" customFormat="1" ht="16.5" customHeight="1">
      <c r="I584" s="158"/>
      <c r="J584" s="195"/>
      <c r="K584" s="407" t="s">
        <v>726</v>
      </c>
      <c r="L584" s="407"/>
      <c r="M584" s="407"/>
      <c r="N584" s="407"/>
      <c r="O584" s="407"/>
      <c r="P584" s="407"/>
      <c r="Q584" s="407"/>
      <c r="R584" s="408">
        <v>1</v>
      </c>
      <c r="S584" s="408"/>
      <c r="T584" s="224">
        <v>2.2000000000000002</v>
      </c>
      <c r="U584" s="408">
        <v>3.3</v>
      </c>
      <c r="V584" s="408"/>
      <c r="W584" s="408"/>
      <c r="X584" s="408"/>
      <c r="Y584" s="408"/>
      <c r="Z584" s="408"/>
      <c r="AA584" s="408"/>
      <c r="AB584" s="198">
        <f>U584*T584*R584</f>
        <v>7.26</v>
      </c>
      <c r="AC584" s="199" t="s">
        <v>19</v>
      </c>
      <c r="AE584" s="29"/>
      <c r="AF584" s="29"/>
      <c r="AG584" s="29"/>
      <c r="AH584" s="29"/>
      <c r="AI584" s="29"/>
      <c r="AJ584" s="29"/>
      <c r="AK584" s="29"/>
    </row>
    <row r="585" spans="9:37" s="45" customFormat="1" ht="16.5" customHeight="1">
      <c r="I585" s="158"/>
      <c r="J585" s="195"/>
      <c r="K585" s="407" t="s">
        <v>737</v>
      </c>
      <c r="L585" s="407"/>
      <c r="M585" s="407"/>
      <c r="N585" s="407"/>
      <c r="O585" s="407"/>
      <c r="P585" s="407"/>
      <c r="Q585" s="407"/>
      <c r="R585" s="408">
        <v>1</v>
      </c>
      <c r="S585" s="408"/>
      <c r="T585" s="224">
        <v>2.2000000000000002</v>
      </c>
      <c r="U585" s="408">
        <v>3.3</v>
      </c>
      <c r="V585" s="408"/>
      <c r="W585" s="408"/>
      <c r="X585" s="408"/>
      <c r="Y585" s="408"/>
      <c r="Z585" s="408"/>
      <c r="AA585" s="408"/>
      <c r="AB585" s="198">
        <f>U585*T585*R585</f>
        <v>7.26</v>
      </c>
      <c r="AC585" s="199" t="s">
        <v>19</v>
      </c>
      <c r="AE585" s="29"/>
      <c r="AF585" s="29"/>
      <c r="AG585" s="29"/>
      <c r="AH585" s="29"/>
      <c r="AI585" s="29"/>
      <c r="AJ585" s="29"/>
      <c r="AK585" s="29"/>
    </row>
    <row r="586" spans="9:37" s="45" customFormat="1" ht="16.5" customHeight="1">
      <c r="I586" s="158"/>
      <c r="J586" s="54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47"/>
      <c r="AC586" s="159"/>
      <c r="AE586" s="29"/>
      <c r="AF586" s="29"/>
      <c r="AG586" s="29"/>
      <c r="AH586" s="29"/>
      <c r="AI586" s="29"/>
      <c r="AJ586" s="29"/>
      <c r="AK586" s="29"/>
    </row>
    <row r="587" spans="9:37" s="45" customFormat="1" ht="25.5" customHeight="1">
      <c r="I587" s="158"/>
      <c r="J587" s="190" t="s">
        <v>172</v>
      </c>
      <c r="K587" s="406" t="s">
        <v>379</v>
      </c>
      <c r="L587" s="406"/>
      <c r="M587" s="406"/>
      <c r="N587" s="406"/>
      <c r="O587" s="406"/>
      <c r="P587" s="406"/>
      <c r="Q587" s="406"/>
      <c r="R587" s="406"/>
      <c r="S587" s="406"/>
      <c r="T587" s="406"/>
      <c r="U587" s="406"/>
      <c r="V587" s="406"/>
      <c r="W587" s="406"/>
      <c r="X587" s="406"/>
      <c r="Y587" s="406"/>
      <c r="Z587" s="406"/>
      <c r="AA587" s="406"/>
      <c r="AB587" s="188">
        <f>SUM(AB588:AB600)</f>
        <v>21.3</v>
      </c>
      <c r="AC587" s="189" t="s">
        <v>323</v>
      </c>
      <c r="AE587" s="29"/>
      <c r="AF587" s="29"/>
      <c r="AG587" s="29"/>
      <c r="AH587" s="29"/>
      <c r="AI587" s="29"/>
      <c r="AJ587" s="29"/>
      <c r="AK587" s="29"/>
    </row>
    <row r="588" spans="9:37" s="45" customFormat="1" ht="16.5" customHeight="1">
      <c r="I588" s="158"/>
      <c r="J588" s="185"/>
      <c r="K588" s="403" t="s">
        <v>72</v>
      </c>
      <c r="L588" s="403"/>
      <c r="M588" s="403"/>
      <c r="N588" s="403"/>
      <c r="O588" s="403"/>
      <c r="P588" s="403"/>
      <c r="Q588" s="403"/>
      <c r="R588" s="403" t="s">
        <v>396</v>
      </c>
      <c r="S588" s="403"/>
      <c r="T588" s="183" t="s">
        <v>273</v>
      </c>
      <c r="U588" s="404" t="s">
        <v>265</v>
      </c>
      <c r="V588" s="404"/>
      <c r="W588" s="404"/>
      <c r="X588" s="404"/>
      <c r="Y588" s="404"/>
      <c r="Z588" s="404"/>
      <c r="AA588" s="404"/>
      <c r="AB588" s="183"/>
      <c r="AC588" s="186"/>
      <c r="AE588" s="29"/>
      <c r="AF588" s="29"/>
      <c r="AG588" s="29"/>
      <c r="AH588" s="29"/>
      <c r="AI588" s="29"/>
      <c r="AJ588" s="29"/>
      <c r="AK588" s="29"/>
    </row>
    <row r="589" spans="9:37" s="45" customFormat="1" ht="16.5" customHeight="1">
      <c r="I589" s="158"/>
      <c r="J589" s="195"/>
      <c r="K589" s="407" t="s">
        <v>381</v>
      </c>
      <c r="L589" s="407"/>
      <c r="M589" s="407"/>
      <c r="N589" s="407"/>
      <c r="O589" s="407"/>
      <c r="P589" s="407"/>
      <c r="Q589" s="407"/>
      <c r="R589" s="408"/>
      <c r="S589" s="408"/>
      <c r="T589" s="197">
        <v>0.9</v>
      </c>
      <c r="U589" s="408">
        <v>2.1</v>
      </c>
      <c r="V589" s="408"/>
      <c r="W589" s="408"/>
      <c r="X589" s="408"/>
      <c r="Y589" s="408"/>
      <c r="Z589" s="408"/>
      <c r="AA589" s="408"/>
      <c r="AB589" s="198">
        <f>U589*T589</f>
        <v>1.8900000000000001</v>
      </c>
      <c r="AC589" s="199" t="s">
        <v>19</v>
      </c>
      <c r="AE589" s="29"/>
      <c r="AF589" s="29"/>
      <c r="AG589" s="29"/>
      <c r="AH589" s="29"/>
      <c r="AI589" s="29"/>
      <c r="AJ589" s="29"/>
      <c r="AK589" s="29"/>
    </row>
    <row r="590" spans="9:37" s="45" customFormat="1" ht="16.5" customHeight="1">
      <c r="I590" s="158"/>
      <c r="J590" s="195"/>
      <c r="K590" s="407" t="s">
        <v>386</v>
      </c>
      <c r="L590" s="407"/>
      <c r="M590" s="407"/>
      <c r="N590" s="407"/>
      <c r="O590" s="407"/>
      <c r="P590" s="407"/>
      <c r="Q590" s="407"/>
      <c r="R590" s="408"/>
      <c r="S590" s="408"/>
      <c r="T590" s="197">
        <v>0.9</v>
      </c>
      <c r="U590" s="408">
        <v>2.1</v>
      </c>
      <c r="V590" s="408"/>
      <c r="W590" s="408"/>
      <c r="X590" s="408"/>
      <c r="Y590" s="408"/>
      <c r="Z590" s="408"/>
      <c r="AA590" s="408"/>
      <c r="AB590" s="198">
        <f t="shared" ref="AB590:AB594" si="19">U590*T590</f>
        <v>1.8900000000000001</v>
      </c>
      <c r="AC590" s="199" t="s">
        <v>19</v>
      </c>
      <c r="AE590" s="29"/>
      <c r="AF590" s="29"/>
      <c r="AG590" s="29"/>
      <c r="AH590" s="29"/>
      <c r="AI590" s="29"/>
      <c r="AJ590" s="29"/>
      <c r="AK590" s="29"/>
    </row>
    <row r="591" spans="9:37" s="45" customFormat="1" ht="16.5" customHeight="1">
      <c r="I591" s="158"/>
      <c r="J591" s="195"/>
      <c r="K591" s="407" t="s">
        <v>382</v>
      </c>
      <c r="L591" s="407"/>
      <c r="M591" s="407"/>
      <c r="N591" s="407"/>
      <c r="O591" s="407"/>
      <c r="P591" s="407"/>
      <c r="Q591" s="407"/>
      <c r="R591" s="408"/>
      <c r="S591" s="408"/>
      <c r="T591" s="197">
        <v>0.9</v>
      </c>
      <c r="U591" s="408">
        <v>2.1</v>
      </c>
      <c r="V591" s="408"/>
      <c r="W591" s="408"/>
      <c r="X591" s="408"/>
      <c r="Y591" s="408"/>
      <c r="Z591" s="408"/>
      <c r="AA591" s="408"/>
      <c r="AB591" s="198">
        <f t="shared" si="19"/>
        <v>1.8900000000000001</v>
      </c>
      <c r="AC591" s="199" t="s">
        <v>19</v>
      </c>
      <c r="AE591" s="29"/>
      <c r="AF591" s="29"/>
      <c r="AG591" s="29"/>
      <c r="AH591" s="29"/>
      <c r="AI591" s="29"/>
      <c r="AJ591" s="29"/>
      <c r="AK591" s="29"/>
    </row>
    <row r="592" spans="9:37" s="45" customFormat="1" ht="16.5" customHeight="1">
      <c r="I592" s="158"/>
      <c r="J592" s="195"/>
      <c r="K592" s="407" t="s">
        <v>383</v>
      </c>
      <c r="L592" s="407"/>
      <c r="M592" s="407"/>
      <c r="N592" s="407"/>
      <c r="O592" s="407"/>
      <c r="P592" s="407"/>
      <c r="Q592" s="407"/>
      <c r="R592" s="408"/>
      <c r="S592" s="408"/>
      <c r="T592" s="197">
        <v>0.9</v>
      </c>
      <c r="U592" s="408">
        <v>2.1</v>
      </c>
      <c r="V592" s="408"/>
      <c r="W592" s="408"/>
      <c r="X592" s="408"/>
      <c r="Y592" s="408"/>
      <c r="Z592" s="408"/>
      <c r="AA592" s="408"/>
      <c r="AB592" s="198">
        <f t="shared" si="19"/>
        <v>1.8900000000000001</v>
      </c>
      <c r="AC592" s="199" t="s">
        <v>19</v>
      </c>
      <c r="AE592" s="29"/>
      <c r="AF592" s="29"/>
      <c r="AG592" s="29"/>
      <c r="AH592" s="29"/>
      <c r="AI592" s="29"/>
      <c r="AJ592" s="29"/>
      <c r="AK592" s="29"/>
    </row>
    <row r="593" spans="9:37" s="45" customFormat="1" ht="16.5" customHeight="1">
      <c r="I593" s="158"/>
      <c r="J593" s="195"/>
      <c r="K593" s="407" t="s">
        <v>384</v>
      </c>
      <c r="L593" s="407"/>
      <c r="M593" s="407"/>
      <c r="N593" s="407"/>
      <c r="O593" s="407"/>
      <c r="P593" s="407"/>
      <c r="Q593" s="407"/>
      <c r="R593" s="408"/>
      <c r="S593" s="408"/>
      <c r="T593" s="197">
        <v>0.9</v>
      </c>
      <c r="U593" s="408">
        <v>2.1</v>
      </c>
      <c r="V593" s="408"/>
      <c r="W593" s="408"/>
      <c r="X593" s="408"/>
      <c r="Y593" s="408"/>
      <c r="Z593" s="408"/>
      <c r="AA593" s="408"/>
      <c r="AB593" s="198">
        <f t="shared" si="19"/>
        <v>1.8900000000000001</v>
      </c>
      <c r="AC593" s="199" t="s">
        <v>19</v>
      </c>
      <c r="AE593" s="29"/>
      <c r="AF593" s="29"/>
      <c r="AG593" s="29"/>
      <c r="AH593" s="29"/>
      <c r="AI593" s="29"/>
      <c r="AJ593" s="29"/>
      <c r="AK593" s="29"/>
    </row>
    <row r="594" spans="9:37" s="45" customFormat="1" ht="16.5" customHeight="1">
      <c r="I594" s="158"/>
      <c r="J594" s="195"/>
      <c r="K594" s="407" t="s">
        <v>387</v>
      </c>
      <c r="L594" s="407"/>
      <c r="M594" s="407"/>
      <c r="N594" s="407"/>
      <c r="O594" s="407"/>
      <c r="P594" s="407"/>
      <c r="Q594" s="407"/>
      <c r="R594" s="408"/>
      <c r="S594" s="408"/>
      <c r="T594" s="197">
        <v>0.8</v>
      </c>
      <c r="U594" s="408">
        <v>2.1</v>
      </c>
      <c r="V594" s="408"/>
      <c r="W594" s="408"/>
      <c r="X594" s="408"/>
      <c r="Y594" s="408"/>
      <c r="Z594" s="408"/>
      <c r="AA594" s="408"/>
      <c r="AB594" s="198">
        <f t="shared" si="19"/>
        <v>1.6800000000000002</v>
      </c>
      <c r="AC594" s="199" t="s">
        <v>19</v>
      </c>
      <c r="AE594" s="29"/>
      <c r="AF594" s="29"/>
      <c r="AG594" s="29"/>
      <c r="AH594" s="29"/>
      <c r="AI594" s="29"/>
      <c r="AJ594" s="29"/>
      <c r="AK594" s="29"/>
    </row>
    <row r="595" spans="9:37" s="45" customFormat="1" ht="16.5" customHeight="1">
      <c r="I595" s="158"/>
      <c r="J595" s="195"/>
      <c r="K595" s="407" t="s">
        <v>388</v>
      </c>
      <c r="L595" s="407"/>
      <c r="M595" s="407"/>
      <c r="N595" s="407"/>
      <c r="O595" s="407"/>
      <c r="P595" s="407"/>
      <c r="Q595" s="407"/>
      <c r="R595" s="408"/>
      <c r="S595" s="408"/>
      <c r="T595" s="197">
        <v>0.8</v>
      </c>
      <c r="U595" s="408">
        <v>2.1</v>
      </c>
      <c r="V595" s="408"/>
      <c r="W595" s="408"/>
      <c r="X595" s="408"/>
      <c r="Y595" s="408"/>
      <c r="Z595" s="408"/>
      <c r="AA595" s="408"/>
      <c r="AB595" s="198">
        <f t="shared" ref="AB595:AB596" si="20">U595*T595</f>
        <v>1.6800000000000002</v>
      </c>
      <c r="AC595" s="199" t="s">
        <v>19</v>
      </c>
      <c r="AE595" s="29"/>
      <c r="AF595" s="29"/>
      <c r="AG595" s="29"/>
      <c r="AH595" s="29"/>
      <c r="AI595" s="29"/>
      <c r="AJ595" s="29"/>
      <c r="AK595" s="29"/>
    </row>
    <row r="596" spans="9:37" s="45" customFormat="1" ht="16.5" customHeight="1">
      <c r="I596" s="158"/>
      <c r="J596" s="195"/>
      <c r="K596" s="407" t="s">
        <v>391</v>
      </c>
      <c r="L596" s="407"/>
      <c r="M596" s="407"/>
      <c r="N596" s="407"/>
      <c r="O596" s="407"/>
      <c r="P596" s="407"/>
      <c r="Q596" s="407"/>
      <c r="R596" s="408"/>
      <c r="S596" s="408"/>
      <c r="T596" s="197">
        <v>0.8</v>
      </c>
      <c r="U596" s="408">
        <v>2.1</v>
      </c>
      <c r="V596" s="408"/>
      <c r="W596" s="408"/>
      <c r="X596" s="408"/>
      <c r="Y596" s="408"/>
      <c r="Z596" s="408"/>
      <c r="AA596" s="408"/>
      <c r="AB596" s="198">
        <f t="shared" si="20"/>
        <v>1.6800000000000002</v>
      </c>
      <c r="AC596" s="199" t="s">
        <v>19</v>
      </c>
      <c r="AE596" s="29"/>
      <c r="AF596" s="29"/>
      <c r="AG596" s="29"/>
      <c r="AH596" s="29"/>
      <c r="AI596" s="29"/>
      <c r="AJ596" s="29"/>
      <c r="AK596" s="29"/>
    </row>
    <row r="597" spans="9:37" s="45" customFormat="1" ht="16.5" customHeight="1">
      <c r="I597" s="158"/>
      <c r="J597" s="195"/>
      <c r="K597" s="407" t="s">
        <v>392</v>
      </c>
      <c r="L597" s="407"/>
      <c r="M597" s="407"/>
      <c r="N597" s="407"/>
      <c r="O597" s="407"/>
      <c r="P597" s="407"/>
      <c r="Q597" s="407"/>
      <c r="R597" s="408"/>
      <c r="S597" s="408"/>
      <c r="T597" s="197">
        <v>0.6</v>
      </c>
      <c r="U597" s="408">
        <v>1.8</v>
      </c>
      <c r="V597" s="408"/>
      <c r="W597" s="408"/>
      <c r="X597" s="408"/>
      <c r="Y597" s="408"/>
      <c r="Z597" s="408"/>
      <c r="AA597" s="408"/>
      <c r="AB597" s="198">
        <f t="shared" ref="AB597" si="21">U597*T597</f>
        <v>1.08</v>
      </c>
      <c r="AC597" s="199" t="s">
        <v>19</v>
      </c>
      <c r="AE597" s="29"/>
      <c r="AF597" s="29"/>
      <c r="AG597" s="29"/>
      <c r="AH597" s="29"/>
      <c r="AI597" s="29"/>
      <c r="AJ597" s="29"/>
      <c r="AK597" s="29"/>
    </row>
    <row r="598" spans="9:37" s="45" customFormat="1" ht="16.5" customHeight="1">
      <c r="I598" s="158"/>
      <c r="J598" s="195"/>
      <c r="K598" s="407" t="s">
        <v>393</v>
      </c>
      <c r="L598" s="407"/>
      <c r="M598" s="407"/>
      <c r="N598" s="407"/>
      <c r="O598" s="407"/>
      <c r="P598" s="407"/>
      <c r="Q598" s="407"/>
      <c r="R598" s="408"/>
      <c r="S598" s="408"/>
      <c r="T598" s="197">
        <v>0.9</v>
      </c>
      <c r="U598" s="408">
        <v>2.1</v>
      </c>
      <c r="V598" s="408"/>
      <c r="W598" s="408"/>
      <c r="X598" s="408"/>
      <c r="Y598" s="408"/>
      <c r="Z598" s="408"/>
      <c r="AA598" s="408"/>
      <c r="AB598" s="198">
        <f t="shared" ref="AB598" si="22">U598*T598</f>
        <v>1.8900000000000001</v>
      </c>
      <c r="AC598" s="199" t="s">
        <v>19</v>
      </c>
      <c r="AE598" s="29"/>
      <c r="AF598" s="29"/>
      <c r="AG598" s="29"/>
      <c r="AH598" s="29"/>
      <c r="AI598" s="29"/>
      <c r="AJ598" s="29"/>
      <c r="AK598" s="29"/>
    </row>
    <row r="599" spans="9:37" s="45" customFormat="1" ht="16.5" customHeight="1">
      <c r="I599" s="158"/>
      <c r="J599" s="195"/>
      <c r="K599" s="407" t="s">
        <v>394</v>
      </c>
      <c r="L599" s="407"/>
      <c r="M599" s="407"/>
      <c r="N599" s="407"/>
      <c r="O599" s="407"/>
      <c r="P599" s="407"/>
      <c r="Q599" s="407"/>
      <c r="R599" s="408"/>
      <c r="S599" s="408"/>
      <c r="T599" s="197">
        <v>0.8</v>
      </c>
      <c r="U599" s="408">
        <v>2.1</v>
      </c>
      <c r="V599" s="408"/>
      <c r="W599" s="408"/>
      <c r="X599" s="408"/>
      <c r="Y599" s="408"/>
      <c r="Z599" s="408"/>
      <c r="AA599" s="408"/>
      <c r="AB599" s="198">
        <f t="shared" ref="AB599" si="23">U599*T599</f>
        <v>1.6800000000000002</v>
      </c>
      <c r="AC599" s="199" t="s">
        <v>19</v>
      </c>
      <c r="AE599" s="29"/>
      <c r="AF599" s="29"/>
      <c r="AG599" s="29"/>
      <c r="AH599" s="29"/>
      <c r="AI599" s="29"/>
      <c r="AJ599" s="29"/>
      <c r="AK599" s="29"/>
    </row>
    <row r="600" spans="9:37" s="45" customFormat="1" ht="16.5" customHeight="1">
      <c r="I600" s="158"/>
      <c r="J600" s="195"/>
      <c r="K600" s="407" t="s">
        <v>395</v>
      </c>
      <c r="L600" s="407"/>
      <c r="M600" s="407"/>
      <c r="N600" s="407"/>
      <c r="O600" s="407"/>
      <c r="P600" s="407"/>
      <c r="Q600" s="407"/>
      <c r="R600" s="408">
        <v>2</v>
      </c>
      <c r="S600" s="408"/>
      <c r="T600" s="197">
        <v>0.6</v>
      </c>
      <c r="U600" s="408">
        <v>1.8</v>
      </c>
      <c r="V600" s="408"/>
      <c r="W600" s="408"/>
      <c r="X600" s="408"/>
      <c r="Y600" s="408"/>
      <c r="Z600" s="408"/>
      <c r="AA600" s="408"/>
      <c r="AB600" s="198">
        <f>U600*T600*R600</f>
        <v>2.16</v>
      </c>
      <c r="AC600" s="199" t="s">
        <v>19</v>
      </c>
      <c r="AE600" s="29"/>
      <c r="AF600" s="29"/>
      <c r="AG600" s="29"/>
      <c r="AH600" s="29"/>
      <c r="AI600" s="29"/>
      <c r="AJ600" s="29"/>
      <c r="AK600" s="29"/>
    </row>
    <row r="601" spans="9:37" s="45" customFormat="1" ht="16.5" customHeight="1">
      <c r="I601" s="158"/>
      <c r="J601" s="54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47"/>
      <c r="AC601" s="159"/>
      <c r="AE601" s="29"/>
      <c r="AF601" s="29"/>
      <c r="AG601" s="29"/>
      <c r="AH601" s="29"/>
      <c r="AI601" s="29"/>
      <c r="AJ601" s="29"/>
      <c r="AK601" s="29"/>
    </row>
    <row r="602" spans="9:37" s="45" customFormat="1" ht="16.5" customHeight="1">
      <c r="I602" s="158"/>
      <c r="J602" s="190" t="s">
        <v>173</v>
      </c>
      <c r="K602" s="406" t="s">
        <v>223</v>
      </c>
      <c r="L602" s="406"/>
      <c r="M602" s="406"/>
      <c r="N602" s="406"/>
      <c r="O602" s="406"/>
      <c r="P602" s="406"/>
      <c r="Q602" s="406"/>
      <c r="R602" s="406"/>
      <c r="S602" s="406"/>
      <c r="T602" s="406"/>
      <c r="U602" s="406"/>
      <c r="V602" s="406"/>
      <c r="W602" s="406"/>
      <c r="X602" s="406"/>
      <c r="Y602" s="406"/>
      <c r="Z602" s="406"/>
      <c r="AA602" s="406"/>
      <c r="AB602" s="188">
        <f>AB604</f>
        <v>1</v>
      </c>
      <c r="AC602" s="189" t="s">
        <v>397</v>
      </c>
      <c r="AE602" s="29"/>
      <c r="AF602" s="29"/>
      <c r="AG602" s="29"/>
      <c r="AH602" s="29"/>
      <c r="AI602" s="29"/>
      <c r="AJ602" s="29"/>
      <c r="AK602" s="29"/>
    </row>
    <row r="603" spans="9:37" s="45" customFormat="1" ht="16.5" customHeight="1">
      <c r="I603" s="158"/>
      <c r="J603" s="185"/>
      <c r="K603" s="403" t="s">
        <v>72</v>
      </c>
      <c r="L603" s="403"/>
      <c r="M603" s="403"/>
      <c r="N603" s="403"/>
      <c r="O603" s="403"/>
      <c r="P603" s="403"/>
      <c r="Q603" s="403"/>
      <c r="R603" s="403"/>
      <c r="S603" s="403"/>
      <c r="T603" s="183" t="s">
        <v>396</v>
      </c>
      <c r="U603" s="404" t="s">
        <v>273</v>
      </c>
      <c r="V603" s="404"/>
      <c r="W603" s="404"/>
      <c r="X603" s="404"/>
      <c r="Y603" s="404"/>
      <c r="Z603" s="404"/>
      <c r="AA603" s="404"/>
      <c r="AB603" s="183"/>
      <c r="AC603" s="186"/>
      <c r="AE603" s="29"/>
      <c r="AF603" s="29"/>
      <c r="AG603" s="29"/>
      <c r="AH603" s="29"/>
      <c r="AI603" s="29"/>
      <c r="AJ603" s="29"/>
      <c r="AK603" s="29"/>
    </row>
    <row r="604" spans="9:37" s="45" customFormat="1" ht="16.5" customHeight="1">
      <c r="I604" s="158"/>
      <c r="J604" s="195"/>
      <c r="K604" s="407" t="s">
        <v>398</v>
      </c>
      <c r="L604" s="407"/>
      <c r="M604" s="407"/>
      <c r="N604" s="407"/>
      <c r="O604" s="407"/>
      <c r="P604" s="407"/>
      <c r="Q604" s="407"/>
      <c r="R604" s="408"/>
      <c r="S604" s="408"/>
      <c r="T604" s="197">
        <v>2</v>
      </c>
      <c r="U604" s="408">
        <v>0.5</v>
      </c>
      <c r="V604" s="408"/>
      <c r="W604" s="408"/>
      <c r="X604" s="408"/>
      <c r="Y604" s="408"/>
      <c r="Z604" s="408"/>
      <c r="AA604" s="408"/>
      <c r="AB604" s="198">
        <f>U604*T604</f>
        <v>1</v>
      </c>
      <c r="AC604" s="199" t="s">
        <v>24</v>
      </c>
      <c r="AE604" s="29"/>
      <c r="AF604" s="29"/>
      <c r="AG604" s="29"/>
      <c r="AH604" s="29"/>
      <c r="AI604" s="29"/>
      <c r="AJ604" s="29"/>
      <c r="AK604" s="29"/>
    </row>
    <row r="605" spans="9:37" s="45" customFormat="1" ht="16.5" customHeight="1">
      <c r="I605" s="158"/>
      <c r="J605" s="54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47"/>
      <c r="AC605" s="159"/>
      <c r="AE605" s="29"/>
      <c r="AF605" s="29"/>
      <c r="AG605" s="29"/>
      <c r="AH605" s="29"/>
      <c r="AI605" s="29"/>
      <c r="AJ605" s="29"/>
      <c r="AK605" s="29"/>
    </row>
    <row r="606" spans="9:37" s="45" customFormat="1" ht="16.5" customHeight="1">
      <c r="I606" s="158"/>
      <c r="J606" s="190" t="s">
        <v>174</v>
      </c>
      <c r="K606" s="406" t="s">
        <v>215</v>
      </c>
      <c r="L606" s="406"/>
      <c r="M606" s="406"/>
      <c r="N606" s="406"/>
      <c r="O606" s="406"/>
      <c r="P606" s="406"/>
      <c r="Q606" s="406"/>
      <c r="R606" s="406"/>
      <c r="S606" s="406"/>
      <c r="T606" s="406"/>
      <c r="U606" s="406"/>
      <c r="V606" s="406"/>
      <c r="W606" s="406"/>
      <c r="X606" s="406"/>
      <c r="Y606" s="406"/>
      <c r="Z606" s="406"/>
      <c r="AA606" s="406"/>
      <c r="AB606" s="188">
        <f>SUM(AB608:AB617)</f>
        <v>10</v>
      </c>
      <c r="AC606" s="189" t="s">
        <v>377</v>
      </c>
      <c r="AE606" s="29"/>
      <c r="AF606" s="29"/>
      <c r="AG606" s="29"/>
      <c r="AH606" s="29"/>
      <c r="AI606" s="29"/>
      <c r="AJ606" s="29"/>
      <c r="AK606" s="29"/>
    </row>
    <row r="607" spans="9:37" s="45" customFormat="1" ht="16.5" customHeight="1">
      <c r="I607" s="158"/>
      <c r="J607" s="185"/>
      <c r="K607" s="403" t="s">
        <v>72</v>
      </c>
      <c r="L607" s="403"/>
      <c r="M607" s="403"/>
      <c r="N607" s="403"/>
      <c r="O607" s="403"/>
      <c r="P607" s="403"/>
      <c r="Q607" s="403"/>
      <c r="R607" s="403"/>
      <c r="S607" s="403"/>
      <c r="T607" s="183"/>
      <c r="U607" s="404"/>
      <c r="V607" s="404"/>
      <c r="W607" s="404"/>
      <c r="X607" s="404"/>
      <c r="Y607" s="404"/>
      <c r="Z607" s="404"/>
      <c r="AA607" s="404"/>
      <c r="AB607" s="185" t="s">
        <v>396</v>
      </c>
      <c r="AC607" s="186"/>
      <c r="AE607" s="29"/>
      <c r="AF607" s="29"/>
      <c r="AG607" s="29"/>
      <c r="AH607" s="29"/>
      <c r="AI607" s="29"/>
      <c r="AJ607" s="29"/>
      <c r="AK607" s="29"/>
    </row>
    <row r="608" spans="9:37" s="45" customFormat="1" ht="16.5" customHeight="1">
      <c r="I608" s="158"/>
      <c r="J608" s="195"/>
      <c r="K608" s="407" t="s">
        <v>381</v>
      </c>
      <c r="L608" s="407"/>
      <c r="M608" s="407"/>
      <c r="N608" s="407"/>
      <c r="O608" s="407"/>
      <c r="P608" s="407"/>
      <c r="Q608" s="407"/>
      <c r="R608" s="408"/>
      <c r="S608" s="408"/>
      <c r="T608" s="197"/>
      <c r="U608" s="408"/>
      <c r="V608" s="408"/>
      <c r="W608" s="408"/>
      <c r="X608" s="408"/>
      <c r="Y608" s="408"/>
      <c r="Z608" s="408"/>
      <c r="AA608" s="408"/>
      <c r="AB608" s="198">
        <v>1</v>
      </c>
      <c r="AC608" s="199" t="s">
        <v>61</v>
      </c>
      <c r="AE608" s="29"/>
      <c r="AF608" s="29"/>
      <c r="AG608" s="29"/>
      <c r="AH608" s="29"/>
      <c r="AI608" s="29"/>
      <c r="AJ608" s="29"/>
      <c r="AK608" s="29"/>
    </row>
    <row r="609" spans="9:37" s="45" customFormat="1" ht="16.5" customHeight="1">
      <c r="I609" s="158"/>
      <c r="J609" s="195"/>
      <c r="K609" s="407" t="s">
        <v>386</v>
      </c>
      <c r="L609" s="407"/>
      <c r="M609" s="407"/>
      <c r="N609" s="407"/>
      <c r="O609" s="407"/>
      <c r="P609" s="407"/>
      <c r="Q609" s="407"/>
      <c r="R609" s="408"/>
      <c r="S609" s="408"/>
      <c r="T609" s="197"/>
      <c r="U609" s="408"/>
      <c r="V609" s="408"/>
      <c r="W609" s="408"/>
      <c r="X609" s="408"/>
      <c r="Y609" s="408"/>
      <c r="Z609" s="408"/>
      <c r="AA609" s="408"/>
      <c r="AB609" s="198">
        <v>1</v>
      </c>
      <c r="AC609" s="199" t="s">
        <v>61</v>
      </c>
      <c r="AE609" s="29"/>
      <c r="AF609" s="29"/>
      <c r="AG609" s="29"/>
      <c r="AH609" s="29"/>
      <c r="AI609" s="29"/>
      <c r="AJ609" s="29"/>
      <c r="AK609" s="29"/>
    </row>
    <row r="610" spans="9:37" s="45" customFormat="1" ht="16.5" customHeight="1">
      <c r="I610" s="158"/>
      <c r="J610" s="195"/>
      <c r="K610" s="407" t="s">
        <v>382</v>
      </c>
      <c r="L610" s="407"/>
      <c r="M610" s="407"/>
      <c r="N610" s="407"/>
      <c r="O610" s="407"/>
      <c r="P610" s="407"/>
      <c r="Q610" s="407"/>
      <c r="R610" s="408"/>
      <c r="S610" s="408"/>
      <c r="T610" s="197"/>
      <c r="U610" s="408"/>
      <c r="V610" s="408"/>
      <c r="W610" s="408"/>
      <c r="X610" s="408"/>
      <c r="Y610" s="408"/>
      <c r="Z610" s="408"/>
      <c r="AA610" s="408"/>
      <c r="AB610" s="198">
        <v>1</v>
      </c>
      <c r="AC610" s="199" t="s">
        <v>61</v>
      </c>
      <c r="AE610" s="29"/>
      <c r="AF610" s="29"/>
      <c r="AG610" s="29"/>
      <c r="AH610" s="29"/>
      <c r="AI610" s="29"/>
      <c r="AJ610" s="29"/>
      <c r="AK610" s="29"/>
    </row>
    <row r="611" spans="9:37" s="45" customFormat="1" ht="16.5" customHeight="1">
      <c r="I611" s="158"/>
      <c r="J611" s="195"/>
      <c r="K611" s="407" t="s">
        <v>383</v>
      </c>
      <c r="L611" s="407"/>
      <c r="M611" s="407"/>
      <c r="N611" s="407"/>
      <c r="O611" s="407"/>
      <c r="P611" s="407"/>
      <c r="Q611" s="407"/>
      <c r="R611" s="408"/>
      <c r="S611" s="408"/>
      <c r="T611" s="197"/>
      <c r="U611" s="408"/>
      <c r="V611" s="408"/>
      <c r="W611" s="408"/>
      <c r="X611" s="408"/>
      <c r="Y611" s="408"/>
      <c r="Z611" s="408"/>
      <c r="AA611" s="408"/>
      <c r="AB611" s="198">
        <v>1</v>
      </c>
      <c r="AC611" s="199" t="s">
        <v>61</v>
      </c>
      <c r="AE611" s="29"/>
      <c r="AF611" s="29"/>
      <c r="AG611" s="29"/>
      <c r="AH611" s="29"/>
      <c r="AI611" s="29"/>
      <c r="AJ611" s="29"/>
      <c r="AK611" s="29"/>
    </row>
    <row r="612" spans="9:37" s="45" customFormat="1" ht="16.5" customHeight="1">
      <c r="I612" s="158"/>
      <c r="J612" s="195"/>
      <c r="K612" s="407" t="s">
        <v>384</v>
      </c>
      <c r="L612" s="407"/>
      <c r="M612" s="407"/>
      <c r="N612" s="407"/>
      <c r="O612" s="407"/>
      <c r="P612" s="407"/>
      <c r="Q612" s="407"/>
      <c r="R612" s="408"/>
      <c r="S612" s="408"/>
      <c r="T612" s="197"/>
      <c r="U612" s="408"/>
      <c r="V612" s="408"/>
      <c r="W612" s="408"/>
      <c r="X612" s="408"/>
      <c r="Y612" s="408"/>
      <c r="Z612" s="408"/>
      <c r="AA612" s="408"/>
      <c r="AB612" s="198">
        <v>1</v>
      </c>
      <c r="AC612" s="199" t="s">
        <v>61</v>
      </c>
      <c r="AE612" s="29"/>
      <c r="AF612" s="29"/>
      <c r="AG612" s="29"/>
      <c r="AH612" s="29"/>
      <c r="AI612" s="29"/>
      <c r="AJ612" s="29"/>
      <c r="AK612" s="29"/>
    </row>
    <row r="613" spans="9:37" s="45" customFormat="1" ht="16.5" customHeight="1">
      <c r="I613" s="158"/>
      <c r="J613" s="195"/>
      <c r="K613" s="407" t="s">
        <v>387</v>
      </c>
      <c r="L613" s="407"/>
      <c r="M613" s="407"/>
      <c r="N613" s="407"/>
      <c r="O613" s="407"/>
      <c r="P613" s="407"/>
      <c r="Q613" s="407"/>
      <c r="R613" s="408"/>
      <c r="S613" s="408"/>
      <c r="T613" s="197"/>
      <c r="U613" s="408"/>
      <c r="V613" s="408"/>
      <c r="W613" s="408"/>
      <c r="X613" s="408"/>
      <c r="Y613" s="408"/>
      <c r="Z613" s="408"/>
      <c r="AA613" s="408"/>
      <c r="AB613" s="198">
        <v>1</v>
      </c>
      <c r="AC613" s="199" t="s">
        <v>61</v>
      </c>
      <c r="AE613" s="29"/>
      <c r="AF613" s="29"/>
      <c r="AG613" s="29"/>
      <c r="AH613" s="29"/>
      <c r="AI613" s="29"/>
      <c r="AJ613" s="29"/>
      <c r="AK613" s="29"/>
    </row>
    <row r="614" spans="9:37" s="45" customFormat="1" ht="16.5" customHeight="1">
      <c r="I614" s="158"/>
      <c r="J614" s="195"/>
      <c r="K614" s="407" t="s">
        <v>388</v>
      </c>
      <c r="L614" s="407"/>
      <c r="M614" s="407"/>
      <c r="N614" s="407"/>
      <c r="O614" s="407"/>
      <c r="P614" s="407"/>
      <c r="Q614" s="407"/>
      <c r="R614" s="408"/>
      <c r="S614" s="408"/>
      <c r="T614" s="197"/>
      <c r="U614" s="408"/>
      <c r="V614" s="408"/>
      <c r="W614" s="408"/>
      <c r="X614" s="408"/>
      <c r="Y614" s="408"/>
      <c r="Z614" s="408"/>
      <c r="AA614" s="408"/>
      <c r="AB614" s="198">
        <v>1</v>
      </c>
      <c r="AC614" s="199" t="s">
        <v>61</v>
      </c>
      <c r="AE614" s="29"/>
      <c r="AF614" s="29"/>
      <c r="AG614" s="29"/>
      <c r="AH614" s="29"/>
      <c r="AI614" s="29"/>
      <c r="AJ614" s="29"/>
      <c r="AK614" s="29"/>
    </row>
    <row r="615" spans="9:37" s="45" customFormat="1" ht="16.5" customHeight="1">
      <c r="I615" s="158"/>
      <c r="J615" s="195"/>
      <c r="K615" s="407" t="s">
        <v>391</v>
      </c>
      <c r="L615" s="407"/>
      <c r="M615" s="407"/>
      <c r="N615" s="407"/>
      <c r="O615" s="407"/>
      <c r="P615" s="407"/>
      <c r="Q615" s="407"/>
      <c r="R615" s="408"/>
      <c r="S615" s="408"/>
      <c r="T615" s="197"/>
      <c r="U615" s="408"/>
      <c r="V615" s="408"/>
      <c r="W615" s="408"/>
      <c r="X615" s="408"/>
      <c r="Y615" s="408"/>
      <c r="Z615" s="408"/>
      <c r="AA615" s="408"/>
      <c r="AB615" s="198">
        <v>1</v>
      </c>
      <c r="AC615" s="199" t="s">
        <v>61</v>
      </c>
      <c r="AE615" s="29"/>
      <c r="AF615" s="29"/>
      <c r="AG615" s="29"/>
      <c r="AH615" s="29"/>
      <c r="AI615" s="29"/>
      <c r="AJ615" s="29"/>
      <c r="AK615" s="29"/>
    </row>
    <row r="616" spans="9:37" s="45" customFormat="1" ht="16.5" customHeight="1">
      <c r="I616" s="158"/>
      <c r="J616" s="195"/>
      <c r="K616" s="407" t="s">
        <v>393</v>
      </c>
      <c r="L616" s="407"/>
      <c r="M616" s="407"/>
      <c r="N616" s="407"/>
      <c r="O616" s="407"/>
      <c r="P616" s="407"/>
      <c r="Q616" s="407"/>
      <c r="R616" s="408"/>
      <c r="S616" s="408"/>
      <c r="T616" s="197"/>
      <c r="U616" s="408"/>
      <c r="V616" s="408"/>
      <c r="W616" s="408"/>
      <c r="X616" s="408"/>
      <c r="Y616" s="408"/>
      <c r="Z616" s="408"/>
      <c r="AA616" s="408"/>
      <c r="AB616" s="198">
        <v>1</v>
      </c>
      <c r="AC616" s="199" t="s">
        <v>61</v>
      </c>
      <c r="AE616" s="29"/>
      <c r="AF616" s="29"/>
      <c r="AG616" s="29"/>
      <c r="AH616" s="29"/>
      <c r="AI616" s="29"/>
      <c r="AJ616" s="29"/>
      <c r="AK616" s="29"/>
    </row>
    <row r="617" spans="9:37" s="45" customFormat="1" ht="16.5" customHeight="1">
      <c r="I617" s="158"/>
      <c r="J617" s="195"/>
      <c r="K617" s="407" t="s">
        <v>394</v>
      </c>
      <c r="L617" s="407"/>
      <c r="M617" s="407"/>
      <c r="N617" s="407"/>
      <c r="O617" s="407"/>
      <c r="P617" s="407"/>
      <c r="Q617" s="407"/>
      <c r="R617" s="408"/>
      <c r="S617" s="408"/>
      <c r="T617" s="197"/>
      <c r="U617" s="408"/>
      <c r="V617" s="408"/>
      <c r="W617" s="408"/>
      <c r="X617" s="408"/>
      <c r="Y617" s="408"/>
      <c r="Z617" s="408"/>
      <c r="AA617" s="408"/>
      <c r="AB617" s="198">
        <v>1</v>
      </c>
      <c r="AC617" s="199" t="s">
        <v>61</v>
      </c>
      <c r="AE617" s="29"/>
      <c r="AF617" s="29"/>
      <c r="AG617" s="29"/>
      <c r="AH617" s="29"/>
      <c r="AI617" s="29"/>
      <c r="AJ617" s="29"/>
      <c r="AK617" s="29"/>
    </row>
    <row r="618" spans="9:37" s="45" customFormat="1" ht="16.5" customHeight="1">
      <c r="I618" s="158"/>
      <c r="J618" s="54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47"/>
      <c r="AC618" s="159"/>
      <c r="AE618" s="29"/>
      <c r="AF618" s="29"/>
      <c r="AG618" s="29"/>
      <c r="AH618" s="29"/>
      <c r="AI618" s="29"/>
      <c r="AJ618" s="29"/>
      <c r="AK618" s="29"/>
    </row>
    <row r="619" spans="9:37" s="45" customFormat="1" ht="16.5" customHeight="1">
      <c r="I619" s="158"/>
      <c r="J619" s="190" t="s">
        <v>175</v>
      </c>
      <c r="K619" s="402" t="s">
        <v>380</v>
      </c>
      <c r="L619" s="402"/>
      <c r="M619" s="402"/>
      <c r="N619" s="402"/>
      <c r="O619" s="402"/>
      <c r="P619" s="402"/>
      <c r="Q619" s="402"/>
      <c r="R619" s="402"/>
      <c r="S619" s="402"/>
      <c r="T619" s="402"/>
      <c r="U619" s="402"/>
      <c r="V619" s="402"/>
      <c r="W619" s="402"/>
      <c r="X619" s="402"/>
      <c r="Y619" s="402"/>
      <c r="Z619" s="402"/>
      <c r="AA619" s="402"/>
      <c r="AB619" s="188">
        <f>SUM(AB620:AB634)</f>
        <v>94.08</v>
      </c>
      <c r="AC619" s="189" t="s">
        <v>323</v>
      </c>
      <c r="AE619" s="29"/>
      <c r="AF619" s="29"/>
      <c r="AG619" s="29"/>
      <c r="AH619" s="29"/>
      <c r="AI619" s="29"/>
      <c r="AJ619" s="29"/>
      <c r="AK619" s="29"/>
    </row>
    <row r="620" spans="9:37" s="45" customFormat="1" ht="16.5" customHeight="1">
      <c r="I620" s="158"/>
      <c r="J620" s="185"/>
      <c r="K620" s="403" t="s">
        <v>72</v>
      </c>
      <c r="L620" s="403"/>
      <c r="M620" s="403"/>
      <c r="N620" s="403"/>
      <c r="O620" s="403"/>
      <c r="P620" s="403"/>
      <c r="Q620" s="403"/>
      <c r="R620" s="403"/>
      <c r="S620" s="403"/>
      <c r="T620" s="183" t="s">
        <v>273</v>
      </c>
      <c r="U620" s="404" t="s">
        <v>265</v>
      </c>
      <c r="V620" s="404"/>
      <c r="W620" s="404"/>
      <c r="X620" s="404"/>
      <c r="Y620" s="404"/>
      <c r="Z620" s="404"/>
      <c r="AA620" s="404"/>
      <c r="AB620" s="183"/>
      <c r="AC620" s="186"/>
      <c r="AE620" s="29"/>
      <c r="AF620" s="29"/>
      <c r="AG620" s="29"/>
      <c r="AH620" s="29"/>
      <c r="AI620" s="29"/>
      <c r="AJ620" s="29"/>
      <c r="AK620" s="29"/>
    </row>
    <row r="621" spans="9:37" s="45" customFormat="1" ht="16.5" customHeight="1">
      <c r="I621" s="158"/>
      <c r="J621" s="195"/>
      <c r="K621" s="407" t="s">
        <v>399</v>
      </c>
      <c r="L621" s="407"/>
      <c r="M621" s="407"/>
      <c r="N621" s="407"/>
      <c r="O621" s="407"/>
      <c r="P621" s="407"/>
      <c r="Q621" s="407"/>
      <c r="R621" s="408"/>
      <c r="S621" s="408"/>
      <c r="T621" s="197">
        <v>2.4</v>
      </c>
      <c r="U621" s="408">
        <v>2.8</v>
      </c>
      <c r="V621" s="408"/>
      <c r="W621" s="408"/>
      <c r="X621" s="408"/>
      <c r="Y621" s="408"/>
      <c r="Z621" s="408"/>
      <c r="AA621" s="408"/>
      <c r="AB621" s="198">
        <f>U621*T621</f>
        <v>6.72</v>
      </c>
      <c r="AC621" s="199" t="s">
        <v>19</v>
      </c>
      <c r="AE621" s="29"/>
      <c r="AF621" s="29"/>
      <c r="AG621" s="29"/>
      <c r="AH621" s="29"/>
      <c r="AI621" s="29"/>
      <c r="AJ621" s="29"/>
      <c r="AK621" s="29"/>
    </row>
    <row r="622" spans="9:37" s="45" customFormat="1" ht="16.5" customHeight="1">
      <c r="I622" s="158"/>
      <c r="J622" s="195"/>
      <c r="K622" s="407" t="s">
        <v>400</v>
      </c>
      <c r="L622" s="407"/>
      <c r="M622" s="407"/>
      <c r="N622" s="407"/>
      <c r="O622" s="407"/>
      <c r="P622" s="407"/>
      <c r="Q622" s="407"/>
      <c r="R622" s="408"/>
      <c r="S622" s="408"/>
      <c r="T622" s="197">
        <v>2.4</v>
      </c>
      <c r="U622" s="408">
        <v>2.8</v>
      </c>
      <c r="V622" s="408"/>
      <c r="W622" s="408"/>
      <c r="X622" s="408"/>
      <c r="Y622" s="408"/>
      <c r="Z622" s="408"/>
      <c r="AA622" s="408"/>
      <c r="AB622" s="198">
        <f t="shared" ref="AB622:AB623" si="24">U622*T622</f>
        <v>6.72</v>
      </c>
      <c r="AC622" s="199" t="s">
        <v>19</v>
      </c>
      <c r="AE622" s="29"/>
      <c r="AF622" s="29"/>
      <c r="AG622" s="29"/>
      <c r="AH622" s="29"/>
      <c r="AI622" s="29"/>
      <c r="AJ622" s="29"/>
      <c r="AK622" s="29"/>
    </row>
    <row r="623" spans="9:37" s="45" customFormat="1" ht="16.5" customHeight="1">
      <c r="I623" s="158"/>
      <c r="J623" s="195"/>
      <c r="K623" s="407" t="s">
        <v>401</v>
      </c>
      <c r="L623" s="407"/>
      <c r="M623" s="407"/>
      <c r="N623" s="407"/>
      <c r="O623" s="407"/>
      <c r="P623" s="407"/>
      <c r="Q623" s="407"/>
      <c r="R623" s="408"/>
      <c r="S623" s="408"/>
      <c r="T623" s="197">
        <v>2.4</v>
      </c>
      <c r="U623" s="408">
        <v>2.8</v>
      </c>
      <c r="V623" s="408"/>
      <c r="W623" s="408"/>
      <c r="X623" s="408"/>
      <c r="Y623" s="408"/>
      <c r="Z623" s="408"/>
      <c r="AA623" s="408"/>
      <c r="AB623" s="198">
        <f t="shared" si="24"/>
        <v>6.72</v>
      </c>
      <c r="AC623" s="199" t="s">
        <v>19</v>
      </c>
      <c r="AE623" s="29"/>
      <c r="AF623" s="29"/>
      <c r="AG623" s="29"/>
      <c r="AH623" s="29"/>
      <c r="AI623" s="29"/>
      <c r="AJ623" s="29"/>
      <c r="AK623" s="29"/>
    </row>
    <row r="624" spans="9:37" s="45" customFormat="1" ht="16.5" customHeight="1">
      <c r="I624" s="158"/>
      <c r="J624" s="195"/>
      <c r="K624" s="407" t="s">
        <v>402</v>
      </c>
      <c r="L624" s="407"/>
      <c r="M624" s="407"/>
      <c r="N624" s="407"/>
      <c r="O624" s="407"/>
      <c r="P624" s="407"/>
      <c r="Q624" s="407"/>
      <c r="R624" s="408"/>
      <c r="S624" s="408"/>
      <c r="T624" s="197">
        <v>2.4</v>
      </c>
      <c r="U624" s="408">
        <v>2.8</v>
      </c>
      <c r="V624" s="408"/>
      <c r="W624" s="408"/>
      <c r="X624" s="408"/>
      <c r="Y624" s="408"/>
      <c r="Z624" s="408"/>
      <c r="AA624" s="408"/>
      <c r="AB624" s="198">
        <f t="shared" ref="AB624:AB634" si="25">U624*T624</f>
        <v>6.72</v>
      </c>
      <c r="AC624" s="199" t="s">
        <v>19</v>
      </c>
      <c r="AE624" s="29"/>
      <c r="AF624" s="29"/>
      <c r="AG624" s="29"/>
      <c r="AH624" s="29"/>
      <c r="AI624" s="29"/>
      <c r="AJ624" s="29"/>
      <c r="AK624" s="29"/>
    </row>
    <row r="625" spans="9:37" s="45" customFormat="1" ht="16.5" customHeight="1">
      <c r="I625" s="158"/>
      <c r="J625" s="195"/>
      <c r="K625" s="407" t="s">
        <v>403</v>
      </c>
      <c r="L625" s="407"/>
      <c r="M625" s="407"/>
      <c r="N625" s="407"/>
      <c r="O625" s="407"/>
      <c r="P625" s="407"/>
      <c r="Q625" s="407"/>
      <c r="R625" s="408"/>
      <c r="S625" s="408"/>
      <c r="T625" s="197">
        <v>2.4</v>
      </c>
      <c r="U625" s="408">
        <v>2.8</v>
      </c>
      <c r="V625" s="408"/>
      <c r="W625" s="408"/>
      <c r="X625" s="408"/>
      <c r="Y625" s="408"/>
      <c r="Z625" s="408"/>
      <c r="AA625" s="408"/>
      <c r="AB625" s="198">
        <f t="shared" si="25"/>
        <v>6.72</v>
      </c>
      <c r="AC625" s="199" t="s">
        <v>19</v>
      </c>
      <c r="AE625" s="29"/>
      <c r="AF625" s="29"/>
      <c r="AG625" s="29"/>
      <c r="AH625" s="29"/>
      <c r="AI625" s="29"/>
      <c r="AJ625" s="29"/>
      <c r="AK625" s="29"/>
    </row>
    <row r="626" spans="9:37" s="45" customFormat="1" ht="16.5" customHeight="1">
      <c r="I626" s="158"/>
      <c r="J626" s="195"/>
      <c r="K626" s="407" t="s">
        <v>404</v>
      </c>
      <c r="L626" s="407"/>
      <c r="M626" s="407"/>
      <c r="N626" s="407"/>
      <c r="O626" s="407"/>
      <c r="P626" s="407"/>
      <c r="Q626" s="407"/>
      <c r="R626" s="408"/>
      <c r="S626" s="408"/>
      <c r="T626" s="197">
        <v>2.4</v>
      </c>
      <c r="U626" s="408">
        <v>2.8</v>
      </c>
      <c r="V626" s="408"/>
      <c r="W626" s="408"/>
      <c r="X626" s="408"/>
      <c r="Y626" s="408"/>
      <c r="Z626" s="408"/>
      <c r="AA626" s="408"/>
      <c r="AB626" s="198">
        <f t="shared" si="25"/>
        <v>6.72</v>
      </c>
      <c r="AC626" s="199" t="s">
        <v>19</v>
      </c>
      <c r="AE626" s="29"/>
      <c r="AF626" s="29"/>
      <c r="AG626" s="29"/>
      <c r="AH626" s="29"/>
      <c r="AI626" s="29"/>
      <c r="AJ626" s="29"/>
      <c r="AK626" s="29"/>
    </row>
    <row r="627" spans="9:37" s="45" customFormat="1" ht="16.5" customHeight="1">
      <c r="I627" s="158"/>
      <c r="J627" s="195"/>
      <c r="K627" s="407" t="s">
        <v>405</v>
      </c>
      <c r="L627" s="407"/>
      <c r="M627" s="407"/>
      <c r="N627" s="407"/>
      <c r="O627" s="407"/>
      <c r="P627" s="407"/>
      <c r="Q627" s="407"/>
      <c r="R627" s="408"/>
      <c r="S627" s="408"/>
      <c r="T627" s="197">
        <v>2.4</v>
      </c>
      <c r="U627" s="408">
        <v>2.8</v>
      </c>
      <c r="V627" s="408"/>
      <c r="W627" s="408"/>
      <c r="X627" s="408"/>
      <c r="Y627" s="408"/>
      <c r="Z627" s="408"/>
      <c r="AA627" s="408"/>
      <c r="AB627" s="198">
        <f t="shared" si="25"/>
        <v>6.72</v>
      </c>
      <c r="AC627" s="199" t="s">
        <v>19</v>
      </c>
      <c r="AE627" s="29"/>
      <c r="AF627" s="29"/>
      <c r="AG627" s="29"/>
      <c r="AH627" s="29"/>
      <c r="AI627" s="29"/>
      <c r="AJ627" s="29"/>
      <c r="AK627" s="29"/>
    </row>
    <row r="628" spans="9:37" s="45" customFormat="1" ht="16.5" customHeight="1">
      <c r="I628" s="158"/>
      <c r="J628" s="195"/>
      <c r="K628" s="407" t="s">
        <v>406</v>
      </c>
      <c r="L628" s="407"/>
      <c r="M628" s="407"/>
      <c r="N628" s="407"/>
      <c r="O628" s="407"/>
      <c r="P628" s="407"/>
      <c r="Q628" s="407"/>
      <c r="R628" s="408"/>
      <c r="S628" s="408"/>
      <c r="T628" s="197">
        <v>2.4</v>
      </c>
      <c r="U628" s="408">
        <v>2.8</v>
      </c>
      <c r="V628" s="408"/>
      <c r="W628" s="408"/>
      <c r="X628" s="408"/>
      <c r="Y628" s="408"/>
      <c r="Z628" s="408"/>
      <c r="AA628" s="408"/>
      <c r="AB628" s="198">
        <f t="shared" si="25"/>
        <v>6.72</v>
      </c>
      <c r="AC628" s="199" t="s">
        <v>19</v>
      </c>
      <c r="AE628" s="29"/>
      <c r="AF628" s="29"/>
      <c r="AG628" s="29"/>
      <c r="AH628" s="29"/>
      <c r="AI628" s="29"/>
      <c r="AJ628" s="29"/>
      <c r="AK628" s="29"/>
    </row>
    <row r="629" spans="9:37" s="45" customFormat="1" ht="16.5" customHeight="1">
      <c r="I629" s="158"/>
      <c r="J629" s="195"/>
      <c r="K629" s="407" t="s">
        <v>407</v>
      </c>
      <c r="L629" s="407"/>
      <c r="M629" s="407"/>
      <c r="N629" s="407"/>
      <c r="O629" s="407"/>
      <c r="P629" s="407"/>
      <c r="Q629" s="407"/>
      <c r="R629" s="408"/>
      <c r="S629" s="408"/>
      <c r="T629" s="197">
        <v>2.4</v>
      </c>
      <c r="U629" s="408">
        <v>2.8</v>
      </c>
      <c r="V629" s="408"/>
      <c r="W629" s="408"/>
      <c r="X629" s="408"/>
      <c r="Y629" s="408"/>
      <c r="Z629" s="408"/>
      <c r="AA629" s="408"/>
      <c r="AB629" s="198">
        <f t="shared" si="25"/>
        <v>6.72</v>
      </c>
      <c r="AC629" s="199" t="s">
        <v>19</v>
      </c>
      <c r="AE629" s="29"/>
      <c r="AF629" s="29"/>
      <c r="AG629" s="29"/>
      <c r="AH629" s="29"/>
      <c r="AI629" s="29"/>
      <c r="AJ629" s="29"/>
      <c r="AK629" s="29"/>
    </row>
    <row r="630" spans="9:37" s="45" customFormat="1" ht="16.5" customHeight="1">
      <c r="I630" s="158"/>
      <c r="J630" s="195"/>
      <c r="K630" s="407" t="s">
        <v>408</v>
      </c>
      <c r="L630" s="407"/>
      <c r="M630" s="407"/>
      <c r="N630" s="407"/>
      <c r="O630" s="407"/>
      <c r="P630" s="407"/>
      <c r="Q630" s="407"/>
      <c r="R630" s="408"/>
      <c r="S630" s="408"/>
      <c r="T630" s="197">
        <v>2.4</v>
      </c>
      <c r="U630" s="408">
        <v>2.8</v>
      </c>
      <c r="V630" s="408"/>
      <c r="W630" s="408"/>
      <c r="X630" s="408"/>
      <c r="Y630" s="408"/>
      <c r="Z630" s="408"/>
      <c r="AA630" s="408"/>
      <c r="AB630" s="198">
        <f t="shared" si="25"/>
        <v>6.72</v>
      </c>
      <c r="AC630" s="199" t="s">
        <v>19</v>
      </c>
      <c r="AE630" s="29"/>
      <c r="AF630" s="29"/>
      <c r="AG630" s="29"/>
      <c r="AH630" s="29"/>
      <c r="AI630" s="29"/>
      <c r="AJ630" s="29"/>
      <c r="AK630" s="29"/>
    </row>
    <row r="631" spans="9:37" s="45" customFormat="1" ht="16.5" customHeight="1">
      <c r="I631" s="158"/>
      <c r="J631" s="195"/>
      <c r="K631" s="407" t="s">
        <v>409</v>
      </c>
      <c r="L631" s="407"/>
      <c r="M631" s="407"/>
      <c r="N631" s="407"/>
      <c r="O631" s="407"/>
      <c r="P631" s="407"/>
      <c r="Q631" s="407"/>
      <c r="R631" s="408"/>
      <c r="S631" s="408"/>
      <c r="T631" s="197">
        <v>2.4</v>
      </c>
      <c r="U631" s="408">
        <v>2.8</v>
      </c>
      <c r="V631" s="408"/>
      <c r="W631" s="408"/>
      <c r="X631" s="408"/>
      <c r="Y631" s="408"/>
      <c r="Z631" s="408"/>
      <c r="AA631" s="408"/>
      <c r="AB631" s="198">
        <f t="shared" si="25"/>
        <v>6.72</v>
      </c>
      <c r="AC631" s="199" t="s">
        <v>19</v>
      </c>
      <c r="AE631" s="29"/>
      <c r="AF631" s="29"/>
      <c r="AG631" s="29"/>
      <c r="AH631" s="29"/>
      <c r="AI631" s="29"/>
      <c r="AJ631" s="29"/>
      <c r="AK631" s="29"/>
    </row>
    <row r="632" spans="9:37" s="45" customFormat="1" ht="16.5" customHeight="1">
      <c r="I632" s="158"/>
      <c r="J632" s="195"/>
      <c r="K632" s="407" t="s">
        <v>410</v>
      </c>
      <c r="L632" s="407"/>
      <c r="M632" s="407"/>
      <c r="N632" s="407"/>
      <c r="O632" s="407"/>
      <c r="P632" s="407"/>
      <c r="Q632" s="407"/>
      <c r="R632" s="408"/>
      <c r="S632" s="408"/>
      <c r="T632" s="197">
        <v>2.4</v>
      </c>
      <c r="U632" s="408">
        <v>2.8</v>
      </c>
      <c r="V632" s="408"/>
      <c r="W632" s="408"/>
      <c r="X632" s="408"/>
      <c r="Y632" s="408"/>
      <c r="Z632" s="408"/>
      <c r="AA632" s="408"/>
      <c r="AB632" s="198">
        <f t="shared" si="25"/>
        <v>6.72</v>
      </c>
      <c r="AC632" s="199" t="s">
        <v>19</v>
      </c>
      <c r="AE632" s="29"/>
      <c r="AF632" s="29"/>
      <c r="AG632" s="29"/>
      <c r="AH632" s="29"/>
      <c r="AI632" s="29"/>
      <c r="AJ632" s="29"/>
      <c r="AK632" s="29"/>
    </row>
    <row r="633" spans="9:37" s="45" customFormat="1" ht="16.5" customHeight="1">
      <c r="I633" s="158"/>
      <c r="J633" s="195"/>
      <c r="K633" s="407" t="s">
        <v>411</v>
      </c>
      <c r="L633" s="407"/>
      <c r="M633" s="407"/>
      <c r="N633" s="407"/>
      <c r="O633" s="407"/>
      <c r="P633" s="407"/>
      <c r="Q633" s="407"/>
      <c r="R633" s="408"/>
      <c r="S633" s="408"/>
      <c r="T633" s="197">
        <v>2.4</v>
      </c>
      <c r="U633" s="408">
        <v>2.8</v>
      </c>
      <c r="V633" s="408"/>
      <c r="W633" s="408"/>
      <c r="X633" s="408"/>
      <c r="Y633" s="408"/>
      <c r="Z633" s="408"/>
      <c r="AA633" s="408"/>
      <c r="AB633" s="198">
        <f t="shared" si="25"/>
        <v>6.72</v>
      </c>
      <c r="AC633" s="199" t="s">
        <v>19</v>
      </c>
      <c r="AE633" s="29"/>
      <c r="AF633" s="29"/>
      <c r="AG633" s="29"/>
      <c r="AH633" s="29"/>
      <c r="AI633" s="29"/>
      <c r="AJ633" s="29"/>
      <c r="AK633" s="29"/>
    </row>
    <row r="634" spans="9:37" s="45" customFormat="1" ht="16.5" customHeight="1">
      <c r="I634" s="158"/>
      <c r="J634" s="195"/>
      <c r="K634" s="407" t="s">
        <v>412</v>
      </c>
      <c r="L634" s="407"/>
      <c r="M634" s="407"/>
      <c r="N634" s="407"/>
      <c r="O634" s="407"/>
      <c r="P634" s="407"/>
      <c r="Q634" s="407"/>
      <c r="R634" s="408"/>
      <c r="S634" s="408"/>
      <c r="T634" s="197">
        <v>2.4</v>
      </c>
      <c r="U634" s="408">
        <v>2.8</v>
      </c>
      <c r="V634" s="408"/>
      <c r="W634" s="408"/>
      <c r="X634" s="408"/>
      <c r="Y634" s="408"/>
      <c r="Z634" s="408"/>
      <c r="AA634" s="408"/>
      <c r="AB634" s="198">
        <f t="shared" si="25"/>
        <v>6.72</v>
      </c>
      <c r="AC634" s="199" t="s">
        <v>19</v>
      </c>
      <c r="AE634" s="29"/>
      <c r="AF634" s="29"/>
      <c r="AG634" s="29"/>
      <c r="AH634" s="29"/>
      <c r="AI634" s="29"/>
      <c r="AJ634" s="29"/>
      <c r="AK634" s="29"/>
    </row>
    <row r="635" spans="9:37" s="45" customFormat="1" ht="16.5" customHeight="1">
      <c r="I635" s="158"/>
      <c r="J635" s="54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47"/>
      <c r="AC635" s="159"/>
      <c r="AE635" s="29"/>
      <c r="AF635" s="29"/>
      <c r="AG635" s="29"/>
      <c r="AH635" s="29"/>
      <c r="AI635" s="29"/>
      <c r="AJ635" s="29"/>
      <c r="AK635" s="29"/>
    </row>
    <row r="636" spans="9:37" s="45" customFormat="1" ht="16.5" customHeight="1">
      <c r="I636" s="158"/>
      <c r="J636" s="190" t="s">
        <v>176</v>
      </c>
      <c r="K636" s="402" t="s">
        <v>779</v>
      </c>
      <c r="L636" s="402"/>
      <c r="M636" s="402"/>
      <c r="N636" s="402"/>
      <c r="O636" s="402"/>
      <c r="P636" s="402"/>
      <c r="Q636" s="402"/>
      <c r="R636" s="402"/>
      <c r="S636" s="402"/>
      <c r="T636" s="402"/>
      <c r="U636" s="402"/>
      <c r="V636" s="402"/>
      <c r="W636" s="402"/>
      <c r="X636" s="402"/>
      <c r="Y636" s="402"/>
      <c r="Z636" s="402"/>
      <c r="AA636" s="402"/>
      <c r="AB636" s="188">
        <f>AB638+AB639</f>
        <v>39.300000000000004</v>
      </c>
      <c r="AC636" s="189" t="s">
        <v>323</v>
      </c>
      <c r="AE636" s="29"/>
      <c r="AF636" s="29"/>
      <c r="AG636" s="29"/>
      <c r="AH636" s="29"/>
      <c r="AI636" s="29"/>
      <c r="AJ636" s="29"/>
      <c r="AK636" s="29"/>
    </row>
    <row r="637" spans="9:37" s="45" customFormat="1" ht="16.5" customHeight="1">
      <c r="I637" s="158"/>
      <c r="J637" s="185"/>
      <c r="K637" s="403" t="s">
        <v>72</v>
      </c>
      <c r="L637" s="403"/>
      <c r="M637" s="403"/>
      <c r="N637" s="403"/>
      <c r="O637" s="403"/>
      <c r="P637" s="403"/>
      <c r="Q637" s="403"/>
      <c r="R637" s="403"/>
      <c r="S637" s="403"/>
      <c r="T637" s="183" t="s">
        <v>273</v>
      </c>
      <c r="U637" s="404" t="s">
        <v>265</v>
      </c>
      <c r="V637" s="404"/>
      <c r="W637" s="404"/>
      <c r="X637" s="404"/>
      <c r="Y637" s="404"/>
      <c r="Z637" s="404"/>
      <c r="AA637" s="404"/>
      <c r="AB637" s="183"/>
      <c r="AC637" s="186"/>
      <c r="AE637" s="29"/>
      <c r="AF637" s="29"/>
      <c r="AG637" s="29"/>
      <c r="AH637" s="29"/>
      <c r="AI637" s="29"/>
      <c r="AJ637" s="29"/>
      <c r="AK637" s="29"/>
    </row>
    <row r="638" spans="9:37" s="45" customFormat="1" ht="16.5" customHeight="1">
      <c r="I638" s="158"/>
      <c r="J638" s="195"/>
      <c r="K638" s="407" t="s">
        <v>413</v>
      </c>
      <c r="L638" s="407"/>
      <c r="M638" s="407"/>
      <c r="N638" s="407"/>
      <c r="O638" s="407"/>
      <c r="P638" s="407"/>
      <c r="Q638" s="407"/>
      <c r="R638" s="408"/>
      <c r="S638" s="408"/>
      <c r="T638" s="197">
        <v>7.45</v>
      </c>
      <c r="U638" s="408">
        <v>3</v>
      </c>
      <c r="V638" s="408"/>
      <c r="W638" s="408"/>
      <c r="X638" s="408"/>
      <c r="Y638" s="408"/>
      <c r="Z638" s="408"/>
      <c r="AA638" s="408"/>
      <c r="AB638" s="198">
        <f>U638*T638</f>
        <v>22.35</v>
      </c>
      <c r="AC638" s="199" t="s">
        <v>19</v>
      </c>
      <c r="AE638" s="29"/>
      <c r="AF638" s="29"/>
      <c r="AG638" s="29"/>
      <c r="AH638" s="29"/>
      <c r="AI638" s="29"/>
      <c r="AJ638" s="29"/>
      <c r="AK638" s="29"/>
    </row>
    <row r="639" spans="9:37" s="45" customFormat="1" ht="16.5" customHeight="1">
      <c r="I639" s="158"/>
      <c r="J639" s="195"/>
      <c r="K639" s="407" t="s">
        <v>414</v>
      </c>
      <c r="L639" s="407"/>
      <c r="M639" s="407"/>
      <c r="N639" s="407"/>
      <c r="O639" s="407"/>
      <c r="P639" s="407"/>
      <c r="Q639" s="407"/>
      <c r="R639" s="408"/>
      <c r="S639" s="408"/>
      <c r="T639" s="197">
        <v>5.65</v>
      </c>
      <c r="U639" s="408">
        <v>3</v>
      </c>
      <c r="V639" s="408"/>
      <c r="W639" s="408"/>
      <c r="X639" s="408"/>
      <c r="Y639" s="408"/>
      <c r="Z639" s="408"/>
      <c r="AA639" s="408"/>
      <c r="AB639" s="198">
        <f t="shared" ref="AB639" si="26">U639*T639</f>
        <v>16.950000000000003</v>
      </c>
      <c r="AC639" s="199" t="s">
        <v>19</v>
      </c>
      <c r="AE639" s="29"/>
      <c r="AF639" s="29"/>
      <c r="AG639" s="29"/>
      <c r="AH639" s="29"/>
      <c r="AI639" s="29"/>
      <c r="AJ639" s="29"/>
      <c r="AK639" s="29"/>
    </row>
    <row r="640" spans="9:37" s="45" customFormat="1" ht="16.5" customHeight="1">
      <c r="I640" s="158"/>
      <c r="J640" s="54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47"/>
      <c r="AC640" s="159"/>
      <c r="AE640" s="29"/>
      <c r="AF640" s="29"/>
      <c r="AG640" s="29"/>
      <c r="AH640" s="29"/>
      <c r="AI640" s="29"/>
      <c r="AJ640" s="29"/>
      <c r="AK640" s="29"/>
    </row>
    <row r="641" spans="9:37" s="45" customFormat="1" ht="16.5" customHeight="1">
      <c r="I641" s="158"/>
      <c r="J641" s="190" t="s">
        <v>177</v>
      </c>
      <c r="K641" s="402" t="s">
        <v>214</v>
      </c>
      <c r="L641" s="402"/>
      <c r="M641" s="402"/>
      <c r="N641" s="402"/>
      <c r="O641" s="402"/>
      <c r="P641" s="402"/>
      <c r="Q641" s="402"/>
      <c r="R641" s="402"/>
      <c r="S641" s="402"/>
      <c r="T641" s="402"/>
      <c r="U641" s="402"/>
      <c r="V641" s="402"/>
      <c r="W641" s="402"/>
      <c r="X641" s="402"/>
      <c r="Y641" s="402"/>
      <c r="Z641" s="402"/>
      <c r="AA641" s="402"/>
      <c r="AB641" s="188">
        <f>AB643+AB644+AB645</f>
        <v>2</v>
      </c>
      <c r="AC641" s="189" t="s">
        <v>323</v>
      </c>
      <c r="AE641" s="29"/>
      <c r="AF641" s="29"/>
      <c r="AG641" s="29"/>
      <c r="AH641" s="29"/>
      <c r="AI641" s="29"/>
      <c r="AJ641" s="29"/>
      <c r="AK641" s="29"/>
    </row>
    <row r="642" spans="9:37" s="45" customFormat="1" ht="16.5" customHeight="1">
      <c r="I642" s="158"/>
      <c r="J642" s="185"/>
      <c r="K642" s="403" t="s">
        <v>72</v>
      </c>
      <c r="L642" s="403"/>
      <c r="M642" s="403"/>
      <c r="N642" s="403"/>
      <c r="O642" s="403"/>
      <c r="P642" s="403"/>
      <c r="Q642" s="403"/>
      <c r="R642" s="403"/>
      <c r="S642" s="403"/>
      <c r="T642" s="183" t="s">
        <v>273</v>
      </c>
      <c r="U642" s="404" t="s">
        <v>265</v>
      </c>
      <c r="V642" s="404"/>
      <c r="W642" s="404"/>
      <c r="X642" s="404"/>
      <c r="Y642" s="404"/>
      <c r="Z642" s="404"/>
      <c r="AA642" s="404"/>
      <c r="AB642" s="183"/>
      <c r="AC642" s="186"/>
      <c r="AE642" s="29"/>
      <c r="AF642" s="29"/>
      <c r="AG642" s="29"/>
      <c r="AH642" s="29"/>
      <c r="AI642" s="29"/>
      <c r="AJ642" s="29"/>
      <c r="AK642" s="29"/>
    </row>
    <row r="643" spans="9:37" s="45" customFormat="1" ht="16.5" customHeight="1">
      <c r="I643" s="158"/>
      <c r="J643" s="195"/>
      <c r="K643" s="407" t="s">
        <v>415</v>
      </c>
      <c r="L643" s="407"/>
      <c r="M643" s="407"/>
      <c r="N643" s="407"/>
      <c r="O643" s="407"/>
      <c r="P643" s="407"/>
      <c r="Q643" s="407"/>
      <c r="R643" s="408"/>
      <c r="S643" s="408"/>
      <c r="T643" s="197">
        <v>1.5</v>
      </c>
      <c r="U643" s="408">
        <v>0.5</v>
      </c>
      <c r="V643" s="408"/>
      <c r="W643" s="408"/>
      <c r="X643" s="408"/>
      <c r="Y643" s="408"/>
      <c r="Z643" s="408"/>
      <c r="AA643" s="408"/>
      <c r="AB643" s="198">
        <f>U643*T643</f>
        <v>0.75</v>
      </c>
      <c r="AC643" s="199" t="s">
        <v>19</v>
      </c>
      <c r="AE643" s="29"/>
      <c r="AF643" s="29"/>
      <c r="AG643" s="29"/>
      <c r="AH643" s="29"/>
      <c r="AI643" s="29"/>
      <c r="AJ643" s="29"/>
      <c r="AK643" s="29"/>
    </row>
    <row r="644" spans="9:37" s="45" customFormat="1" ht="16.5" customHeight="1">
      <c r="I644" s="158"/>
      <c r="J644" s="195"/>
      <c r="K644" s="407" t="s">
        <v>416</v>
      </c>
      <c r="L644" s="407"/>
      <c r="M644" s="407"/>
      <c r="N644" s="407"/>
      <c r="O644" s="407"/>
      <c r="P644" s="407"/>
      <c r="Q644" s="407"/>
      <c r="R644" s="408"/>
      <c r="S644" s="408"/>
      <c r="T644" s="197">
        <v>1.5</v>
      </c>
      <c r="U644" s="408">
        <v>0.5</v>
      </c>
      <c r="V644" s="408"/>
      <c r="W644" s="408"/>
      <c r="X644" s="408"/>
      <c r="Y644" s="408"/>
      <c r="Z644" s="408"/>
      <c r="AA644" s="408"/>
      <c r="AB644" s="198">
        <f t="shared" ref="AB644" si="27">U644*T644</f>
        <v>0.75</v>
      </c>
      <c r="AC644" s="199" t="s">
        <v>19</v>
      </c>
      <c r="AE644" s="29"/>
      <c r="AF644" s="29"/>
      <c r="AG644" s="29"/>
      <c r="AH644" s="29"/>
      <c r="AI644" s="29"/>
      <c r="AJ644" s="29"/>
      <c r="AK644" s="29"/>
    </row>
    <row r="645" spans="9:37" s="45" customFormat="1" ht="16.5" customHeight="1">
      <c r="I645" s="158"/>
      <c r="J645" s="195"/>
      <c r="K645" s="407" t="s">
        <v>417</v>
      </c>
      <c r="L645" s="407"/>
      <c r="M645" s="407"/>
      <c r="N645" s="407"/>
      <c r="O645" s="407"/>
      <c r="P645" s="407"/>
      <c r="Q645" s="407"/>
      <c r="R645" s="408"/>
      <c r="S645" s="408"/>
      <c r="T645" s="197">
        <v>1</v>
      </c>
      <c r="U645" s="408">
        <v>0.5</v>
      </c>
      <c r="V645" s="408"/>
      <c r="W645" s="408"/>
      <c r="X645" s="408"/>
      <c r="Y645" s="408"/>
      <c r="Z645" s="408"/>
      <c r="AA645" s="408"/>
      <c r="AB645" s="198">
        <f t="shared" ref="AB645" si="28">U645*T645</f>
        <v>0.5</v>
      </c>
      <c r="AC645" s="199" t="s">
        <v>19</v>
      </c>
      <c r="AE645" s="29"/>
      <c r="AF645" s="29"/>
      <c r="AG645" s="29"/>
      <c r="AH645" s="29"/>
      <c r="AI645" s="29"/>
      <c r="AJ645" s="29"/>
      <c r="AK645" s="29"/>
    </row>
    <row r="646" spans="9:37" s="45" customFormat="1" ht="16.5" customHeight="1">
      <c r="I646" s="158"/>
      <c r="J646" s="54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47"/>
      <c r="AC646" s="159"/>
      <c r="AE646" s="29"/>
      <c r="AF646" s="29"/>
      <c r="AG646" s="29"/>
      <c r="AH646" s="29"/>
      <c r="AI646" s="29"/>
      <c r="AJ646" s="29"/>
      <c r="AK646" s="29"/>
    </row>
    <row r="647" spans="9:37" s="45" customFormat="1" ht="16.5" customHeight="1">
      <c r="I647" s="158"/>
      <c r="J647" s="190" t="s">
        <v>866</v>
      </c>
      <c r="K647" s="402" t="s">
        <v>782</v>
      </c>
      <c r="L647" s="402"/>
      <c r="M647" s="402"/>
      <c r="N647" s="402"/>
      <c r="O647" s="402"/>
      <c r="P647" s="402"/>
      <c r="Q647" s="402"/>
      <c r="R647" s="402"/>
      <c r="S647" s="402"/>
      <c r="T647" s="402"/>
      <c r="U647" s="402"/>
      <c r="V647" s="402"/>
      <c r="W647" s="402"/>
      <c r="X647" s="402"/>
      <c r="Y647" s="402"/>
      <c r="Z647" s="402"/>
      <c r="AA647" s="402"/>
      <c r="AB647" s="188">
        <f>AB649</f>
        <v>34.5</v>
      </c>
      <c r="AC647" s="189" t="s">
        <v>323</v>
      </c>
      <c r="AE647" s="29"/>
      <c r="AF647" s="29"/>
      <c r="AG647" s="29"/>
      <c r="AH647" s="29"/>
      <c r="AI647" s="29"/>
      <c r="AJ647" s="29"/>
      <c r="AK647" s="29"/>
    </row>
    <row r="648" spans="9:37" s="45" customFormat="1" ht="16.5" customHeight="1">
      <c r="I648" s="158"/>
      <c r="J648" s="185"/>
      <c r="K648" s="403" t="s">
        <v>72</v>
      </c>
      <c r="L648" s="403"/>
      <c r="M648" s="403"/>
      <c r="N648" s="403"/>
      <c r="O648" s="403"/>
      <c r="P648" s="403"/>
      <c r="Q648" s="403"/>
      <c r="R648" s="403"/>
      <c r="S648" s="403"/>
      <c r="T648" s="183" t="s">
        <v>273</v>
      </c>
      <c r="U648" s="404" t="s">
        <v>265</v>
      </c>
      <c r="V648" s="404"/>
      <c r="W648" s="404"/>
      <c r="X648" s="404"/>
      <c r="Y648" s="404"/>
      <c r="Z648" s="404"/>
      <c r="AA648" s="404"/>
      <c r="AB648" s="183"/>
      <c r="AC648" s="186"/>
      <c r="AE648" s="29"/>
      <c r="AF648" s="29"/>
      <c r="AG648" s="29"/>
      <c r="AH648" s="29"/>
      <c r="AI648" s="29"/>
      <c r="AJ648" s="29"/>
      <c r="AK648" s="29"/>
    </row>
    <row r="649" spans="9:37" s="45" customFormat="1" ht="24.75" customHeight="1">
      <c r="I649" s="158"/>
      <c r="J649" s="195"/>
      <c r="K649" s="407" t="s">
        <v>418</v>
      </c>
      <c r="L649" s="407"/>
      <c r="M649" s="407"/>
      <c r="N649" s="407"/>
      <c r="O649" s="407"/>
      <c r="P649" s="407"/>
      <c r="Q649" s="407"/>
      <c r="R649" s="408"/>
      <c r="S649" s="408"/>
      <c r="T649" s="197">
        <v>13.8</v>
      </c>
      <c r="U649" s="408">
        <v>2.5</v>
      </c>
      <c r="V649" s="408"/>
      <c r="W649" s="408"/>
      <c r="X649" s="408"/>
      <c r="Y649" s="408"/>
      <c r="Z649" s="408"/>
      <c r="AA649" s="408"/>
      <c r="AB649" s="198">
        <f>U649*T649</f>
        <v>34.5</v>
      </c>
      <c r="AC649" s="199" t="s">
        <v>19</v>
      </c>
      <c r="AE649" s="29"/>
      <c r="AF649" s="29"/>
      <c r="AG649" s="29"/>
      <c r="AH649" s="29"/>
      <c r="AI649" s="29"/>
      <c r="AJ649" s="29"/>
      <c r="AK649" s="29"/>
    </row>
    <row r="650" spans="9:37" s="45" customFormat="1" ht="16.5" customHeight="1">
      <c r="I650" s="158"/>
      <c r="J650" s="54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47"/>
      <c r="AC650" s="159"/>
      <c r="AE650" s="29"/>
      <c r="AF650" s="29"/>
      <c r="AG650" s="29"/>
      <c r="AH650" s="29"/>
      <c r="AI650" s="29"/>
      <c r="AJ650" s="29"/>
      <c r="AK650" s="29"/>
    </row>
    <row r="651" spans="9:37" s="45" customFormat="1" ht="16.5" customHeight="1">
      <c r="I651" s="158"/>
      <c r="J651" s="190" t="s">
        <v>867</v>
      </c>
      <c r="K651" s="402" t="s">
        <v>424</v>
      </c>
      <c r="L651" s="402"/>
      <c r="M651" s="402"/>
      <c r="N651" s="402"/>
      <c r="O651" s="402"/>
      <c r="P651" s="402"/>
      <c r="Q651" s="402"/>
      <c r="R651" s="402"/>
      <c r="S651" s="402"/>
      <c r="T651" s="402"/>
      <c r="U651" s="402"/>
      <c r="V651" s="402"/>
      <c r="W651" s="402"/>
      <c r="X651" s="402"/>
      <c r="Y651" s="402"/>
      <c r="Z651" s="402"/>
      <c r="AA651" s="402"/>
      <c r="AB651" s="188">
        <f>SUM(AB653:AB659)</f>
        <v>8</v>
      </c>
      <c r="AC651" s="189" t="s">
        <v>426</v>
      </c>
      <c r="AE651" s="29"/>
      <c r="AF651" s="29"/>
      <c r="AG651" s="29"/>
      <c r="AH651" s="29"/>
      <c r="AI651" s="29"/>
      <c r="AJ651" s="29"/>
      <c r="AK651" s="29"/>
    </row>
    <row r="652" spans="9:37" s="45" customFormat="1" ht="16.5" customHeight="1">
      <c r="I652" s="158"/>
      <c r="J652" s="185"/>
      <c r="K652" s="403" t="s">
        <v>72</v>
      </c>
      <c r="L652" s="403"/>
      <c r="M652" s="403"/>
      <c r="N652" s="403"/>
      <c r="O652" s="403"/>
      <c r="P652" s="403"/>
      <c r="Q652" s="403"/>
      <c r="R652" s="403"/>
      <c r="S652" s="403"/>
      <c r="T652" s="183"/>
      <c r="U652" s="404"/>
      <c r="V652" s="404"/>
      <c r="W652" s="404"/>
      <c r="X652" s="404"/>
      <c r="Y652" s="404"/>
      <c r="Z652" s="404"/>
      <c r="AA652" s="404"/>
      <c r="AB652" s="183"/>
      <c r="AC652" s="186"/>
      <c r="AE652" s="29"/>
      <c r="AF652" s="29"/>
      <c r="AG652" s="29"/>
      <c r="AH652" s="29"/>
      <c r="AI652" s="29"/>
      <c r="AJ652" s="29"/>
      <c r="AK652" s="29"/>
    </row>
    <row r="653" spans="9:37" s="45" customFormat="1" ht="16.5" customHeight="1">
      <c r="I653" s="158"/>
      <c r="J653" s="195"/>
      <c r="K653" s="407" t="s">
        <v>381</v>
      </c>
      <c r="L653" s="407"/>
      <c r="M653" s="407"/>
      <c r="N653" s="407"/>
      <c r="O653" s="407"/>
      <c r="P653" s="407"/>
      <c r="Q653" s="407"/>
      <c r="R653" s="408"/>
      <c r="S653" s="408"/>
      <c r="T653" s="197"/>
      <c r="U653" s="408"/>
      <c r="V653" s="408"/>
      <c r="W653" s="408"/>
      <c r="X653" s="408"/>
      <c r="Y653" s="408"/>
      <c r="Z653" s="408"/>
      <c r="AA653" s="408"/>
      <c r="AB653" s="198">
        <v>1</v>
      </c>
      <c r="AC653" s="199" t="s">
        <v>61</v>
      </c>
      <c r="AE653" s="29"/>
      <c r="AF653" s="29"/>
      <c r="AG653" s="29"/>
      <c r="AH653" s="29"/>
      <c r="AI653" s="29"/>
      <c r="AJ653" s="29"/>
      <c r="AK653" s="29"/>
    </row>
    <row r="654" spans="9:37" s="45" customFormat="1" ht="16.5" customHeight="1">
      <c r="I654" s="158"/>
      <c r="J654" s="195"/>
      <c r="K654" s="407" t="s">
        <v>386</v>
      </c>
      <c r="L654" s="407"/>
      <c r="M654" s="407"/>
      <c r="N654" s="407"/>
      <c r="O654" s="407"/>
      <c r="P654" s="407"/>
      <c r="Q654" s="407"/>
      <c r="R654" s="408"/>
      <c r="S654" s="408"/>
      <c r="T654" s="197"/>
      <c r="U654" s="408"/>
      <c r="V654" s="408"/>
      <c r="W654" s="408"/>
      <c r="X654" s="408"/>
      <c r="Y654" s="408"/>
      <c r="Z654" s="408"/>
      <c r="AA654" s="408"/>
      <c r="AB654" s="198">
        <v>1</v>
      </c>
      <c r="AC654" s="199" t="s">
        <v>61</v>
      </c>
      <c r="AE654" s="29"/>
      <c r="AF654" s="29"/>
      <c r="AG654" s="29"/>
      <c r="AH654" s="29"/>
      <c r="AI654" s="29"/>
      <c r="AJ654" s="29"/>
      <c r="AK654" s="29"/>
    </row>
    <row r="655" spans="9:37" s="45" customFormat="1" ht="16.5" customHeight="1">
      <c r="I655" s="158"/>
      <c r="J655" s="195"/>
      <c r="K655" s="407" t="s">
        <v>382</v>
      </c>
      <c r="L655" s="407"/>
      <c r="M655" s="407"/>
      <c r="N655" s="407"/>
      <c r="O655" s="407"/>
      <c r="P655" s="407"/>
      <c r="Q655" s="407"/>
      <c r="R655" s="408"/>
      <c r="S655" s="408"/>
      <c r="T655" s="197"/>
      <c r="U655" s="408"/>
      <c r="V655" s="408"/>
      <c r="W655" s="408"/>
      <c r="X655" s="408"/>
      <c r="Y655" s="408"/>
      <c r="Z655" s="408"/>
      <c r="AA655" s="408"/>
      <c r="AB655" s="198">
        <v>1</v>
      </c>
      <c r="AC655" s="199" t="s">
        <v>61</v>
      </c>
      <c r="AE655" s="29"/>
      <c r="AF655" s="29"/>
      <c r="AG655" s="29"/>
      <c r="AH655" s="29"/>
      <c r="AI655" s="29"/>
      <c r="AJ655" s="29"/>
      <c r="AK655" s="29"/>
    </row>
    <row r="656" spans="9:37" s="45" customFormat="1" ht="16.5" customHeight="1">
      <c r="I656" s="158"/>
      <c r="J656" s="195"/>
      <c r="K656" s="407" t="s">
        <v>383</v>
      </c>
      <c r="L656" s="407"/>
      <c r="M656" s="407"/>
      <c r="N656" s="407"/>
      <c r="O656" s="407"/>
      <c r="P656" s="407"/>
      <c r="Q656" s="407"/>
      <c r="R656" s="408"/>
      <c r="S656" s="408"/>
      <c r="T656" s="197"/>
      <c r="U656" s="408"/>
      <c r="V656" s="408"/>
      <c r="W656" s="408"/>
      <c r="X656" s="408"/>
      <c r="Y656" s="408"/>
      <c r="Z656" s="408"/>
      <c r="AA656" s="408"/>
      <c r="AB656" s="198">
        <v>1</v>
      </c>
      <c r="AC656" s="199" t="s">
        <v>61</v>
      </c>
      <c r="AE656" s="29"/>
      <c r="AF656" s="29"/>
      <c r="AG656" s="29"/>
      <c r="AH656" s="29"/>
      <c r="AI656" s="29"/>
      <c r="AJ656" s="29"/>
      <c r="AK656" s="29"/>
    </row>
    <row r="657" spans="9:37" s="45" customFormat="1" ht="16.5" customHeight="1">
      <c r="I657" s="158"/>
      <c r="J657" s="195"/>
      <c r="K657" s="407" t="s">
        <v>384</v>
      </c>
      <c r="L657" s="407"/>
      <c r="M657" s="407"/>
      <c r="N657" s="407"/>
      <c r="O657" s="407"/>
      <c r="P657" s="407"/>
      <c r="Q657" s="407"/>
      <c r="R657" s="408"/>
      <c r="S657" s="408"/>
      <c r="T657" s="197"/>
      <c r="U657" s="408"/>
      <c r="V657" s="408"/>
      <c r="W657" s="408"/>
      <c r="X657" s="408"/>
      <c r="Y657" s="408"/>
      <c r="Z657" s="408"/>
      <c r="AA657" s="408"/>
      <c r="AB657" s="198">
        <v>1</v>
      </c>
      <c r="AC657" s="199" t="s">
        <v>61</v>
      </c>
      <c r="AE657" s="29"/>
      <c r="AF657" s="29"/>
      <c r="AG657" s="29"/>
      <c r="AH657" s="29"/>
      <c r="AI657" s="29"/>
      <c r="AJ657" s="29"/>
      <c r="AK657" s="29"/>
    </row>
    <row r="658" spans="9:37" s="45" customFormat="1" ht="16.5" customHeight="1">
      <c r="I658" s="158"/>
      <c r="J658" s="195"/>
      <c r="K658" s="407" t="s">
        <v>385</v>
      </c>
      <c r="L658" s="407"/>
      <c r="M658" s="407"/>
      <c r="N658" s="407"/>
      <c r="O658" s="407"/>
      <c r="P658" s="407"/>
      <c r="Q658" s="407"/>
      <c r="R658" s="408"/>
      <c r="S658" s="408"/>
      <c r="T658" s="197"/>
      <c r="U658" s="408"/>
      <c r="V658" s="408"/>
      <c r="W658" s="408"/>
      <c r="X658" s="408"/>
      <c r="Y658" s="408"/>
      <c r="Z658" s="408"/>
      <c r="AA658" s="408"/>
      <c r="AB658" s="198">
        <v>2</v>
      </c>
      <c r="AC658" s="199" t="s">
        <v>61</v>
      </c>
      <c r="AE658" s="29"/>
      <c r="AF658" s="29"/>
      <c r="AG658" s="29"/>
      <c r="AH658" s="29"/>
      <c r="AI658" s="29"/>
      <c r="AJ658" s="29"/>
      <c r="AK658" s="29"/>
    </row>
    <row r="659" spans="9:37" s="45" customFormat="1" ht="16.5" customHeight="1">
      <c r="I659" s="158"/>
      <c r="J659" s="195"/>
      <c r="K659" s="407" t="s">
        <v>457</v>
      </c>
      <c r="L659" s="407"/>
      <c r="M659" s="407"/>
      <c r="N659" s="407"/>
      <c r="O659" s="407"/>
      <c r="P659" s="407"/>
      <c r="Q659" s="407"/>
      <c r="R659" s="408"/>
      <c r="S659" s="408"/>
      <c r="T659" s="197"/>
      <c r="U659" s="408"/>
      <c r="V659" s="408"/>
      <c r="W659" s="408"/>
      <c r="X659" s="408"/>
      <c r="Y659" s="408"/>
      <c r="Z659" s="408"/>
      <c r="AA659" s="408"/>
      <c r="AB659" s="198">
        <v>1</v>
      </c>
      <c r="AC659" s="199" t="s">
        <v>61</v>
      </c>
      <c r="AE659" s="29"/>
      <c r="AF659" s="29"/>
      <c r="AG659" s="29"/>
      <c r="AH659" s="29"/>
      <c r="AI659" s="29"/>
      <c r="AJ659" s="29"/>
      <c r="AK659" s="29"/>
    </row>
    <row r="660" spans="9:37" s="45" customFormat="1" ht="16.5" customHeight="1">
      <c r="I660" s="158"/>
      <c r="J660" s="195"/>
      <c r="K660" s="223"/>
      <c r="L660" s="223"/>
      <c r="M660" s="223"/>
      <c r="N660" s="223"/>
      <c r="O660" s="223"/>
      <c r="P660" s="223"/>
      <c r="Q660" s="223"/>
      <c r="R660" s="224"/>
      <c r="S660" s="224"/>
      <c r="T660" s="224"/>
      <c r="U660" s="224"/>
      <c r="V660" s="224"/>
      <c r="W660" s="224"/>
      <c r="X660" s="224"/>
      <c r="Y660" s="224"/>
      <c r="Z660" s="224"/>
      <c r="AA660" s="224"/>
      <c r="AB660" s="198"/>
      <c r="AC660" s="199"/>
      <c r="AE660" s="29"/>
      <c r="AF660" s="29"/>
      <c r="AG660" s="29"/>
      <c r="AH660" s="29"/>
      <c r="AI660" s="29"/>
      <c r="AJ660" s="29"/>
      <c r="AK660" s="29"/>
    </row>
    <row r="661" spans="9:37" s="45" customFormat="1" ht="16.5" customHeight="1">
      <c r="I661" s="158"/>
      <c r="J661" s="190" t="s">
        <v>868</v>
      </c>
      <c r="K661" s="402" t="s">
        <v>760</v>
      </c>
      <c r="L661" s="402"/>
      <c r="M661" s="402"/>
      <c r="N661" s="402"/>
      <c r="O661" s="402"/>
      <c r="P661" s="402"/>
      <c r="Q661" s="402"/>
      <c r="R661" s="402"/>
      <c r="S661" s="402"/>
      <c r="T661" s="402"/>
      <c r="U661" s="402"/>
      <c r="V661" s="402"/>
      <c r="W661" s="402"/>
      <c r="X661" s="402"/>
      <c r="Y661" s="402"/>
      <c r="Z661" s="402"/>
      <c r="AA661" s="402"/>
      <c r="AB661" s="188">
        <f>SUM(AB662:AB688)</f>
        <v>188.75999999999996</v>
      </c>
      <c r="AC661" s="189" t="s">
        <v>323</v>
      </c>
      <c r="AE661" s="29"/>
      <c r="AF661" s="29"/>
      <c r="AG661" s="29"/>
      <c r="AH661" s="29"/>
      <c r="AI661" s="29"/>
      <c r="AJ661" s="29"/>
      <c r="AK661" s="29"/>
    </row>
    <row r="662" spans="9:37" s="45" customFormat="1" ht="16.5" customHeight="1">
      <c r="I662" s="158"/>
      <c r="J662" s="185"/>
      <c r="K662" s="403" t="s">
        <v>72</v>
      </c>
      <c r="L662" s="403"/>
      <c r="M662" s="403"/>
      <c r="N662" s="403"/>
      <c r="O662" s="403"/>
      <c r="P662" s="403"/>
      <c r="Q662" s="403"/>
      <c r="R662" s="403"/>
      <c r="S662" s="403"/>
      <c r="T662" s="222" t="s">
        <v>273</v>
      </c>
      <c r="U662" s="404" t="s">
        <v>265</v>
      </c>
      <c r="V662" s="404"/>
      <c r="W662" s="404"/>
      <c r="X662" s="404"/>
      <c r="Y662" s="404"/>
      <c r="Z662" s="404"/>
      <c r="AA662" s="404"/>
      <c r="AB662" s="222"/>
      <c r="AC662" s="186"/>
      <c r="AE662" s="29"/>
      <c r="AF662" s="29"/>
      <c r="AG662" s="29"/>
      <c r="AH662" s="29"/>
      <c r="AI662" s="29"/>
      <c r="AJ662" s="29"/>
      <c r="AK662" s="29"/>
    </row>
    <row r="663" spans="9:37" s="45" customFormat="1" ht="16.5" customHeight="1">
      <c r="I663" s="158"/>
      <c r="J663" s="195"/>
      <c r="K663" s="407" t="s">
        <v>727</v>
      </c>
      <c r="L663" s="407"/>
      <c r="M663" s="407"/>
      <c r="N663" s="407"/>
      <c r="O663" s="407"/>
      <c r="P663" s="407"/>
      <c r="Q663" s="407"/>
      <c r="R663" s="408"/>
      <c r="S663" s="408"/>
      <c r="T663" s="224">
        <v>2.2000000000000002</v>
      </c>
      <c r="U663" s="408">
        <v>3.3</v>
      </c>
      <c r="V663" s="408"/>
      <c r="W663" s="408"/>
      <c r="X663" s="408"/>
      <c r="Y663" s="408"/>
      <c r="Z663" s="408"/>
      <c r="AA663" s="408"/>
      <c r="AB663" s="198">
        <f t="shared" ref="AB663:AB688" si="29">U663*T663</f>
        <v>7.26</v>
      </c>
      <c r="AC663" s="199" t="s">
        <v>19</v>
      </c>
      <c r="AE663" s="29"/>
      <c r="AF663" s="29"/>
      <c r="AG663" s="29"/>
      <c r="AH663" s="29"/>
      <c r="AI663" s="29"/>
      <c r="AJ663" s="29"/>
      <c r="AK663" s="29"/>
    </row>
    <row r="664" spans="9:37" s="45" customFormat="1" ht="16.5" customHeight="1">
      <c r="I664" s="158"/>
      <c r="J664" s="195"/>
      <c r="K664" s="407" t="s">
        <v>728</v>
      </c>
      <c r="L664" s="407"/>
      <c r="M664" s="407"/>
      <c r="N664" s="407"/>
      <c r="O664" s="407"/>
      <c r="P664" s="407"/>
      <c r="Q664" s="407"/>
      <c r="R664" s="408"/>
      <c r="S664" s="408"/>
      <c r="T664" s="224">
        <v>2.2000000000000002</v>
      </c>
      <c r="U664" s="408">
        <v>3.3</v>
      </c>
      <c r="V664" s="408"/>
      <c r="W664" s="408"/>
      <c r="X664" s="408"/>
      <c r="Y664" s="408"/>
      <c r="Z664" s="408"/>
      <c r="AA664" s="408"/>
      <c r="AB664" s="198">
        <f t="shared" si="29"/>
        <v>7.26</v>
      </c>
      <c r="AC664" s="199" t="s">
        <v>19</v>
      </c>
      <c r="AE664" s="29"/>
      <c r="AF664" s="29"/>
      <c r="AG664" s="29"/>
      <c r="AH664" s="29"/>
      <c r="AI664" s="29"/>
      <c r="AJ664" s="29"/>
      <c r="AK664" s="29"/>
    </row>
    <row r="665" spans="9:37" s="45" customFormat="1" ht="16.5" customHeight="1">
      <c r="I665" s="158"/>
      <c r="J665" s="195"/>
      <c r="K665" s="407" t="s">
        <v>729</v>
      </c>
      <c r="L665" s="407"/>
      <c r="M665" s="407"/>
      <c r="N665" s="407"/>
      <c r="O665" s="407"/>
      <c r="P665" s="407"/>
      <c r="Q665" s="407"/>
      <c r="R665" s="408"/>
      <c r="S665" s="408"/>
      <c r="T665" s="224">
        <v>2.2000000000000002</v>
      </c>
      <c r="U665" s="408">
        <v>3.3</v>
      </c>
      <c r="V665" s="408"/>
      <c r="W665" s="408"/>
      <c r="X665" s="408"/>
      <c r="Y665" s="408"/>
      <c r="Z665" s="408"/>
      <c r="AA665" s="408"/>
      <c r="AB665" s="198">
        <f t="shared" si="29"/>
        <v>7.26</v>
      </c>
      <c r="AC665" s="199" t="s">
        <v>19</v>
      </c>
      <c r="AE665" s="29"/>
      <c r="AF665" s="29"/>
      <c r="AG665" s="29"/>
      <c r="AH665" s="29"/>
      <c r="AI665" s="29"/>
      <c r="AJ665" s="29"/>
      <c r="AK665" s="29"/>
    </row>
    <row r="666" spans="9:37" s="45" customFormat="1" ht="16.5" customHeight="1">
      <c r="I666" s="158"/>
      <c r="J666" s="195"/>
      <c r="K666" s="407" t="s">
        <v>730</v>
      </c>
      <c r="L666" s="407"/>
      <c r="M666" s="407"/>
      <c r="N666" s="407"/>
      <c r="O666" s="407"/>
      <c r="P666" s="407"/>
      <c r="Q666" s="407"/>
      <c r="R666" s="408"/>
      <c r="S666" s="408"/>
      <c r="T666" s="224">
        <v>2.2000000000000002</v>
      </c>
      <c r="U666" s="408">
        <v>3.3</v>
      </c>
      <c r="V666" s="408"/>
      <c r="W666" s="408"/>
      <c r="X666" s="408"/>
      <c r="Y666" s="408"/>
      <c r="Z666" s="408"/>
      <c r="AA666" s="408"/>
      <c r="AB666" s="198">
        <f t="shared" si="29"/>
        <v>7.26</v>
      </c>
      <c r="AC666" s="199" t="s">
        <v>19</v>
      </c>
      <c r="AE666" s="29"/>
      <c r="AF666" s="29"/>
      <c r="AG666" s="29"/>
      <c r="AH666" s="29"/>
      <c r="AI666" s="29"/>
      <c r="AJ666" s="29"/>
      <c r="AK666" s="29"/>
    </row>
    <row r="667" spans="9:37" s="45" customFormat="1" ht="16.5" customHeight="1">
      <c r="I667" s="158"/>
      <c r="J667" s="195"/>
      <c r="K667" s="407" t="s">
        <v>731</v>
      </c>
      <c r="L667" s="407"/>
      <c r="M667" s="407"/>
      <c r="N667" s="407"/>
      <c r="O667" s="407"/>
      <c r="P667" s="407"/>
      <c r="Q667" s="407"/>
      <c r="R667" s="408"/>
      <c r="S667" s="408"/>
      <c r="T667" s="224">
        <v>2.2000000000000002</v>
      </c>
      <c r="U667" s="408">
        <v>3.3</v>
      </c>
      <c r="V667" s="408"/>
      <c r="W667" s="408"/>
      <c r="X667" s="408"/>
      <c r="Y667" s="408"/>
      <c r="Z667" s="408"/>
      <c r="AA667" s="408"/>
      <c r="AB667" s="198">
        <f t="shared" si="29"/>
        <v>7.26</v>
      </c>
      <c r="AC667" s="199" t="s">
        <v>19</v>
      </c>
      <c r="AE667" s="29"/>
      <c r="AF667" s="29"/>
      <c r="AG667" s="29"/>
      <c r="AH667" s="29"/>
      <c r="AI667" s="29"/>
      <c r="AJ667" s="29"/>
      <c r="AK667" s="29"/>
    </row>
    <row r="668" spans="9:37" s="45" customFormat="1" ht="16.5" customHeight="1">
      <c r="I668" s="158"/>
      <c r="J668" s="195"/>
      <c r="K668" s="407" t="s">
        <v>732</v>
      </c>
      <c r="L668" s="407"/>
      <c r="M668" s="407"/>
      <c r="N668" s="407"/>
      <c r="O668" s="407"/>
      <c r="P668" s="407"/>
      <c r="Q668" s="407"/>
      <c r="R668" s="408"/>
      <c r="S668" s="408"/>
      <c r="T668" s="224">
        <v>2.2000000000000002</v>
      </c>
      <c r="U668" s="408">
        <v>3.3</v>
      </c>
      <c r="V668" s="408"/>
      <c r="W668" s="408"/>
      <c r="X668" s="408"/>
      <c r="Y668" s="408"/>
      <c r="Z668" s="408"/>
      <c r="AA668" s="408"/>
      <c r="AB668" s="198">
        <f t="shared" si="29"/>
        <v>7.26</v>
      </c>
      <c r="AC668" s="199" t="s">
        <v>19</v>
      </c>
      <c r="AE668" s="29"/>
      <c r="AF668" s="29"/>
      <c r="AG668" s="29"/>
      <c r="AH668" s="29"/>
      <c r="AI668" s="29"/>
      <c r="AJ668" s="29"/>
      <c r="AK668" s="29"/>
    </row>
    <row r="669" spans="9:37" s="45" customFormat="1" ht="16.5" customHeight="1">
      <c r="I669" s="158"/>
      <c r="J669" s="195"/>
      <c r="K669" s="407" t="s">
        <v>733</v>
      </c>
      <c r="L669" s="407"/>
      <c r="M669" s="407"/>
      <c r="N669" s="407"/>
      <c r="O669" s="407"/>
      <c r="P669" s="407"/>
      <c r="Q669" s="407"/>
      <c r="R669" s="408"/>
      <c r="S669" s="408"/>
      <c r="T669" s="224">
        <v>2.2000000000000002</v>
      </c>
      <c r="U669" s="408">
        <v>3.3</v>
      </c>
      <c r="V669" s="408"/>
      <c r="W669" s="408"/>
      <c r="X669" s="408"/>
      <c r="Y669" s="408"/>
      <c r="Z669" s="408"/>
      <c r="AA669" s="408"/>
      <c r="AB669" s="198">
        <f t="shared" si="29"/>
        <v>7.26</v>
      </c>
      <c r="AC669" s="199" t="s">
        <v>19</v>
      </c>
      <c r="AE669" s="29"/>
      <c r="AF669" s="29"/>
      <c r="AG669" s="29"/>
      <c r="AH669" s="29"/>
      <c r="AI669" s="29"/>
      <c r="AJ669" s="29"/>
      <c r="AK669" s="29"/>
    </row>
    <row r="670" spans="9:37" s="45" customFormat="1" ht="16.5" customHeight="1">
      <c r="I670" s="158"/>
      <c r="J670" s="195"/>
      <c r="K670" s="407" t="s">
        <v>734</v>
      </c>
      <c r="L670" s="407"/>
      <c r="M670" s="407"/>
      <c r="N670" s="407"/>
      <c r="O670" s="407"/>
      <c r="P670" s="407"/>
      <c r="Q670" s="407"/>
      <c r="R670" s="408"/>
      <c r="S670" s="408"/>
      <c r="T670" s="224">
        <v>2.2000000000000002</v>
      </c>
      <c r="U670" s="408">
        <v>3.3</v>
      </c>
      <c r="V670" s="408"/>
      <c r="W670" s="408"/>
      <c r="X670" s="408"/>
      <c r="Y670" s="408"/>
      <c r="Z670" s="408"/>
      <c r="AA670" s="408"/>
      <c r="AB670" s="198">
        <f t="shared" si="29"/>
        <v>7.26</v>
      </c>
      <c r="AC670" s="199" t="s">
        <v>19</v>
      </c>
      <c r="AE670" s="29"/>
      <c r="AF670" s="29"/>
      <c r="AG670" s="29"/>
      <c r="AH670" s="29"/>
      <c r="AI670" s="29"/>
      <c r="AJ670" s="29"/>
      <c r="AK670" s="29"/>
    </row>
    <row r="671" spans="9:37" s="45" customFormat="1" ht="16.5" customHeight="1">
      <c r="I671" s="158"/>
      <c r="J671" s="195"/>
      <c r="K671" s="407" t="s">
        <v>735</v>
      </c>
      <c r="L671" s="407"/>
      <c r="M671" s="407"/>
      <c r="N671" s="407"/>
      <c r="O671" s="407"/>
      <c r="P671" s="407"/>
      <c r="Q671" s="407"/>
      <c r="R671" s="408"/>
      <c r="S671" s="408"/>
      <c r="T671" s="224">
        <v>2.2000000000000002</v>
      </c>
      <c r="U671" s="408">
        <v>3.3</v>
      </c>
      <c r="V671" s="408"/>
      <c r="W671" s="408"/>
      <c r="X671" s="408"/>
      <c r="Y671" s="408"/>
      <c r="Z671" s="408"/>
      <c r="AA671" s="408"/>
      <c r="AB671" s="198">
        <f t="shared" si="29"/>
        <v>7.26</v>
      </c>
      <c r="AC671" s="199" t="s">
        <v>19</v>
      </c>
      <c r="AE671" s="29"/>
      <c r="AF671" s="29"/>
      <c r="AG671" s="29"/>
      <c r="AH671" s="29"/>
      <c r="AI671" s="29"/>
      <c r="AJ671" s="29"/>
      <c r="AK671" s="29"/>
    </row>
    <row r="672" spans="9:37" s="45" customFormat="1" ht="16.5" customHeight="1">
      <c r="I672" s="158"/>
      <c r="J672" s="195"/>
      <c r="K672" s="407" t="s">
        <v>736</v>
      </c>
      <c r="L672" s="407"/>
      <c r="M672" s="407"/>
      <c r="N672" s="407"/>
      <c r="O672" s="407"/>
      <c r="P672" s="407"/>
      <c r="Q672" s="407"/>
      <c r="R672" s="408"/>
      <c r="S672" s="408"/>
      <c r="T672" s="224">
        <v>2.2000000000000002</v>
      </c>
      <c r="U672" s="408">
        <v>3.3</v>
      </c>
      <c r="V672" s="408"/>
      <c r="W672" s="408"/>
      <c r="X672" s="408"/>
      <c r="Y672" s="408"/>
      <c r="Z672" s="408"/>
      <c r="AA672" s="408"/>
      <c r="AB672" s="198">
        <f t="shared" si="29"/>
        <v>7.26</v>
      </c>
      <c r="AC672" s="199" t="s">
        <v>19</v>
      </c>
      <c r="AE672" s="29"/>
      <c r="AF672" s="29"/>
      <c r="AG672" s="29"/>
      <c r="AH672" s="29"/>
      <c r="AI672" s="29"/>
      <c r="AJ672" s="29"/>
      <c r="AK672" s="29"/>
    </row>
    <row r="673" spans="9:37" s="45" customFormat="1" ht="16.5" customHeight="1">
      <c r="I673" s="158"/>
      <c r="J673" s="195"/>
      <c r="K673" s="407" t="s">
        <v>738</v>
      </c>
      <c r="L673" s="407"/>
      <c r="M673" s="407"/>
      <c r="N673" s="407"/>
      <c r="O673" s="407"/>
      <c r="P673" s="407"/>
      <c r="Q673" s="407"/>
      <c r="R673" s="408"/>
      <c r="S673" s="408"/>
      <c r="T673" s="224">
        <v>2.2000000000000002</v>
      </c>
      <c r="U673" s="408">
        <v>3.3</v>
      </c>
      <c r="V673" s="408"/>
      <c r="W673" s="408"/>
      <c r="X673" s="408"/>
      <c r="Y673" s="408"/>
      <c r="Z673" s="408"/>
      <c r="AA673" s="408"/>
      <c r="AB673" s="198">
        <f t="shared" si="29"/>
        <v>7.26</v>
      </c>
      <c r="AC673" s="199" t="s">
        <v>19</v>
      </c>
      <c r="AE673" s="29"/>
      <c r="AF673" s="29"/>
      <c r="AG673" s="29"/>
      <c r="AH673" s="29"/>
      <c r="AI673" s="29"/>
      <c r="AJ673" s="29"/>
      <c r="AK673" s="29"/>
    </row>
    <row r="674" spans="9:37" s="45" customFormat="1" ht="16.5" customHeight="1">
      <c r="I674" s="158"/>
      <c r="J674" s="195"/>
      <c r="K674" s="407" t="s">
        <v>739</v>
      </c>
      <c r="L674" s="407"/>
      <c r="M674" s="407"/>
      <c r="N674" s="407"/>
      <c r="O674" s="407"/>
      <c r="P674" s="407"/>
      <c r="Q674" s="407"/>
      <c r="R674" s="408"/>
      <c r="S674" s="408"/>
      <c r="T674" s="224">
        <v>2.2000000000000002</v>
      </c>
      <c r="U674" s="408">
        <v>3.3</v>
      </c>
      <c r="V674" s="408"/>
      <c r="W674" s="408"/>
      <c r="X674" s="408"/>
      <c r="Y674" s="408"/>
      <c r="Z674" s="408"/>
      <c r="AA674" s="408"/>
      <c r="AB674" s="198">
        <f t="shared" si="29"/>
        <v>7.26</v>
      </c>
      <c r="AC674" s="199" t="s">
        <v>19</v>
      </c>
      <c r="AE674" s="29"/>
      <c r="AF674" s="29"/>
      <c r="AG674" s="29"/>
      <c r="AH674" s="29"/>
      <c r="AI674" s="29"/>
      <c r="AJ674" s="29"/>
      <c r="AK674" s="29"/>
    </row>
    <row r="675" spans="9:37" s="45" customFormat="1" ht="16.5" customHeight="1">
      <c r="I675" s="158"/>
      <c r="J675" s="195"/>
      <c r="K675" s="407" t="s">
        <v>740</v>
      </c>
      <c r="L675" s="407"/>
      <c r="M675" s="407"/>
      <c r="N675" s="407"/>
      <c r="O675" s="407"/>
      <c r="P675" s="407"/>
      <c r="Q675" s="407"/>
      <c r="R675" s="408"/>
      <c r="S675" s="408"/>
      <c r="T675" s="224">
        <v>2.2000000000000002</v>
      </c>
      <c r="U675" s="408">
        <v>3.3</v>
      </c>
      <c r="V675" s="408"/>
      <c r="W675" s="408"/>
      <c r="X675" s="408"/>
      <c r="Y675" s="408"/>
      <c r="Z675" s="408"/>
      <c r="AA675" s="408"/>
      <c r="AB675" s="198">
        <f t="shared" si="29"/>
        <v>7.26</v>
      </c>
      <c r="AC675" s="199" t="s">
        <v>19</v>
      </c>
      <c r="AE675" s="29"/>
      <c r="AF675" s="29"/>
      <c r="AG675" s="29"/>
      <c r="AH675" s="29"/>
      <c r="AI675" s="29"/>
      <c r="AJ675" s="29"/>
      <c r="AK675" s="29"/>
    </row>
    <row r="676" spans="9:37" s="45" customFormat="1" ht="16.5" customHeight="1">
      <c r="I676" s="158"/>
      <c r="J676" s="195"/>
      <c r="K676" s="407" t="s">
        <v>741</v>
      </c>
      <c r="L676" s="407"/>
      <c r="M676" s="407"/>
      <c r="N676" s="407"/>
      <c r="O676" s="407"/>
      <c r="P676" s="407"/>
      <c r="Q676" s="407"/>
      <c r="R676" s="408"/>
      <c r="S676" s="408"/>
      <c r="T676" s="224">
        <v>2.2000000000000002</v>
      </c>
      <c r="U676" s="408">
        <v>3.3</v>
      </c>
      <c r="V676" s="408"/>
      <c r="W676" s="408"/>
      <c r="X676" s="408"/>
      <c r="Y676" s="408"/>
      <c r="Z676" s="408"/>
      <c r="AA676" s="408"/>
      <c r="AB676" s="198">
        <f t="shared" si="29"/>
        <v>7.26</v>
      </c>
      <c r="AC676" s="199" t="s">
        <v>19</v>
      </c>
      <c r="AE676" s="29"/>
      <c r="AF676" s="29"/>
      <c r="AG676" s="29"/>
      <c r="AH676" s="29"/>
      <c r="AI676" s="29"/>
      <c r="AJ676" s="29"/>
      <c r="AK676" s="29"/>
    </row>
    <row r="677" spans="9:37" s="45" customFormat="1" ht="16.5" customHeight="1">
      <c r="I677" s="158"/>
      <c r="J677" s="195"/>
      <c r="K677" s="407" t="s">
        <v>742</v>
      </c>
      <c r="L677" s="407"/>
      <c r="M677" s="407"/>
      <c r="N677" s="407"/>
      <c r="O677" s="407"/>
      <c r="P677" s="407"/>
      <c r="Q677" s="407"/>
      <c r="R677" s="408"/>
      <c r="S677" s="408"/>
      <c r="T677" s="224">
        <v>2.2000000000000002</v>
      </c>
      <c r="U677" s="408">
        <v>3.3</v>
      </c>
      <c r="V677" s="408"/>
      <c r="W677" s="408"/>
      <c r="X677" s="408"/>
      <c r="Y677" s="408"/>
      <c r="Z677" s="408"/>
      <c r="AA677" s="408"/>
      <c r="AB677" s="198">
        <f t="shared" si="29"/>
        <v>7.26</v>
      </c>
      <c r="AC677" s="199" t="s">
        <v>19</v>
      </c>
      <c r="AE677" s="29"/>
      <c r="AF677" s="29"/>
      <c r="AG677" s="29"/>
      <c r="AH677" s="29"/>
      <c r="AI677" s="29"/>
      <c r="AJ677" s="29"/>
      <c r="AK677" s="29"/>
    </row>
    <row r="678" spans="9:37" s="45" customFormat="1" ht="16.5" customHeight="1">
      <c r="I678" s="158"/>
      <c r="J678" s="195"/>
      <c r="K678" s="407" t="s">
        <v>743</v>
      </c>
      <c r="L678" s="407"/>
      <c r="M678" s="407"/>
      <c r="N678" s="407"/>
      <c r="O678" s="407"/>
      <c r="P678" s="407"/>
      <c r="Q678" s="407"/>
      <c r="R678" s="408"/>
      <c r="S678" s="408"/>
      <c r="T678" s="224">
        <v>2.2000000000000002</v>
      </c>
      <c r="U678" s="408">
        <v>3.3</v>
      </c>
      <c r="V678" s="408"/>
      <c r="W678" s="408"/>
      <c r="X678" s="408"/>
      <c r="Y678" s="408"/>
      <c r="Z678" s="408"/>
      <c r="AA678" s="408"/>
      <c r="AB678" s="198">
        <f t="shared" si="29"/>
        <v>7.26</v>
      </c>
      <c r="AC678" s="199" t="s">
        <v>19</v>
      </c>
      <c r="AE678" s="29"/>
      <c r="AF678" s="29"/>
      <c r="AG678" s="29"/>
      <c r="AH678" s="29"/>
      <c r="AI678" s="29"/>
      <c r="AJ678" s="29"/>
      <c r="AK678" s="29"/>
    </row>
    <row r="679" spans="9:37" s="45" customFormat="1" ht="16.5" customHeight="1">
      <c r="I679" s="158"/>
      <c r="J679" s="195"/>
      <c r="K679" s="407" t="s">
        <v>744</v>
      </c>
      <c r="L679" s="407"/>
      <c r="M679" s="407"/>
      <c r="N679" s="407"/>
      <c r="O679" s="407"/>
      <c r="P679" s="407"/>
      <c r="Q679" s="407"/>
      <c r="R679" s="408"/>
      <c r="S679" s="408"/>
      <c r="T679" s="224">
        <v>2.2000000000000002</v>
      </c>
      <c r="U679" s="408">
        <v>3.3</v>
      </c>
      <c r="V679" s="408"/>
      <c r="W679" s="408"/>
      <c r="X679" s="408"/>
      <c r="Y679" s="408"/>
      <c r="Z679" s="408"/>
      <c r="AA679" s="408"/>
      <c r="AB679" s="198">
        <f t="shared" si="29"/>
        <v>7.26</v>
      </c>
      <c r="AC679" s="199" t="s">
        <v>19</v>
      </c>
      <c r="AE679" s="29"/>
      <c r="AF679" s="29"/>
      <c r="AG679" s="29"/>
      <c r="AH679" s="29"/>
      <c r="AI679" s="29"/>
      <c r="AJ679" s="29"/>
      <c r="AK679" s="29"/>
    </row>
    <row r="680" spans="9:37" s="45" customFormat="1" ht="16.5" customHeight="1">
      <c r="I680" s="158"/>
      <c r="J680" s="195"/>
      <c r="K680" s="407" t="s">
        <v>745</v>
      </c>
      <c r="L680" s="407"/>
      <c r="M680" s="407"/>
      <c r="N680" s="407"/>
      <c r="O680" s="407"/>
      <c r="P680" s="407"/>
      <c r="Q680" s="407"/>
      <c r="R680" s="408"/>
      <c r="S680" s="408"/>
      <c r="T680" s="224">
        <v>2.2000000000000002</v>
      </c>
      <c r="U680" s="408">
        <v>3.3</v>
      </c>
      <c r="V680" s="408"/>
      <c r="W680" s="408"/>
      <c r="X680" s="408"/>
      <c r="Y680" s="408"/>
      <c r="Z680" s="408"/>
      <c r="AA680" s="408"/>
      <c r="AB680" s="198">
        <f t="shared" si="29"/>
        <v>7.26</v>
      </c>
      <c r="AC680" s="199" t="s">
        <v>19</v>
      </c>
      <c r="AE680" s="29"/>
      <c r="AF680" s="29"/>
      <c r="AG680" s="29"/>
      <c r="AH680" s="29"/>
      <c r="AI680" s="29"/>
      <c r="AJ680" s="29"/>
      <c r="AK680" s="29"/>
    </row>
    <row r="681" spans="9:37" s="45" customFormat="1" ht="16.5" customHeight="1">
      <c r="I681" s="158"/>
      <c r="J681" s="195"/>
      <c r="K681" s="407" t="s">
        <v>746</v>
      </c>
      <c r="L681" s="407"/>
      <c r="M681" s="407"/>
      <c r="N681" s="407"/>
      <c r="O681" s="407"/>
      <c r="P681" s="407"/>
      <c r="Q681" s="407"/>
      <c r="R681" s="408"/>
      <c r="S681" s="408"/>
      <c r="T681" s="224">
        <v>2.2000000000000002</v>
      </c>
      <c r="U681" s="408">
        <v>3.3</v>
      </c>
      <c r="V681" s="408"/>
      <c r="W681" s="408"/>
      <c r="X681" s="408"/>
      <c r="Y681" s="408"/>
      <c r="Z681" s="408"/>
      <c r="AA681" s="408"/>
      <c r="AB681" s="198">
        <f t="shared" si="29"/>
        <v>7.26</v>
      </c>
      <c r="AC681" s="199" t="s">
        <v>19</v>
      </c>
      <c r="AE681" s="29"/>
      <c r="AF681" s="29"/>
      <c r="AG681" s="29"/>
      <c r="AH681" s="29"/>
      <c r="AI681" s="29"/>
      <c r="AJ681" s="29"/>
      <c r="AK681" s="29"/>
    </row>
    <row r="682" spans="9:37" s="45" customFormat="1" ht="16.5" customHeight="1">
      <c r="I682" s="158"/>
      <c r="J682" s="195"/>
      <c r="K682" s="407" t="s">
        <v>747</v>
      </c>
      <c r="L682" s="407"/>
      <c r="M682" s="407"/>
      <c r="N682" s="407"/>
      <c r="O682" s="407"/>
      <c r="P682" s="407"/>
      <c r="Q682" s="407"/>
      <c r="R682" s="408"/>
      <c r="S682" s="408"/>
      <c r="T682" s="224">
        <v>2.2000000000000002</v>
      </c>
      <c r="U682" s="408">
        <v>3.3</v>
      </c>
      <c r="V682" s="408"/>
      <c r="W682" s="408"/>
      <c r="X682" s="408"/>
      <c r="Y682" s="408"/>
      <c r="Z682" s="408"/>
      <c r="AA682" s="408"/>
      <c r="AB682" s="198">
        <f t="shared" si="29"/>
        <v>7.26</v>
      </c>
      <c r="AC682" s="199" t="s">
        <v>19</v>
      </c>
      <c r="AE682" s="29"/>
      <c r="AF682" s="29"/>
      <c r="AG682" s="29"/>
      <c r="AH682" s="29"/>
      <c r="AI682" s="29"/>
      <c r="AJ682" s="29"/>
      <c r="AK682" s="29"/>
    </row>
    <row r="683" spans="9:37" s="45" customFormat="1" ht="16.5" customHeight="1">
      <c r="I683" s="158"/>
      <c r="J683" s="195"/>
      <c r="K683" s="407" t="s">
        <v>748</v>
      </c>
      <c r="L683" s="407"/>
      <c r="M683" s="407"/>
      <c r="N683" s="407"/>
      <c r="O683" s="407"/>
      <c r="P683" s="407"/>
      <c r="Q683" s="407"/>
      <c r="R683" s="408"/>
      <c r="S683" s="408"/>
      <c r="T683" s="224">
        <v>2.2000000000000002</v>
      </c>
      <c r="U683" s="408">
        <v>3.3</v>
      </c>
      <c r="V683" s="408"/>
      <c r="W683" s="408"/>
      <c r="X683" s="408"/>
      <c r="Y683" s="408"/>
      <c r="Z683" s="408"/>
      <c r="AA683" s="408"/>
      <c r="AB683" s="198">
        <f t="shared" si="29"/>
        <v>7.26</v>
      </c>
      <c r="AC683" s="199" t="s">
        <v>19</v>
      </c>
      <c r="AE683" s="29"/>
      <c r="AF683" s="29"/>
      <c r="AG683" s="29"/>
      <c r="AH683" s="29"/>
      <c r="AI683" s="29"/>
      <c r="AJ683" s="29"/>
      <c r="AK683" s="29"/>
    </row>
    <row r="684" spans="9:37" s="45" customFormat="1" ht="16.5" customHeight="1">
      <c r="I684" s="158"/>
      <c r="J684" s="195"/>
      <c r="K684" s="407" t="s">
        <v>748</v>
      </c>
      <c r="L684" s="407"/>
      <c r="M684" s="407"/>
      <c r="N684" s="407"/>
      <c r="O684" s="407"/>
      <c r="P684" s="407"/>
      <c r="Q684" s="407"/>
      <c r="R684" s="408"/>
      <c r="S684" s="408"/>
      <c r="T684" s="224">
        <v>2.2000000000000002</v>
      </c>
      <c r="U684" s="408">
        <v>3.3</v>
      </c>
      <c r="V684" s="408"/>
      <c r="W684" s="408"/>
      <c r="X684" s="408"/>
      <c r="Y684" s="408"/>
      <c r="Z684" s="408"/>
      <c r="AA684" s="408"/>
      <c r="AB684" s="198">
        <f t="shared" si="29"/>
        <v>7.26</v>
      </c>
      <c r="AC684" s="199" t="s">
        <v>19</v>
      </c>
      <c r="AE684" s="29"/>
      <c r="AF684" s="29"/>
      <c r="AG684" s="29"/>
      <c r="AH684" s="29"/>
      <c r="AI684" s="29"/>
      <c r="AJ684" s="29"/>
      <c r="AK684" s="29"/>
    </row>
    <row r="685" spans="9:37" s="45" customFormat="1" ht="16.5" customHeight="1">
      <c r="I685" s="158"/>
      <c r="J685" s="195"/>
      <c r="K685" s="407" t="s">
        <v>749</v>
      </c>
      <c r="L685" s="407"/>
      <c r="M685" s="407"/>
      <c r="N685" s="407"/>
      <c r="O685" s="407"/>
      <c r="P685" s="407"/>
      <c r="Q685" s="407"/>
      <c r="R685" s="408"/>
      <c r="S685" s="408"/>
      <c r="T685" s="224">
        <v>2.2000000000000002</v>
      </c>
      <c r="U685" s="408">
        <v>3.3</v>
      </c>
      <c r="V685" s="408"/>
      <c r="W685" s="408"/>
      <c r="X685" s="408"/>
      <c r="Y685" s="408"/>
      <c r="Z685" s="408"/>
      <c r="AA685" s="408"/>
      <c r="AB685" s="198">
        <f t="shared" si="29"/>
        <v>7.26</v>
      </c>
      <c r="AC685" s="199" t="s">
        <v>19</v>
      </c>
      <c r="AE685" s="29"/>
      <c r="AF685" s="29"/>
      <c r="AG685" s="29"/>
      <c r="AH685" s="29"/>
      <c r="AI685" s="29"/>
      <c r="AJ685" s="29"/>
      <c r="AK685" s="29"/>
    </row>
    <row r="686" spans="9:37" s="45" customFormat="1" ht="16.5" customHeight="1">
      <c r="I686" s="158"/>
      <c r="J686" s="195"/>
      <c r="K686" s="407" t="s">
        <v>750</v>
      </c>
      <c r="L686" s="407"/>
      <c r="M686" s="407"/>
      <c r="N686" s="407"/>
      <c r="O686" s="407"/>
      <c r="P686" s="407"/>
      <c r="Q686" s="407"/>
      <c r="R686" s="408"/>
      <c r="S686" s="408"/>
      <c r="T686" s="224">
        <v>2.2000000000000002</v>
      </c>
      <c r="U686" s="408">
        <v>3.3</v>
      </c>
      <c r="V686" s="408"/>
      <c r="W686" s="408"/>
      <c r="X686" s="408"/>
      <c r="Y686" s="408"/>
      <c r="Z686" s="408"/>
      <c r="AA686" s="408"/>
      <c r="AB686" s="198">
        <f t="shared" si="29"/>
        <v>7.26</v>
      </c>
      <c r="AC686" s="199" t="s">
        <v>19</v>
      </c>
      <c r="AE686" s="29"/>
      <c r="AF686" s="29"/>
      <c r="AG686" s="29"/>
      <c r="AH686" s="29"/>
      <c r="AI686" s="29"/>
      <c r="AJ686" s="29"/>
      <c r="AK686" s="29"/>
    </row>
    <row r="687" spans="9:37" s="45" customFormat="1" ht="16.5" customHeight="1">
      <c r="I687" s="158"/>
      <c r="J687" s="195"/>
      <c r="K687" s="407" t="s">
        <v>751</v>
      </c>
      <c r="L687" s="407"/>
      <c r="M687" s="407"/>
      <c r="N687" s="407"/>
      <c r="O687" s="407"/>
      <c r="P687" s="407"/>
      <c r="Q687" s="407"/>
      <c r="R687" s="408"/>
      <c r="S687" s="408"/>
      <c r="T687" s="224">
        <v>2.2000000000000002</v>
      </c>
      <c r="U687" s="408">
        <v>3.3</v>
      </c>
      <c r="V687" s="408"/>
      <c r="W687" s="408"/>
      <c r="X687" s="408"/>
      <c r="Y687" s="408"/>
      <c r="Z687" s="408"/>
      <c r="AA687" s="408"/>
      <c r="AB687" s="198">
        <f t="shared" si="29"/>
        <v>7.26</v>
      </c>
      <c r="AC687" s="199" t="s">
        <v>19</v>
      </c>
      <c r="AE687" s="29"/>
      <c r="AF687" s="29"/>
      <c r="AG687" s="29"/>
      <c r="AH687" s="29"/>
      <c r="AI687" s="29"/>
      <c r="AJ687" s="29"/>
      <c r="AK687" s="29"/>
    </row>
    <row r="688" spans="9:37" s="45" customFormat="1" ht="16.5" customHeight="1">
      <c r="I688" s="158"/>
      <c r="J688" s="195"/>
      <c r="K688" s="407" t="s">
        <v>752</v>
      </c>
      <c r="L688" s="407"/>
      <c r="M688" s="407"/>
      <c r="N688" s="407"/>
      <c r="O688" s="407"/>
      <c r="P688" s="407"/>
      <c r="Q688" s="407"/>
      <c r="R688" s="408"/>
      <c r="S688" s="408"/>
      <c r="T688" s="224">
        <v>2.2000000000000002</v>
      </c>
      <c r="U688" s="408">
        <v>3.3</v>
      </c>
      <c r="V688" s="408"/>
      <c r="W688" s="408"/>
      <c r="X688" s="408"/>
      <c r="Y688" s="408"/>
      <c r="Z688" s="408"/>
      <c r="AA688" s="408"/>
      <c r="AB688" s="198">
        <f t="shared" si="29"/>
        <v>7.26</v>
      </c>
      <c r="AC688" s="199" t="s">
        <v>19</v>
      </c>
      <c r="AE688" s="29"/>
      <c r="AF688" s="29"/>
      <c r="AG688" s="29"/>
      <c r="AH688" s="29"/>
      <c r="AI688" s="29"/>
      <c r="AJ688" s="29"/>
      <c r="AK688" s="29"/>
    </row>
    <row r="689" spans="9:37" s="45" customFormat="1" ht="16.5" customHeight="1">
      <c r="I689" s="158"/>
      <c r="J689" s="195"/>
      <c r="K689" s="196"/>
      <c r="L689" s="196"/>
      <c r="M689" s="196"/>
      <c r="N689" s="196"/>
      <c r="O689" s="196"/>
      <c r="P689" s="196"/>
      <c r="Q689" s="196"/>
      <c r="R689" s="197"/>
      <c r="S689" s="197"/>
      <c r="T689" s="197"/>
      <c r="U689" s="197"/>
      <c r="V689" s="197"/>
      <c r="W689" s="197"/>
      <c r="X689" s="197"/>
      <c r="Y689" s="197"/>
      <c r="Z689" s="197"/>
      <c r="AA689" s="197"/>
      <c r="AB689" s="198"/>
      <c r="AC689" s="199"/>
      <c r="AE689" s="29"/>
      <c r="AF689" s="29"/>
      <c r="AG689" s="29"/>
      <c r="AH689" s="29"/>
      <c r="AI689" s="29"/>
      <c r="AJ689" s="29"/>
      <c r="AK689" s="29"/>
    </row>
    <row r="690" spans="9:37" s="45" customFormat="1" ht="16.5" customHeight="1">
      <c r="I690" s="158"/>
      <c r="J690" s="136">
        <v>13</v>
      </c>
      <c r="K690" s="46" t="s">
        <v>38</v>
      </c>
      <c r="L690" s="131"/>
      <c r="M690" s="131"/>
      <c r="N690" s="131"/>
      <c r="O690" s="131"/>
      <c r="P690" s="131"/>
      <c r="Q690" s="131"/>
      <c r="R690" s="131"/>
      <c r="S690" s="131"/>
      <c r="T690" s="131"/>
      <c r="U690" s="131"/>
      <c r="V690" s="131"/>
      <c r="W690" s="132"/>
      <c r="X690" s="132"/>
      <c r="Y690" s="132"/>
      <c r="Z690" s="132"/>
      <c r="AA690" s="132"/>
      <c r="AB690" s="133"/>
      <c r="AC690" s="161"/>
      <c r="AE690" s="29"/>
      <c r="AF690" s="29"/>
      <c r="AG690" s="29"/>
      <c r="AH690" s="29"/>
      <c r="AI690" s="29"/>
      <c r="AJ690" s="29"/>
      <c r="AK690" s="29"/>
    </row>
    <row r="691" spans="9:37" s="45" customFormat="1" ht="16.5" customHeight="1">
      <c r="I691" s="158"/>
      <c r="J691" s="190" t="s">
        <v>119</v>
      </c>
      <c r="K691" s="402" t="s">
        <v>583</v>
      </c>
      <c r="L691" s="402"/>
      <c r="M691" s="402"/>
      <c r="N691" s="402"/>
      <c r="O691" s="402"/>
      <c r="P691" s="402"/>
      <c r="Q691" s="402"/>
      <c r="R691" s="402"/>
      <c r="S691" s="402"/>
      <c r="T691" s="402"/>
      <c r="U691" s="402"/>
      <c r="V691" s="402"/>
      <c r="W691" s="402"/>
      <c r="X691" s="402"/>
      <c r="Y691" s="402"/>
      <c r="Z691" s="402"/>
      <c r="AA691" s="402"/>
      <c r="AB691" s="188">
        <f>SUM(AB692:AB716)</f>
        <v>205.08200000000002</v>
      </c>
      <c r="AC691" s="189" t="s">
        <v>262</v>
      </c>
      <c r="AE691" s="29"/>
      <c r="AF691" s="29"/>
      <c r="AG691" s="29"/>
      <c r="AH691" s="29"/>
      <c r="AI691" s="29"/>
      <c r="AJ691" s="29"/>
      <c r="AK691" s="29"/>
    </row>
    <row r="692" spans="9:37" s="45" customFormat="1" ht="16.5" customHeight="1">
      <c r="I692" s="158"/>
      <c r="J692" s="185"/>
      <c r="K692" s="403" t="s">
        <v>72</v>
      </c>
      <c r="L692" s="403"/>
      <c r="M692" s="403"/>
      <c r="N692" s="403"/>
      <c r="O692" s="403"/>
      <c r="P692" s="403"/>
      <c r="Q692" s="403"/>
      <c r="R692" s="403"/>
      <c r="S692" s="403"/>
      <c r="T692" s="183"/>
      <c r="U692" s="404" t="s">
        <v>602</v>
      </c>
      <c r="V692" s="404"/>
      <c r="W692" s="404"/>
      <c r="X692" s="404" t="s">
        <v>265</v>
      </c>
      <c r="Y692" s="404"/>
      <c r="Z692" s="404"/>
      <c r="AA692" s="404"/>
      <c r="AB692" s="184"/>
      <c r="AC692" s="186"/>
      <c r="AE692" s="29"/>
      <c r="AF692" s="29"/>
      <c r="AG692" s="29"/>
      <c r="AH692" s="29"/>
      <c r="AI692" s="29"/>
      <c r="AJ692" s="29"/>
      <c r="AK692" s="29"/>
    </row>
    <row r="693" spans="9:37" s="45" customFormat="1" ht="16.5" customHeight="1">
      <c r="I693" s="158"/>
      <c r="J693" s="176"/>
      <c r="K693" s="182" t="s">
        <v>359</v>
      </c>
      <c r="L693" s="176"/>
      <c r="M693" s="176"/>
      <c r="N693" s="176"/>
      <c r="O693" s="176"/>
      <c r="P693" s="176"/>
      <c r="Q693" s="176"/>
      <c r="R693" s="403"/>
      <c r="S693" s="403"/>
      <c r="T693" s="193"/>
      <c r="U693" s="405">
        <v>2.15</v>
      </c>
      <c r="V693" s="405"/>
      <c r="W693" s="405"/>
      <c r="X693" s="405">
        <v>3.53</v>
      </c>
      <c r="Y693" s="405"/>
      <c r="Z693" s="405"/>
      <c r="AA693" s="405"/>
      <c r="AB693" s="180">
        <f t="shared" ref="AB693:AB698" si="30">X693*U693</f>
        <v>7.5894999999999992</v>
      </c>
      <c r="AC693" s="181" t="s">
        <v>19</v>
      </c>
      <c r="AE693" s="29"/>
      <c r="AF693" s="29"/>
      <c r="AG693" s="29"/>
      <c r="AH693" s="29"/>
      <c r="AI693" s="29"/>
      <c r="AJ693" s="29"/>
      <c r="AK693" s="29"/>
    </row>
    <row r="694" spans="9:37" s="45" customFormat="1" ht="16.5" customHeight="1">
      <c r="I694" s="158"/>
      <c r="J694" s="176"/>
      <c r="K694" s="182" t="s">
        <v>357</v>
      </c>
      <c r="L694" s="176"/>
      <c r="M694" s="176"/>
      <c r="N694" s="176"/>
      <c r="O694" s="176"/>
      <c r="P694" s="176"/>
      <c r="Q694" s="176"/>
      <c r="R694" s="403"/>
      <c r="S694" s="403"/>
      <c r="T694" s="193"/>
      <c r="U694" s="405">
        <v>4.1500000000000004</v>
      </c>
      <c r="V694" s="405"/>
      <c r="W694" s="405"/>
      <c r="X694" s="405">
        <v>9.4499999999999993</v>
      </c>
      <c r="Y694" s="405"/>
      <c r="Z694" s="405"/>
      <c r="AA694" s="405"/>
      <c r="AB694" s="180">
        <f t="shared" si="30"/>
        <v>39.217500000000001</v>
      </c>
      <c r="AC694" s="181" t="s">
        <v>19</v>
      </c>
      <c r="AE694" s="29"/>
      <c r="AF694" s="29"/>
      <c r="AG694" s="29"/>
      <c r="AH694" s="29"/>
      <c r="AI694" s="29"/>
      <c r="AJ694" s="29"/>
      <c r="AK694" s="29"/>
    </row>
    <row r="695" spans="9:37" s="45" customFormat="1" ht="16.5" customHeight="1">
      <c r="I695" s="158"/>
      <c r="J695" s="176"/>
      <c r="K695" s="182" t="s">
        <v>360</v>
      </c>
      <c r="L695" s="176"/>
      <c r="M695" s="176"/>
      <c r="N695" s="176"/>
      <c r="O695" s="176"/>
      <c r="P695" s="176"/>
      <c r="Q695" s="176"/>
      <c r="R695" s="403"/>
      <c r="S695" s="403"/>
      <c r="T695" s="193"/>
      <c r="U695" s="405">
        <v>4.3</v>
      </c>
      <c r="V695" s="405"/>
      <c r="W695" s="405"/>
      <c r="X695" s="405">
        <v>2.25</v>
      </c>
      <c r="Y695" s="405"/>
      <c r="Z695" s="405"/>
      <c r="AA695" s="405"/>
      <c r="AB695" s="180">
        <f t="shared" si="30"/>
        <v>9.6749999999999989</v>
      </c>
      <c r="AC695" s="181" t="s">
        <v>19</v>
      </c>
      <c r="AE695" s="29"/>
      <c r="AF695" s="29"/>
      <c r="AG695" s="29"/>
      <c r="AH695" s="29"/>
      <c r="AI695" s="29"/>
      <c r="AJ695" s="29"/>
      <c r="AK695" s="29"/>
    </row>
    <row r="696" spans="9:37" s="45" customFormat="1" ht="16.5" customHeight="1">
      <c r="I696" s="158"/>
      <c r="J696" s="176"/>
      <c r="K696" s="182" t="s">
        <v>361</v>
      </c>
      <c r="L696" s="176"/>
      <c r="M696" s="176"/>
      <c r="N696" s="176"/>
      <c r="O696" s="176"/>
      <c r="P696" s="176"/>
      <c r="Q696" s="176"/>
      <c r="R696" s="403"/>
      <c r="S696" s="403"/>
      <c r="T696" s="193"/>
      <c r="U696" s="405">
        <v>2</v>
      </c>
      <c r="V696" s="405"/>
      <c r="W696" s="405"/>
      <c r="X696" s="405">
        <v>2.65</v>
      </c>
      <c r="Y696" s="405"/>
      <c r="Z696" s="405"/>
      <c r="AA696" s="405"/>
      <c r="AB696" s="180">
        <f t="shared" si="30"/>
        <v>5.3</v>
      </c>
      <c r="AC696" s="181" t="s">
        <v>19</v>
      </c>
      <c r="AE696" s="29"/>
      <c r="AF696" s="29"/>
      <c r="AG696" s="29"/>
      <c r="AH696" s="29"/>
      <c r="AI696" s="29"/>
      <c r="AJ696" s="29"/>
      <c r="AK696" s="29"/>
    </row>
    <row r="697" spans="9:37" s="45" customFormat="1" ht="16.5" customHeight="1">
      <c r="I697" s="158"/>
      <c r="J697" s="176"/>
      <c r="K697" s="182" t="s">
        <v>362</v>
      </c>
      <c r="L697" s="176"/>
      <c r="M697" s="176"/>
      <c r="N697" s="176"/>
      <c r="O697" s="176"/>
      <c r="P697" s="176"/>
      <c r="Q697" s="176"/>
      <c r="R697" s="403"/>
      <c r="S697" s="403"/>
      <c r="T697" s="193"/>
      <c r="U697" s="405">
        <v>4.26</v>
      </c>
      <c r="V697" s="405"/>
      <c r="W697" s="405"/>
      <c r="X697" s="405">
        <v>2.2000000000000002</v>
      </c>
      <c r="Y697" s="405"/>
      <c r="Z697" s="405"/>
      <c r="AA697" s="405"/>
      <c r="AB697" s="180">
        <f t="shared" si="30"/>
        <v>9.3719999999999999</v>
      </c>
      <c r="AC697" s="181" t="s">
        <v>19</v>
      </c>
      <c r="AE697" s="29"/>
      <c r="AF697" s="29"/>
      <c r="AG697" s="29"/>
      <c r="AH697" s="29"/>
      <c r="AI697" s="29"/>
      <c r="AJ697" s="29"/>
      <c r="AK697" s="29"/>
    </row>
    <row r="698" spans="9:37" s="45" customFormat="1" ht="16.5" customHeight="1">
      <c r="I698" s="158"/>
      <c r="J698" s="176"/>
      <c r="K698" s="182" t="s">
        <v>363</v>
      </c>
      <c r="L698" s="176"/>
      <c r="M698" s="176"/>
      <c r="N698" s="176"/>
      <c r="O698" s="176"/>
      <c r="P698" s="176"/>
      <c r="Q698" s="176"/>
      <c r="R698" s="403"/>
      <c r="S698" s="403"/>
      <c r="T698" s="193"/>
      <c r="U698" s="405">
        <v>1.8</v>
      </c>
      <c r="V698" s="405"/>
      <c r="W698" s="405"/>
      <c r="X698" s="405">
        <v>2.35</v>
      </c>
      <c r="Y698" s="405"/>
      <c r="Z698" s="405"/>
      <c r="AA698" s="405"/>
      <c r="AB698" s="180">
        <f t="shared" si="30"/>
        <v>4.2300000000000004</v>
      </c>
      <c r="AC698" s="181" t="s">
        <v>19</v>
      </c>
      <c r="AE698" s="29"/>
      <c r="AF698" s="29"/>
      <c r="AG698" s="29"/>
      <c r="AH698" s="29"/>
      <c r="AI698" s="29"/>
      <c r="AJ698" s="29"/>
      <c r="AK698" s="29"/>
    </row>
    <row r="699" spans="9:37" s="45" customFormat="1" ht="16.5" customHeight="1">
      <c r="I699" s="158"/>
      <c r="J699" s="176"/>
      <c r="K699" s="182" t="s">
        <v>364</v>
      </c>
      <c r="L699" s="176"/>
      <c r="M699" s="176"/>
      <c r="N699" s="176"/>
      <c r="O699" s="176"/>
      <c r="P699" s="176"/>
      <c r="Q699" s="176"/>
      <c r="R699" s="403"/>
      <c r="S699" s="403"/>
      <c r="T699" s="193"/>
      <c r="U699" s="405"/>
      <c r="V699" s="405"/>
      <c r="W699" s="405"/>
      <c r="X699" s="405"/>
      <c r="Y699" s="405"/>
      <c r="Z699" s="405"/>
      <c r="AA699" s="405"/>
      <c r="AB699" s="180">
        <v>9</v>
      </c>
      <c r="AC699" s="181" t="s">
        <v>19</v>
      </c>
      <c r="AE699" s="29"/>
      <c r="AF699" s="29"/>
      <c r="AG699" s="29"/>
      <c r="AH699" s="29"/>
      <c r="AI699" s="29"/>
      <c r="AJ699" s="29"/>
      <c r="AK699" s="29"/>
    </row>
    <row r="700" spans="9:37" s="45" customFormat="1" ht="16.5" customHeight="1">
      <c r="I700" s="158"/>
      <c r="J700" s="176"/>
      <c r="K700" s="182" t="s">
        <v>584</v>
      </c>
      <c r="L700" s="176"/>
      <c r="M700" s="176"/>
      <c r="N700" s="176"/>
      <c r="O700" s="176"/>
      <c r="P700" s="176"/>
      <c r="Q700" s="176"/>
      <c r="R700" s="403"/>
      <c r="S700" s="403"/>
      <c r="T700" s="193"/>
      <c r="U700" s="405">
        <v>2.6</v>
      </c>
      <c r="V700" s="405"/>
      <c r="W700" s="405"/>
      <c r="X700" s="405">
        <v>2.5</v>
      </c>
      <c r="Y700" s="405"/>
      <c r="Z700" s="405"/>
      <c r="AA700" s="405"/>
      <c r="AB700" s="180">
        <f t="shared" ref="AB700" si="31">X700*U700</f>
        <v>6.5</v>
      </c>
      <c r="AC700" s="181" t="s">
        <v>19</v>
      </c>
      <c r="AE700" s="29"/>
      <c r="AF700" s="29"/>
      <c r="AG700" s="29"/>
      <c r="AH700" s="29"/>
      <c r="AI700" s="29"/>
      <c r="AJ700" s="29"/>
      <c r="AK700" s="29"/>
    </row>
    <row r="701" spans="9:37" s="45" customFormat="1" ht="16.5" customHeight="1">
      <c r="I701" s="158"/>
      <c r="J701" s="176"/>
      <c r="K701" s="182" t="s">
        <v>585</v>
      </c>
      <c r="L701" s="176"/>
      <c r="M701" s="176"/>
      <c r="N701" s="176"/>
      <c r="O701" s="176"/>
      <c r="P701" s="176"/>
      <c r="Q701" s="176"/>
      <c r="R701" s="403"/>
      <c r="S701" s="403"/>
      <c r="T701" s="193"/>
      <c r="U701" s="405">
        <v>2.6</v>
      </c>
      <c r="V701" s="405"/>
      <c r="W701" s="405"/>
      <c r="X701" s="405">
        <v>2.5</v>
      </c>
      <c r="Y701" s="405"/>
      <c r="Z701" s="405"/>
      <c r="AA701" s="405"/>
      <c r="AB701" s="180">
        <f t="shared" ref="AB701:AB704" si="32">X701*U701</f>
        <v>6.5</v>
      </c>
      <c r="AC701" s="181" t="s">
        <v>19</v>
      </c>
      <c r="AE701" s="29"/>
      <c r="AF701" s="29"/>
      <c r="AG701" s="29"/>
      <c r="AH701" s="29"/>
      <c r="AI701" s="29"/>
      <c r="AJ701" s="29"/>
      <c r="AK701" s="29"/>
    </row>
    <row r="702" spans="9:37" s="45" customFormat="1" ht="16.5" customHeight="1">
      <c r="I702" s="158"/>
      <c r="J702" s="176"/>
      <c r="K702" s="182" t="s">
        <v>586</v>
      </c>
      <c r="L702" s="176"/>
      <c r="M702" s="176"/>
      <c r="N702" s="176"/>
      <c r="O702" s="176"/>
      <c r="P702" s="176"/>
      <c r="Q702" s="176"/>
      <c r="R702" s="403"/>
      <c r="S702" s="403"/>
      <c r="T702" s="193"/>
      <c r="U702" s="405">
        <v>2.6</v>
      </c>
      <c r="V702" s="405"/>
      <c r="W702" s="405"/>
      <c r="X702" s="405">
        <v>2.5</v>
      </c>
      <c r="Y702" s="405"/>
      <c r="Z702" s="405"/>
      <c r="AA702" s="405"/>
      <c r="AB702" s="180">
        <f t="shared" si="32"/>
        <v>6.5</v>
      </c>
      <c r="AC702" s="181" t="s">
        <v>19</v>
      </c>
      <c r="AE702" s="29"/>
      <c r="AF702" s="29"/>
      <c r="AG702" s="29"/>
      <c r="AH702" s="29"/>
      <c r="AI702" s="29"/>
      <c r="AJ702" s="29"/>
      <c r="AK702" s="29"/>
    </row>
    <row r="703" spans="9:37" s="45" customFormat="1" ht="16.5" customHeight="1">
      <c r="I703" s="158"/>
      <c r="J703" s="176"/>
      <c r="K703" s="182" t="s">
        <v>587</v>
      </c>
      <c r="L703" s="176"/>
      <c r="M703" s="176"/>
      <c r="N703" s="176"/>
      <c r="O703" s="176"/>
      <c r="P703" s="176"/>
      <c r="Q703" s="176"/>
      <c r="R703" s="403"/>
      <c r="S703" s="403"/>
      <c r="T703" s="193"/>
      <c r="U703" s="405">
        <v>2.6</v>
      </c>
      <c r="V703" s="405"/>
      <c r="W703" s="405"/>
      <c r="X703" s="405">
        <v>2.5</v>
      </c>
      <c r="Y703" s="405"/>
      <c r="Z703" s="405"/>
      <c r="AA703" s="405"/>
      <c r="AB703" s="180">
        <f t="shared" si="32"/>
        <v>6.5</v>
      </c>
      <c r="AC703" s="181" t="s">
        <v>19</v>
      </c>
      <c r="AE703" s="29"/>
      <c r="AF703" s="29"/>
      <c r="AG703" s="29"/>
      <c r="AH703" s="29"/>
      <c r="AI703" s="29"/>
      <c r="AJ703" s="29"/>
      <c r="AK703" s="29"/>
    </row>
    <row r="704" spans="9:37" s="45" customFormat="1" ht="16.5" customHeight="1">
      <c r="I704" s="158"/>
      <c r="J704" s="176"/>
      <c r="K704" s="182" t="s">
        <v>588</v>
      </c>
      <c r="L704" s="176"/>
      <c r="M704" s="176"/>
      <c r="N704" s="176"/>
      <c r="O704" s="176"/>
      <c r="P704" s="176"/>
      <c r="Q704" s="176"/>
      <c r="R704" s="403"/>
      <c r="S704" s="403"/>
      <c r="T704" s="193"/>
      <c r="U704" s="405">
        <v>2.6</v>
      </c>
      <c r="V704" s="405"/>
      <c r="W704" s="405"/>
      <c r="X704" s="405">
        <v>2.5</v>
      </c>
      <c r="Y704" s="405"/>
      <c r="Z704" s="405"/>
      <c r="AA704" s="405"/>
      <c r="AB704" s="180">
        <f t="shared" si="32"/>
        <v>6.5</v>
      </c>
      <c r="AC704" s="181" t="s">
        <v>19</v>
      </c>
      <c r="AE704" s="29"/>
      <c r="AF704" s="29"/>
      <c r="AG704" s="29"/>
      <c r="AH704" s="29"/>
      <c r="AI704" s="29"/>
      <c r="AJ704" s="29"/>
      <c r="AK704" s="29"/>
    </row>
    <row r="705" spans="9:37" s="45" customFormat="1" ht="16.5" customHeight="1">
      <c r="I705" s="158"/>
      <c r="J705" s="176"/>
      <c r="K705" s="182" t="s">
        <v>589</v>
      </c>
      <c r="L705" s="176"/>
      <c r="M705" s="176"/>
      <c r="N705" s="176"/>
      <c r="O705" s="176"/>
      <c r="P705" s="176"/>
      <c r="Q705" s="176"/>
      <c r="R705" s="403"/>
      <c r="S705" s="403"/>
      <c r="T705" s="193"/>
      <c r="U705" s="405">
        <v>2.6</v>
      </c>
      <c r="V705" s="405"/>
      <c r="W705" s="405"/>
      <c r="X705" s="405">
        <v>2.5</v>
      </c>
      <c r="Y705" s="405"/>
      <c r="Z705" s="405"/>
      <c r="AA705" s="405"/>
      <c r="AB705" s="180">
        <f t="shared" ref="AB705:AB707" si="33">X705*U705</f>
        <v>6.5</v>
      </c>
      <c r="AC705" s="181" t="s">
        <v>19</v>
      </c>
      <c r="AE705" s="29"/>
      <c r="AF705" s="29"/>
      <c r="AG705" s="29"/>
      <c r="AH705" s="29"/>
      <c r="AI705" s="29"/>
      <c r="AJ705" s="29"/>
      <c r="AK705" s="29"/>
    </row>
    <row r="706" spans="9:37" s="45" customFormat="1" ht="16.5" customHeight="1">
      <c r="I706" s="158"/>
      <c r="J706" s="176"/>
      <c r="K706" s="182" t="s">
        <v>590</v>
      </c>
      <c r="L706" s="176"/>
      <c r="M706" s="176"/>
      <c r="N706" s="176"/>
      <c r="O706" s="176"/>
      <c r="P706" s="176"/>
      <c r="Q706" s="176"/>
      <c r="R706" s="403"/>
      <c r="S706" s="403"/>
      <c r="T706" s="193"/>
      <c r="U706" s="405">
        <v>2.6</v>
      </c>
      <c r="V706" s="405"/>
      <c r="W706" s="405"/>
      <c r="X706" s="405">
        <v>2.5</v>
      </c>
      <c r="Y706" s="405"/>
      <c r="Z706" s="405"/>
      <c r="AA706" s="405"/>
      <c r="AB706" s="180">
        <f t="shared" si="33"/>
        <v>6.5</v>
      </c>
      <c r="AC706" s="181" t="s">
        <v>19</v>
      </c>
      <c r="AE706" s="29"/>
      <c r="AF706" s="29"/>
      <c r="AG706" s="29"/>
      <c r="AH706" s="29"/>
      <c r="AI706" s="29"/>
      <c r="AJ706" s="29"/>
      <c r="AK706" s="29"/>
    </row>
    <row r="707" spans="9:37" s="45" customFormat="1" ht="16.5" customHeight="1">
      <c r="I707" s="158"/>
      <c r="J707" s="176"/>
      <c r="K707" s="182" t="s">
        <v>591</v>
      </c>
      <c r="L707" s="176"/>
      <c r="M707" s="176"/>
      <c r="N707" s="176"/>
      <c r="O707" s="176"/>
      <c r="P707" s="176"/>
      <c r="Q707" s="176"/>
      <c r="R707" s="403"/>
      <c r="S707" s="403"/>
      <c r="T707" s="193"/>
      <c r="U707" s="405">
        <v>2.6</v>
      </c>
      <c r="V707" s="405"/>
      <c r="W707" s="405"/>
      <c r="X707" s="405">
        <v>2.5</v>
      </c>
      <c r="Y707" s="405"/>
      <c r="Z707" s="405"/>
      <c r="AA707" s="405"/>
      <c r="AB707" s="180">
        <f t="shared" si="33"/>
        <v>6.5</v>
      </c>
      <c r="AC707" s="181" t="s">
        <v>19</v>
      </c>
      <c r="AE707" s="29"/>
      <c r="AF707" s="29"/>
      <c r="AG707" s="29"/>
      <c r="AH707" s="29"/>
      <c r="AI707" s="29"/>
      <c r="AJ707" s="29"/>
      <c r="AK707" s="29"/>
    </row>
    <row r="708" spans="9:37" s="45" customFormat="1" ht="16.5" customHeight="1">
      <c r="I708" s="158"/>
      <c r="J708" s="176"/>
      <c r="K708" s="182" t="s">
        <v>592</v>
      </c>
      <c r="L708" s="176"/>
      <c r="M708" s="176"/>
      <c r="N708" s="176"/>
      <c r="O708" s="176"/>
      <c r="P708" s="176"/>
      <c r="Q708" s="176"/>
      <c r="R708" s="403"/>
      <c r="S708" s="403"/>
      <c r="T708" s="193"/>
      <c r="U708" s="405">
        <v>2.6</v>
      </c>
      <c r="V708" s="405"/>
      <c r="W708" s="405"/>
      <c r="X708" s="405">
        <v>2.5</v>
      </c>
      <c r="Y708" s="405"/>
      <c r="Z708" s="405"/>
      <c r="AA708" s="405"/>
      <c r="AB708" s="180">
        <f t="shared" ref="AB708:AB715" si="34">X708*U708</f>
        <v>6.5</v>
      </c>
      <c r="AC708" s="181" t="s">
        <v>19</v>
      </c>
      <c r="AE708" s="29"/>
      <c r="AF708" s="29"/>
      <c r="AG708" s="29"/>
      <c r="AH708" s="29"/>
      <c r="AI708" s="29"/>
      <c r="AJ708" s="29"/>
      <c r="AK708" s="29"/>
    </row>
    <row r="709" spans="9:37" s="45" customFormat="1" ht="16.5" customHeight="1">
      <c r="I709" s="158"/>
      <c r="J709" s="176"/>
      <c r="K709" s="182" t="s">
        <v>595</v>
      </c>
      <c r="L709" s="176"/>
      <c r="M709" s="176"/>
      <c r="N709" s="176"/>
      <c r="O709" s="176"/>
      <c r="P709" s="176"/>
      <c r="Q709" s="176"/>
      <c r="R709" s="403"/>
      <c r="S709" s="403"/>
      <c r="T709" s="193"/>
      <c r="U709" s="405">
        <v>2.6</v>
      </c>
      <c r="V709" s="405"/>
      <c r="W709" s="405"/>
      <c r="X709" s="405">
        <v>2.5</v>
      </c>
      <c r="Y709" s="405"/>
      <c r="Z709" s="405"/>
      <c r="AA709" s="405"/>
      <c r="AB709" s="180">
        <f t="shared" si="34"/>
        <v>6.5</v>
      </c>
      <c r="AC709" s="181" t="s">
        <v>19</v>
      </c>
      <c r="AE709" s="29"/>
      <c r="AF709" s="29"/>
      <c r="AG709" s="29"/>
      <c r="AH709" s="29"/>
      <c r="AI709" s="29"/>
      <c r="AJ709" s="29"/>
      <c r="AK709" s="29"/>
    </row>
    <row r="710" spans="9:37" s="45" customFormat="1" ht="16.5" customHeight="1">
      <c r="I710" s="158"/>
      <c r="J710" s="176"/>
      <c r="K710" s="182" t="s">
        <v>596</v>
      </c>
      <c r="L710" s="176"/>
      <c r="M710" s="176"/>
      <c r="N710" s="176"/>
      <c r="O710" s="176"/>
      <c r="P710" s="176"/>
      <c r="Q710" s="176"/>
      <c r="R710" s="403"/>
      <c r="S710" s="403"/>
      <c r="T710" s="193"/>
      <c r="U710" s="405">
        <v>2.6</v>
      </c>
      <c r="V710" s="405"/>
      <c r="W710" s="405"/>
      <c r="X710" s="405">
        <v>2.5</v>
      </c>
      <c r="Y710" s="405"/>
      <c r="Z710" s="405"/>
      <c r="AA710" s="405"/>
      <c r="AB710" s="180">
        <f t="shared" si="34"/>
        <v>6.5</v>
      </c>
      <c r="AC710" s="181" t="s">
        <v>19</v>
      </c>
      <c r="AE710" s="29"/>
      <c r="AF710" s="29"/>
      <c r="AG710" s="29"/>
      <c r="AH710" s="29"/>
      <c r="AI710" s="29"/>
      <c r="AJ710" s="29"/>
      <c r="AK710" s="29"/>
    </row>
    <row r="711" spans="9:37" s="45" customFormat="1" ht="16.5" customHeight="1">
      <c r="I711" s="158"/>
      <c r="J711" s="176"/>
      <c r="K711" s="182" t="s">
        <v>597</v>
      </c>
      <c r="L711" s="176"/>
      <c r="M711" s="176"/>
      <c r="N711" s="176"/>
      <c r="O711" s="176"/>
      <c r="P711" s="176"/>
      <c r="Q711" s="176"/>
      <c r="R711" s="403"/>
      <c r="S711" s="403"/>
      <c r="T711" s="193"/>
      <c r="U711" s="405">
        <v>2.6</v>
      </c>
      <c r="V711" s="405"/>
      <c r="W711" s="405"/>
      <c r="X711" s="405">
        <v>2.5</v>
      </c>
      <c r="Y711" s="405"/>
      <c r="Z711" s="405"/>
      <c r="AA711" s="405"/>
      <c r="AB711" s="180">
        <f t="shared" si="34"/>
        <v>6.5</v>
      </c>
      <c r="AC711" s="181" t="s">
        <v>19</v>
      </c>
      <c r="AE711" s="29"/>
      <c r="AF711" s="29"/>
      <c r="AG711" s="29"/>
      <c r="AH711" s="29"/>
      <c r="AI711" s="29"/>
      <c r="AJ711" s="29"/>
      <c r="AK711" s="29"/>
    </row>
    <row r="712" spans="9:37" s="45" customFormat="1" ht="16.5" customHeight="1">
      <c r="I712" s="158"/>
      <c r="J712" s="176"/>
      <c r="K712" s="182" t="s">
        <v>598</v>
      </c>
      <c r="L712" s="176"/>
      <c r="M712" s="176"/>
      <c r="N712" s="176"/>
      <c r="O712" s="176"/>
      <c r="P712" s="176"/>
      <c r="Q712" s="176"/>
      <c r="R712" s="403"/>
      <c r="S712" s="403"/>
      <c r="T712" s="193"/>
      <c r="U712" s="405">
        <v>2.6</v>
      </c>
      <c r="V712" s="405"/>
      <c r="W712" s="405"/>
      <c r="X712" s="405">
        <v>2.5</v>
      </c>
      <c r="Y712" s="405"/>
      <c r="Z712" s="405"/>
      <c r="AA712" s="405"/>
      <c r="AB712" s="180">
        <f t="shared" si="34"/>
        <v>6.5</v>
      </c>
      <c r="AC712" s="181" t="s">
        <v>19</v>
      </c>
      <c r="AE712" s="29"/>
      <c r="AF712" s="29"/>
      <c r="AG712" s="29"/>
      <c r="AH712" s="29"/>
      <c r="AI712" s="29"/>
      <c r="AJ712" s="29"/>
      <c r="AK712" s="29"/>
    </row>
    <row r="713" spans="9:37" s="45" customFormat="1" ht="16.5" customHeight="1">
      <c r="I713" s="158"/>
      <c r="J713" s="176"/>
      <c r="K713" s="182" t="s">
        <v>599</v>
      </c>
      <c r="L713" s="176"/>
      <c r="M713" s="176"/>
      <c r="N713" s="176"/>
      <c r="O713" s="176"/>
      <c r="P713" s="176"/>
      <c r="Q713" s="176"/>
      <c r="R713" s="403"/>
      <c r="S713" s="403"/>
      <c r="T713" s="193"/>
      <c r="U713" s="405">
        <v>2.6</v>
      </c>
      <c r="V713" s="405"/>
      <c r="W713" s="405"/>
      <c r="X713" s="405">
        <v>2.5</v>
      </c>
      <c r="Y713" s="405"/>
      <c r="Z713" s="405"/>
      <c r="AA713" s="405"/>
      <c r="AB713" s="180">
        <f t="shared" si="34"/>
        <v>6.5</v>
      </c>
      <c r="AC713" s="181" t="s">
        <v>19</v>
      </c>
      <c r="AE713" s="29"/>
      <c r="AF713" s="29"/>
      <c r="AG713" s="29"/>
      <c r="AH713" s="29"/>
      <c r="AI713" s="29"/>
      <c r="AJ713" s="29"/>
      <c r="AK713" s="29"/>
    </row>
    <row r="714" spans="9:37" s="45" customFormat="1" ht="16.5" customHeight="1">
      <c r="I714" s="158"/>
      <c r="J714" s="176"/>
      <c r="K714" s="182" t="s">
        <v>600</v>
      </c>
      <c r="L714" s="176"/>
      <c r="M714" s="176"/>
      <c r="N714" s="176"/>
      <c r="O714" s="176"/>
      <c r="P714" s="176"/>
      <c r="Q714" s="176"/>
      <c r="R714" s="403"/>
      <c r="S714" s="403"/>
      <c r="T714" s="193"/>
      <c r="U714" s="405">
        <v>2.6</v>
      </c>
      <c r="V714" s="405"/>
      <c r="W714" s="405"/>
      <c r="X714" s="405">
        <v>2.5</v>
      </c>
      <c r="Y714" s="405"/>
      <c r="Z714" s="405"/>
      <c r="AA714" s="405"/>
      <c r="AB714" s="180">
        <f t="shared" si="34"/>
        <v>6.5</v>
      </c>
      <c r="AC714" s="181" t="s">
        <v>19</v>
      </c>
      <c r="AE714" s="29"/>
      <c r="AF714" s="29"/>
      <c r="AG714" s="29"/>
      <c r="AH714" s="29"/>
      <c r="AI714" s="29"/>
      <c r="AJ714" s="29"/>
      <c r="AK714" s="29"/>
    </row>
    <row r="715" spans="9:37" s="45" customFormat="1" ht="16.5" customHeight="1">
      <c r="I715" s="158"/>
      <c r="J715" s="176"/>
      <c r="K715" s="182" t="s">
        <v>601</v>
      </c>
      <c r="L715" s="176"/>
      <c r="M715" s="176"/>
      <c r="N715" s="176"/>
      <c r="O715" s="176"/>
      <c r="P715" s="176"/>
      <c r="Q715" s="176"/>
      <c r="R715" s="403"/>
      <c r="S715" s="403"/>
      <c r="T715" s="193"/>
      <c r="U715" s="405">
        <v>2.6</v>
      </c>
      <c r="V715" s="405"/>
      <c r="W715" s="405"/>
      <c r="X715" s="405">
        <v>2.5</v>
      </c>
      <c r="Y715" s="405"/>
      <c r="Z715" s="405"/>
      <c r="AA715" s="405"/>
      <c r="AB715" s="180">
        <f t="shared" si="34"/>
        <v>6.5</v>
      </c>
      <c r="AC715" s="181" t="s">
        <v>19</v>
      </c>
      <c r="AE715" s="29"/>
      <c r="AF715" s="29"/>
      <c r="AG715" s="29"/>
      <c r="AH715" s="29"/>
      <c r="AI715" s="29"/>
      <c r="AJ715" s="29"/>
      <c r="AK715" s="29"/>
    </row>
    <row r="716" spans="9:37" s="45" customFormat="1" ht="16.5" customHeight="1">
      <c r="I716" s="158"/>
      <c r="J716" s="176"/>
      <c r="K716" s="182" t="s">
        <v>607</v>
      </c>
      <c r="L716" s="176"/>
      <c r="M716" s="176"/>
      <c r="N716" s="176"/>
      <c r="O716" s="176"/>
      <c r="P716" s="176"/>
      <c r="Q716" s="176"/>
      <c r="R716" s="403"/>
      <c r="S716" s="403"/>
      <c r="T716" s="193"/>
      <c r="U716" s="405">
        <v>4.5999999999999996</v>
      </c>
      <c r="V716" s="405"/>
      <c r="W716" s="405"/>
      <c r="X716" s="405">
        <v>3.63</v>
      </c>
      <c r="Y716" s="405"/>
      <c r="Z716" s="405"/>
      <c r="AA716" s="405"/>
      <c r="AB716" s="180">
        <f t="shared" ref="AB716" si="35">X716*U716</f>
        <v>16.697999999999997</v>
      </c>
      <c r="AC716" s="181" t="s">
        <v>19</v>
      </c>
      <c r="AE716" s="29"/>
      <c r="AF716" s="29"/>
      <c r="AG716" s="29"/>
      <c r="AH716" s="29"/>
      <c r="AI716" s="29"/>
      <c r="AJ716" s="29"/>
      <c r="AK716" s="29"/>
    </row>
    <row r="717" spans="9:37" s="45" customFormat="1" ht="16.5" customHeight="1">
      <c r="I717" s="158"/>
      <c r="J717" s="176"/>
      <c r="K717" s="182"/>
      <c r="L717" s="176"/>
      <c r="M717" s="176"/>
      <c r="N717" s="176"/>
      <c r="O717" s="176"/>
      <c r="P717" s="176"/>
      <c r="Q717" s="176"/>
      <c r="R717" s="403"/>
      <c r="S717" s="403"/>
      <c r="T717" s="193"/>
      <c r="U717" s="405"/>
      <c r="V717" s="405"/>
      <c r="W717" s="405"/>
      <c r="X717" s="405"/>
      <c r="Y717" s="405"/>
      <c r="Z717" s="405"/>
      <c r="AA717" s="405"/>
      <c r="AB717" s="180"/>
      <c r="AC717" s="181"/>
      <c r="AE717" s="29"/>
      <c r="AF717" s="29"/>
      <c r="AG717" s="29"/>
      <c r="AH717" s="29"/>
      <c r="AI717" s="29"/>
      <c r="AJ717" s="29"/>
      <c r="AK717" s="29"/>
    </row>
    <row r="718" spans="9:37" s="45" customFormat="1" ht="16.5" customHeight="1">
      <c r="I718" s="158"/>
      <c r="J718" s="190" t="s">
        <v>118</v>
      </c>
      <c r="K718" s="402" t="s">
        <v>776</v>
      </c>
      <c r="L718" s="402"/>
      <c r="M718" s="402"/>
      <c r="N718" s="402"/>
      <c r="O718" s="402"/>
      <c r="P718" s="402"/>
      <c r="Q718" s="402"/>
      <c r="R718" s="402"/>
      <c r="S718" s="402"/>
      <c r="T718" s="402"/>
      <c r="U718" s="402"/>
      <c r="V718" s="402"/>
      <c r="W718" s="402"/>
      <c r="X718" s="402"/>
      <c r="Y718" s="402"/>
      <c r="Z718" s="402"/>
      <c r="AA718" s="402"/>
      <c r="AB718" s="188">
        <f>SUM(AB719:AB776)</f>
        <v>1353.106500000001</v>
      </c>
      <c r="AC718" s="189" t="s">
        <v>262</v>
      </c>
      <c r="AE718" s="29"/>
      <c r="AF718" s="29"/>
      <c r="AG718" s="29"/>
      <c r="AH718" s="29"/>
      <c r="AI718" s="29"/>
      <c r="AJ718" s="29"/>
      <c r="AK718" s="29"/>
    </row>
    <row r="719" spans="9:37" s="45" customFormat="1" ht="16.5" customHeight="1">
      <c r="I719" s="158"/>
      <c r="J719" s="185"/>
      <c r="K719" s="403" t="s">
        <v>72</v>
      </c>
      <c r="L719" s="403"/>
      <c r="M719" s="403"/>
      <c r="N719" s="403"/>
      <c r="O719" s="403"/>
      <c r="P719" s="403"/>
      <c r="Q719" s="403"/>
      <c r="R719" s="403"/>
      <c r="S719" s="403"/>
      <c r="T719" s="183" t="s">
        <v>535</v>
      </c>
      <c r="U719" s="404" t="s">
        <v>534</v>
      </c>
      <c r="V719" s="404"/>
      <c r="W719" s="404"/>
      <c r="X719" s="404" t="s">
        <v>603</v>
      </c>
      <c r="Y719" s="404"/>
      <c r="Z719" s="404"/>
      <c r="AA719" s="404"/>
      <c r="AB719" s="184"/>
      <c r="AC719" s="186"/>
      <c r="AE719" s="29"/>
      <c r="AF719" s="29"/>
      <c r="AG719" s="29"/>
      <c r="AH719" s="29"/>
      <c r="AI719" s="29"/>
      <c r="AJ719" s="29"/>
      <c r="AK719" s="29"/>
    </row>
    <row r="720" spans="9:37" s="45" customFormat="1" ht="16.5" customHeight="1">
      <c r="I720" s="158"/>
      <c r="J720" s="419" t="s">
        <v>618</v>
      </c>
      <c r="K720" s="420"/>
      <c r="L720" s="420"/>
      <c r="M720" s="420"/>
      <c r="N720" s="420"/>
      <c r="O720" s="420"/>
      <c r="P720" s="420"/>
      <c r="Q720" s="420"/>
      <c r="R720" s="420"/>
      <c r="S720" s="420"/>
      <c r="T720" s="420"/>
      <c r="U720" s="420"/>
      <c r="V720" s="420"/>
      <c r="W720" s="420"/>
      <c r="X720" s="420"/>
      <c r="Y720" s="420"/>
      <c r="Z720" s="420"/>
      <c r="AA720" s="420"/>
      <c r="AB720" s="420"/>
      <c r="AC720" s="421"/>
      <c r="AE720" s="29"/>
      <c r="AF720" s="29"/>
      <c r="AG720" s="29"/>
      <c r="AH720" s="29"/>
      <c r="AI720" s="29"/>
      <c r="AJ720" s="29"/>
      <c r="AK720" s="29"/>
    </row>
    <row r="721" spans="9:37" s="45" customFormat="1" ht="16.5" customHeight="1">
      <c r="I721" s="158"/>
      <c r="J721" s="176"/>
      <c r="K721" s="182" t="s">
        <v>293</v>
      </c>
      <c r="L721" s="176"/>
      <c r="M721" s="176"/>
      <c r="N721" s="176"/>
      <c r="O721" s="176"/>
      <c r="P721" s="176"/>
      <c r="Q721" s="176"/>
      <c r="R721" s="403"/>
      <c r="S721" s="403"/>
      <c r="T721" s="193">
        <v>10.199999999999999</v>
      </c>
      <c r="U721" s="405">
        <v>3</v>
      </c>
      <c r="V721" s="405"/>
      <c r="W721" s="405"/>
      <c r="X721" s="405">
        <v>5</v>
      </c>
      <c r="Y721" s="405"/>
      <c r="Z721" s="405"/>
      <c r="AA721" s="405"/>
      <c r="AB721" s="180">
        <f>(T721*U721)-X721</f>
        <v>25.599999999999998</v>
      </c>
      <c r="AC721" s="181" t="s">
        <v>19</v>
      </c>
      <c r="AE721" s="29"/>
      <c r="AF721" s="29"/>
      <c r="AG721" s="29"/>
      <c r="AH721" s="29"/>
      <c r="AI721" s="29"/>
      <c r="AJ721" s="29"/>
      <c r="AK721" s="29"/>
    </row>
    <row r="722" spans="9:37" s="45" customFormat="1" ht="16.5" customHeight="1">
      <c r="I722" s="158"/>
      <c r="J722" s="176"/>
      <c r="K722" s="182" t="s">
        <v>294</v>
      </c>
      <c r="L722" s="176"/>
      <c r="M722" s="176"/>
      <c r="N722" s="176"/>
      <c r="O722" s="176"/>
      <c r="P722" s="176"/>
      <c r="Q722" s="176"/>
      <c r="R722" s="403"/>
      <c r="S722" s="403"/>
      <c r="T722" s="193">
        <v>10.199999999999999</v>
      </c>
      <c r="U722" s="405">
        <v>3</v>
      </c>
      <c r="V722" s="405"/>
      <c r="W722" s="405"/>
      <c r="X722" s="405">
        <v>5</v>
      </c>
      <c r="Y722" s="405"/>
      <c r="Z722" s="405"/>
      <c r="AA722" s="405"/>
      <c r="AB722" s="180">
        <f t="shared" ref="AB722:AB741" si="36">(T722*U722)-X722</f>
        <v>25.599999999999998</v>
      </c>
      <c r="AC722" s="181" t="s">
        <v>19</v>
      </c>
      <c r="AE722" s="29"/>
      <c r="AF722" s="29"/>
      <c r="AG722" s="29"/>
      <c r="AH722" s="29"/>
      <c r="AI722" s="29"/>
      <c r="AJ722" s="29"/>
      <c r="AK722" s="29"/>
    </row>
    <row r="723" spans="9:37" s="45" customFormat="1" ht="16.5" customHeight="1">
      <c r="I723" s="158"/>
      <c r="J723" s="176"/>
      <c r="K723" s="182" t="s">
        <v>295</v>
      </c>
      <c r="L723" s="176"/>
      <c r="M723" s="176"/>
      <c r="N723" s="176"/>
      <c r="O723" s="176"/>
      <c r="P723" s="176"/>
      <c r="Q723" s="176"/>
      <c r="R723" s="403"/>
      <c r="S723" s="403"/>
      <c r="T723" s="193">
        <v>10.199999999999999</v>
      </c>
      <c r="U723" s="405">
        <v>3</v>
      </c>
      <c r="V723" s="405"/>
      <c r="W723" s="405"/>
      <c r="X723" s="405">
        <v>5</v>
      </c>
      <c r="Y723" s="405"/>
      <c r="Z723" s="405"/>
      <c r="AA723" s="405"/>
      <c r="AB723" s="180">
        <f t="shared" si="36"/>
        <v>25.599999999999998</v>
      </c>
      <c r="AC723" s="181" t="s">
        <v>19</v>
      </c>
      <c r="AE723" s="29"/>
      <c r="AF723" s="29"/>
      <c r="AG723" s="29"/>
      <c r="AH723" s="29"/>
      <c r="AI723" s="29"/>
      <c r="AJ723" s="29"/>
      <c r="AK723" s="29"/>
    </row>
    <row r="724" spans="9:37" s="45" customFormat="1" ht="16.5" customHeight="1">
      <c r="I724" s="158"/>
      <c r="J724" s="176"/>
      <c r="K724" s="182" t="s">
        <v>296</v>
      </c>
      <c r="L724" s="176"/>
      <c r="M724" s="176"/>
      <c r="N724" s="176"/>
      <c r="O724" s="176"/>
      <c r="P724" s="176"/>
      <c r="Q724" s="176"/>
      <c r="R724" s="403"/>
      <c r="S724" s="403"/>
      <c r="T724" s="193">
        <v>10.199999999999999</v>
      </c>
      <c r="U724" s="405">
        <v>3</v>
      </c>
      <c r="V724" s="405"/>
      <c r="W724" s="405"/>
      <c r="X724" s="405">
        <v>5</v>
      </c>
      <c r="Y724" s="405"/>
      <c r="Z724" s="405"/>
      <c r="AA724" s="405"/>
      <c r="AB724" s="180">
        <f t="shared" si="36"/>
        <v>25.599999999999998</v>
      </c>
      <c r="AC724" s="181" t="s">
        <v>19</v>
      </c>
      <c r="AE724" s="29"/>
      <c r="AF724" s="29"/>
      <c r="AG724" s="29"/>
      <c r="AH724" s="29"/>
      <c r="AI724" s="29"/>
      <c r="AJ724" s="29"/>
      <c r="AK724" s="29"/>
    </row>
    <row r="725" spans="9:37" s="45" customFormat="1" ht="16.5" customHeight="1">
      <c r="I725" s="158"/>
      <c r="J725" s="176"/>
      <c r="K725" s="182" t="s">
        <v>297</v>
      </c>
      <c r="L725" s="176"/>
      <c r="M725" s="176"/>
      <c r="N725" s="176"/>
      <c r="O725" s="176"/>
      <c r="P725" s="176"/>
      <c r="Q725" s="176"/>
      <c r="R725" s="403"/>
      <c r="S725" s="403"/>
      <c r="T725" s="193">
        <v>10.199999999999999</v>
      </c>
      <c r="U725" s="405">
        <v>3</v>
      </c>
      <c r="V725" s="405"/>
      <c r="W725" s="405"/>
      <c r="X725" s="405">
        <v>5</v>
      </c>
      <c r="Y725" s="405"/>
      <c r="Z725" s="405"/>
      <c r="AA725" s="405"/>
      <c r="AB725" s="180">
        <f t="shared" si="36"/>
        <v>25.599999999999998</v>
      </c>
      <c r="AC725" s="181" t="s">
        <v>19</v>
      </c>
      <c r="AE725" s="29"/>
      <c r="AF725" s="29"/>
      <c r="AG725" s="29"/>
      <c r="AH725" s="29"/>
      <c r="AI725" s="29"/>
      <c r="AJ725" s="29"/>
      <c r="AK725" s="29"/>
    </row>
    <row r="726" spans="9:37" s="45" customFormat="1" ht="16.5" customHeight="1">
      <c r="I726" s="158"/>
      <c r="J726" s="176"/>
      <c r="K726" s="182" t="s">
        <v>298</v>
      </c>
      <c r="L726" s="176"/>
      <c r="M726" s="176"/>
      <c r="N726" s="176"/>
      <c r="O726" s="176"/>
      <c r="P726" s="176"/>
      <c r="Q726" s="176"/>
      <c r="R726" s="403"/>
      <c r="S726" s="403"/>
      <c r="T726" s="193">
        <v>10.199999999999999</v>
      </c>
      <c r="U726" s="405">
        <v>3</v>
      </c>
      <c r="V726" s="405"/>
      <c r="W726" s="405"/>
      <c r="X726" s="405">
        <v>5</v>
      </c>
      <c r="Y726" s="405"/>
      <c r="Z726" s="405"/>
      <c r="AA726" s="405"/>
      <c r="AB726" s="180">
        <f t="shared" si="36"/>
        <v>25.599999999999998</v>
      </c>
      <c r="AC726" s="181" t="s">
        <v>19</v>
      </c>
      <c r="AE726" s="29"/>
      <c r="AF726" s="29"/>
      <c r="AG726" s="29"/>
      <c r="AH726" s="29"/>
      <c r="AI726" s="29"/>
      <c r="AJ726" s="29"/>
      <c r="AK726" s="29"/>
    </row>
    <row r="727" spans="9:37" s="45" customFormat="1" ht="16.5" customHeight="1">
      <c r="I727" s="158"/>
      <c r="J727" s="176"/>
      <c r="K727" s="182" t="s">
        <v>299</v>
      </c>
      <c r="L727" s="176"/>
      <c r="M727" s="176"/>
      <c r="N727" s="176"/>
      <c r="O727" s="176"/>
      <c r="P727" s="176"/>
      <c r="Q727" s="176"/>
      <c r="R727" s="403"/>
      <c r="S727" s="403"/>
      <c r="T727" s="193">
        <v>10.199999999999999</v>
      </c>
      <c r="U727" s="405">
        <v>3</v>
      </c>
      <c r="V727" s="405"/>
      <c r="W727" s="405"/>
      <c r="X727" s="405">
        <v>5</v>
      </c>
      <c r="Y727" s="405"/>
      <c r="Z727" s="405"/>
      <c r="AA727" s="405"/>
      <c r="AB727" s="180">
        <f t="shared" si="36"/>
        <v>25.599999999999998</v>
      </c>
      <c r="AC727" s="181" t="s">
        <v>19</v>
      </c>
      <c r="AE727" s="29"/>
      <c r="AF727" s="29"/>
      <c r="AG727" s="29"/>
      <c r="AH727" s="29"/>
      <c r="AI727" s="29"/>
      <c r="AJ727" s="29"/>
      <c r="AK727" s="29"/>
    </row>
    <row r="728" spans="9:37" s="45" customFormat="1" ht="16.5" customHeight="1">
      <c r="I728" s="158"/>
      <c r="J728" s="176"/>
      <c r="K728" s="182" t="s">
        <v>300</v>
      </c>
      <c r="L728" s="176"/>
      <c r="M728" s="176"/>
      <c r="N728" s="176"/>
      <c r="O728" s="176"/>
      <c r="P728" s="176"/>
      <c r="Q728" s="176"/>
      <c r="R728" s="403"/>
      <c r="S728" s="403"/>
      <c r="T728" s="193">
        <v>10.199999999999999</v>
      </c>
      <c r="U728" s="405">
        <v>3</v>
      </c>
      <c r="V728" s="405"/>
      <c r="W728" s="405"/>
      <c r="X728" s="405">
        <v>5</v>
      </c>
      <c r="Y728" s="405"/>
      <c r="Z728" s="405"/>
      <c r="AA728" s="405"/>
      <c r="AB728" s="180">
        <f t="shared" si="36"/>
        <v>25.599999999999998</v>
      </c>
      <c r="AC728" s="181" t="s">
        <v>19</v>
      </c>
      <c r="AE728" s="29"/>
      <c r="AF728" s="29"/>
      <c r="AG728" s="29"/>
      <c r="AH728" s="29"/>
      <c r="AI728" s="29"/>
      <c r="AJ728" s="29"/>
      <c r="AK728" s="29"/>
    </row>
    <row r="729" spans="9:37" s="45" customFormat="1" ht="16.5" customHeight="1">
      <c r="I729" s="158"/>
      <c r="J729" s="176"/>
      <c r="K729" s="182" t="s">
        <v>301</v>
      </c>
      <c r="L729" s="176"/>
      <c r="M729" s="176"/>
      <c r="N729" s="176"/>
      <c r="O729" s="176"/>
      <c r="P729" s="176"/>
      <c r="Q729" s="176"/>
      <c r="R729" s="403"/>
      <c r="S729" s="403"/>
      <c r="T729" s="193">
        <v>10.199999999999999</v>
      </c>
      <c r="U729" s="405">
        <v>3</v>
      </c>
      <c r="V729" s="405"/>
      <c r="W729" s="405"/>
      <c r="X729" s="405">
        <v>5</v>
      </c>
      <c r="Y729" s="405"/>
      <c r="Z729" s="405"/>
      <c r="AA729" s="405"/>
      <c r="AB729" s="180">
        <f t="shared" si="36"/>
        <v>25.599999999999998</v>
      </c>
      <c r="AC729" s="181" t="s">
        <v>19</v>
      </c>
      <c r="AE729" s="29"/>
      <c r="AF729" s="29"/>
      <c r="AG729" s="29"/>
      <c r="AH729" s="29"/>
      <c r="AI729" s="29"/>
      <c r="AJ729" s="29"/>
      <c r="AK729" s="29"/>
    </row>
    <row r="730" spans="9:37" s="45" customFormat="1" ht="16.5" customHeight="1">
      <c r="I730" s="158"/>
      <c r="J730" s="176"/>
      <c r="K730" s="182" t="s">
        <v>302</v>
      </c>
      <c r="L730" s="176"/>
      <c r="M730" s="176"/>
      <c r="N730" s="176"/>
      <c r="O730" s="176"/>
      <c r="P730" s="176"/>
      <c r="Q730" s="176"/>
      <c r="R730" s="403"/>
      <c r="S730" s="403"/>
      <c r="T730" s="193">
        <v>10.199999999999999</v>
      </c>
      <c r="U730" s="405">
        <v>3</v>
      </c>
      <c r="V730" s="405"/>
      <c r="W730" s="405"/>
      <c r="X730" s="405">
        <v>5</v>
      </c>
      <c r="Y730" s="405"/>
      <c r="Z730" s="405"/>
      <c r="AA730" s="405"/>
      <c r="AB730" s="180">
        <f t="shared" si="36"/>
        <v>25.599999999999998</v>
      </c>
      <c r="AC730" s="181" t="s">
        <v>19</v>
      </c>
      <c r="AE730" s="29"/>
      <c r="AF730" s="29"/>
      <c r="AG730" s="29"/>
      <c r="AH730" s="29"/>
      <c r="AI730" s="29"/>
      <c r="AJ730" s="29"/>
      <c r="AK730" s="29"/>
    </row>
    <row r="731" spans="9:37" s="45" customFormat="1" ht="16.5" customHeight="1">
      <c r="I731" s="158"/>
      <c r="J731" s="176"/>
      <c r="K731" s="182" t="s">
        <v>303</v>
      </c>
      <c r="L731" s="176"/>
      <c r="M731" s="176"/>
      <c r="N731" s="176"/>
      <c r="O731" s="176"/>
      <c r="P731" s="176"/>
      <c r="Q731" s="176"/>
      <c r="R731" s="403"/>
      <c r="S731" s="403"/>
      <c r="T731" s="193">
        <v>10.199999999999999</v>
      </c>
      <c r="U731" s="405">
        <v>3</v>
      </c>
      <c r="V731" s="405"/>
      <c r="W731" s="405"/>
      <c r="X731" s="405">
        <v>5</v>
      </c>
      <c r="Y731" s="405"/>
      <c r="Z731" s="405"/>
      <c r="AA731" s="405"/>
      <c r="AB731" s="180">
        <f t="shared" si="36"/>
        <v>25.599999999999998</v>
      </c>
      <c r="AC731" s="181" t="s">
        <v>19</v>
      </c>
      <c r="AE731" s="29"/>
      <c r="AF731" s="29"/>
      <c r="AG731" s="29"/>
      <c r="AH731" s="29"/>
      <c r="AI731" s="29"/>
      <c r="AJ731" s="29"/>
      <c r="AK731" s="29"/>
    </row>
    <row r="732" spans="9:37" s="45" customFormat="1" ht="16.5" customHeight="1">
      <c r="I732" s="158"/>
      <c r="J732" s="176"/>
      <c r="K732" s="182" t="s">
        <v>358</v>
      </c>
      <c r="L732" s="176"/>
      <c r="M732" s="176"/>
      <c r="N732" s="176"/>
      <c r="O732" s="176"/>
      <c r="P732" s="176"/>
      <c r="Q732" s="176"/>
      <c r="R732" s="403"/>
      <c r="S732" s="403"/>
      <c r="T732" s="193">
        <v>15</v>
      </c>
      <c r="U732" s="405">
        <v>3</v>
      </c>
      <c r="V732" s="405"/>
      <c r="W732" s="405"/>
      <c r="X732" s="405">
        <v>10</v>
      </c>
      <c r="Y732" s="405"/>
      <c r="Z732" s="405"/>
      <c r="AA732" s="405"/>
      <c r="AB732" s="180">
        <f t="shared" si="36"/>
        <v>35</v>
      </c>
      <c r="AC732" s="181" t="s">
        <v>19</v>
      </c>
      <c r="AE732" s="29"/>
      <c r="AF732" s="29"/>
      <c r="AG732" s="29"/>
      <c r="AH732" s="29"/>
      <c r="AI732" s="29"/>
      <c r="AJ732" s="29"/>
      <c r="AK732" s="29"/>
    </row>
    <row r="733" spans="9:37" s="45" customFormat="1" ht="16.5" customHeight="1">
      <c r="I733" s="158"/>
      <c r="J733" s="176"/>
      <c r="K733" s="182" t="s">
        <v>359</v>
      </c>
      <c r="L733" s="176"/>
      <c r="M733" s="176"/>
      <c r="N733" s="176"/>
      <c r="O733" s="176"/>
      <c r="P733" s="176"/>
      <c r="Q733" s="176"/>
      <c r="R733" s="403"/>
      <c r="S733" s="403"/>
      <c r="T733" s="193">
        <v>10.06</v>
      </c>
      <c r="U733" s="405">
        <v>3</v>
      </c>
      <c r="V733" s="405"/>
      <c r="W733" s="405"/>
      <c r="X733" s="405">
        <v>5</v>
      </c>
      <c r="Y733" s="405"/>
      <c r="Z733" s="405"/>
      <c r="AA733" s="405"/>
      <c r="AB733" s="180">
        <f t="shared" si="36"/>
        <v>25.18</v>
      </c>
      <c r="AC733" s="181" t="s">
        <v>19</v>
      </c>
      <c r="AE733" s="29"/>
      <c r="AF733" s="29"/>
      <c r="AG733" s="29"/>
      <c r="AH733" s="29"/>
      <c r="AI733" s="29"/>
      <c r="AJ733" s="29"/>
      <c r="AK733" s="29"/>
    </row>
    <row r="734" spans="9:37" s="45" customFormat="1" ht="16.5" customHeight="1">
      <c r="I734" s="158"/>
      <c r="J734" s="176"/>
      <c r="K734" s="182" t="s">
        <v>304</v>
      </c>
      <c r="L734" s="176"/>
      <c r="M734" s="176"/>
      <c r="N734" s="176"/>
      <c r="O734" s="176"/>
      <c r="P734" s="176"/>
      <c r="Q734" s="176"/>
      <c r="R734" s="403"/>
      <c r="S734" s="403"/>
      <c r="T734" s="193">
        <v>10.199999999999999</v>
      </c>
      <c r="U734" s="405">
        <v>3</v>
      </c>
      <c r="V734" s="405"/>
      <c r="W734" s="405"/>
      <c r="X734" s="405">
        <v>5</v>
      </c>
      <c r="Y734" s="405"/>
      <c r="Z734" s="405"/>
      <c r="AA734" s="405"/>
      <c r="AB734" s="180">
        <f t="shared" si="36"/>
        <v>25.599999999999998</v>
      </c>
      <c r="AC734" s="181" t="s">
        <v>19</v>
      </c>
      <c r="AE734" s="29"/>
      <c r="AF734" s="29"/>
      <c r="AG734" s="29"/>
      <c r="AH734" s="29"/>
      <c r="AI734" s="29"/>
      <c r="AJ734" s="29"/>
      <c r="AK734" s="29"/>
    </row>
    <row r="735" spans="9:37" s="45" customFormat="1" ht="16.5" customHeight="1">
      <c r="I735" s="158"/>
      <c r="J735" s="176"/>
      <c r="K735" s="182" t="s">
        <v>305</v>
      </c>
      <c r="L735" s="176"/>
      <c r="M735" s="176"/>
      <c r="N735" s="176"/>
      <c r="O735" s="176"/>
      <c r="P735" s="176"/>
      <c r="Q735" s="176"/>
      <c r="R735" s="403"/>
      <c r="S735" s="403"/>
      <c r="T735" s="193">
        <v>10.199999999999999</v>
      </c>
      <c r="U735" s="405">
        <v>3</v>
      </c>
      <c r="V735" s="405"/>
      <c r="W735" s="405"/>
      <c r="X735" s="405">
        <v>5</v>
      </c>
      <c r="Y735" s="405"/>
      <c r="Z735" s="405"/>
      <c r="AA735" s="405"/>
      <c r="AB735" s="180">
        <f t="shared" si="36"/>
        <v>25.599999999999998</v>
      </c>
      <c r="AC735" s="181" t="s">
        <v>19</v>
      </c>
      <c r="AE735" s="29"/>
      <c r="AF735" s="29"/>
      <c r="AG735" s="29"/>
      <c r="AH735" s="29"/>
      <c r="AI735" s="29"/>
      <c r="AJ735" s="29"/>
      <c r="AK735" s="29"/>
    </row>
    <row r="736" spans="9:37" s="45" customFormat="1" ht="16.5" customHeight="1">
      <c r="I736" s="158"/>
      <c r="J736" s="176"/>
      <c r="K736" s="182" t="s">
        <v>306</v>
      </c>
      <c r="L736" s="176"/>
      <c r="M736" s="176"/>
      <c r="N736" s="176"/>
      <c r="O736" s="176"/>
      <c r="P736" s="176"/>
      <c r="Q736" s="176"/>
      <c r="R736" s="403"/>
      <c r="S736" s="403"/>
      <c r="T736" s="193">
        <v>10.199999999999999</v>
      </c>
      <c r="U736" s="405">
        <v>3</v>
      </c>
      <c r="V736" s="405"/>
      <c r="W736" s="405"/>
      <c r="X736" s="405">
        <v>5</v>
      </c>
      <c r="Y736" s="405"/>
      <c r="Z736" s="405"/>
      <c r="AA736" s="405"/>
      <c r="AB736" s="180">
        <f t="shared" si="36"/>
        <v>25.599999999999998</v>
      </c>
      <c r="AC736" s="181" t="s">
        <v>19</v>
      </c>
      <c r="AE736" s="29"/>
      <c r="AF736" s="29"/>
      <c r="AG736" s="29"/>
      <c r="AH736" s="29"/>
      <c r="AI736" s="29"/>
      <c r="AJ736" s="29"/>
      <c r="AK736" s="29"/>
    </row>
    <row r="737" spans="9:37" s="45" customFormat="1" ht="16.5" customHeight="1">
      <c r="I737" s="158"/>
      <c r="J737" s="176"/>
      <c r="K737" s="182" t="s">
        <v>307</v>
      </c>
      <c r="L737" s="176"/>
      <c r="M737" s="176"/>
      <c r="N737" s="176"/>
      <c r="O737" s="176"/>
      <c r="P737" s="176"/>
      <c r="Q737" s="176"/>
      <c r="R737" s="403"/>
      <c r="S737" s="403"/>
      <c r="T737" s="193">
        <v>10.199999999999999</v>
      </c>
      <c r="U737" s="405">
        <v>3</v>
      </c>
      <c r="V737" s="405"/>
      <c r="W737" s="405"/>
      <c r="X737" s="405">
        <v>5</v>
      </c>
      <c r="Y737" s="405"/>
      <c r="Z737" s="405"/>
      <c r="AA737" s="405"/>
      <c r="AB737" s="180">
        <f t="shared" si="36"/>
        <v>25.599999999999998</v>
      </c>
      <c r="AC737" s="181" t="s">
        <v>19</v>
      </c>
      <c r="AE737" s="29"/>
      <c r="AF737" s="29"/>
      <c r="AG737" s="29"/>
      <c r="AH737" s="29"/>
      <c r="AI737" s="29"/>
      <c r="AJ737" s="29"/>
      <c r="AK737" s="29"/>
    </row>
    <row r="738" spans="9:37" s="45" customFormat="1" ht="16.5" customHeight="1">
      <c r="I738" s="158"/>
      <c r="J738" s="176"/>
      <c r="K738" s="182" t="s">
        <v>308</v>
      </c>
      <c r="L738" s="176"/>
      <c r="M738" s="176"/>
      <c r="N738" s="176"/>
      <c r="O738" s="176"/>
      <c r="P738" s="176"/>
      <c r="Q738" s="176"/>
      <c r="R738" s="403"/>
      <c r="S738" s="403"/>
      <c r="T738" s="193">
        <v>10.199999999999999</v>
      </c>
      <c r="U738" s="405">
        <v>3</v>
      </c>
      <c r="V738" s="405"/>
      <c r="W738" s="405"/>
      <c r="X738" s="405">
        <v>5</v>
      </c>
      <c r="Y738" s="405"/>
      <c r="Z738" s="405"/>
      <c r="AA738" s="405"/>
      <c r="AB738" s="180">
        <f t="shared" si="36"/>
        <v>25.599999999999998</v>
      </c>
      <c r="AC738" s="181" t="s">
        <v>19</v>
      </c>
      <c r="AE738" s="29"/>
      <c r="AF738" s="29"/>
      <c r="AG738" s="29"/>
      <c r="AH738" s="29"/>
      <c r="AI738" s="29"/>
      <c r="AJ738" s="29"/>
      <c r="AK738" s="29"/>
    </row>
    <row r="739" spans="9:37" s="45" customFormat="1" ht="16.5" customHeight="1">
      <c r="I739" s="158"/>
      <c r="J739" s="176"/>
      <c r="K739" s="182" t="s">
        <v>309</v>
      </c>
      <c r="L739" s="176"/>
      <c r="M739" s="176"/>
      <c r="N739" s="176"/>
      <c r="O739" s="176"/>
      <c r="P739" s="176"/>
      <c r="Q739" s="176"/>
      <c r="R739" s="403"/>
      <c r="S739" s="403"/>
      <c r="T739" s="193">
        <v>10.199999999999999</v>
      </c>
      <c r="U739" s="405">
        <v>3</v>
      </c>
      <c r="V739" s="405"/>
      <c r="W739" s="405"/>
      <c r="X739" s="405">
        <v>5</v>
      </c>
      <c r="Y739" s="405"/>
      <c r="Z739" s="405"/>
      <c r="AA739" s="405"/>
      <c r="AB739" s="180">
        <f t="shared" si="36"/>
        <v>25.599999999999998</v>
      </c>
      <c r="AC739" s="181" t="s">
        <v>19</v>
      </c>
      <c r="AE739" s="29"/>
      <c r="AF739" s="29"/>
      <c r="AG739" s="29"/>
      <c r="AH739" s="29"/>
      <c r="AI739" s="29"/>
      <c r="AJ739" s="29"/>
      <c r="AK739" s="29"/>
    </row>
    <row r="740" spans="9:37" s="45" customFormat="1" ht="16.5" customHeight="1">
      <c r="I740" s="158"/>
      <c r="J740" s="176"/>
      <c r="K740" s="182" t="s">
        <v>310</v>
      </c>
      <c r="L740" s="176"/>
      <c r="M740" s="176"/>
      <c r="N740" s="176"/>
      <c r="O740" s="176"/>
      <c r="P740" s="176"/>
      <c r="Q740" s="176"/>
      <c r="R740" s="403"/>
      <c r="S740" s="403"/>
      <c r="T740" s="193">
        <v>10.199999999999999</v>
      </c>
      <c r="U740" s="405">
        <v>3</v>
      </c>
      <c r="V740" s="405"/>
      <c r="W740" s="405"/>
      <c r="X740" s="405">
        <v>5</v>
      </c>
      <c r="Y740" s="405"/>
      <c r="Z740" s="405"/>
      <c r="AA740" s="405"/>
      <c r="AB740" s="180">
        <f t="shared" si="36"/>
        <v>25.599999999999998</v>
      </c>
      <c r="AC740" s="181" t="s">
        <v>19</v>
      </c>
      <c r="AE740" s="29"/>
      <c r="AF740" s="29"/>
      <c r="AG740" s="29"/>
      <c r="AH740" s="29"/>
      <c r="AI740" s="29"/>
      <c r="AJ740" s="29"/>
      <c r="AK740" s="29"/>
    </row>
    <row r="741" spans="9:37" s="45" customFormat="1" ht="16.5" customHeight="1">
      <c r="I741" s="158"/>
      <c r="J741" s="176"/>
      <c r="K741" s="182" t="s">
        <v>311</v>
      </c>
      <c r="L741" s="176"/>
      <c r="M741" s="176"/>
      <c r="N741" s="176"/>
      <c r="O741" s="176"/>
      <c r="P741" s="176"/>
      <c r="Q741" s="176"/>
      <c r="R741" s="403"/>
      <c r="S741" s="403"/>
      <c r="T741" s="193">
        <v>10.199999999999999</v>
      </c>
      <c r="U741" s="405">
        <v>3</v>
      </c>
      <c r="V741" s="405"/>
      <c r="W741" s="405"/>
      <c r="X741" s="405">
        <v>5</v>
      </c>
      <c r="Y741" s="405"/>
      <c r="Z741" s="405"/>
      <c r="AA741" s="405"/>
      <c r="AB741" s="180">
        <f t="shared" si="36"/>
        <v>25.599999999999998</v>
      </c>
      <c r="AC741" s="181" t="s">
        <v>19</v>
      </c>
      <c r="AE741" s="29"/>
      <c r="AF741" s="29"/>
      <c r="AG741" s="29"/>
      <c r="AH741" s="29"/>
      <c r="AI741" s="29"/>
      <c r="AJ741" s="29"/>
      <c r="AK741" s="29"/>
    </row>
    <row r="742" spans="9:37" s="45" customFormat="1" ht="16.5" customHeight="1">
      <c r="I742" s="158"/>
      <c r="J742" s="176"/>
      <c r="K742" s="182" t="s">
        <v>312</v>
      </c>
      <c r="L742" s="176"/>
      <c r="M742" s="176"/>
      <c r="N742" s="176"/>
      <c r="O742" s="176"/>
      <c r="P742" s="176"/>
      <c r="Q742" s="176"/>
      <c r="R742" s="403"/>
      <c r="S742" s="403"/>
      <c r="T742" s="193">
        <v>10.199999999999999</v>
      </c>
      <c r="U742" s="405">
        <v>3</v>
      </c>
      <c r="V742" s="405"/>
      <c r="W742" s="405"/>
      <c r="X742" s="405">
        <v>5</v>
      </c>
      <c r="Y742" s="405"/>
      <c r="Z742" s="405"/>
      <c r="AA742" s="405"/>
      <c r="AB742" s="180">
        <f t="shared" ref="AB742:AB751" si="37">(T742*U742)-X742</f>
        <v>25.599999999999998</v>
      </c>
      <c r="AC742" s="181" t="s">
        <v>19</v>
      </c>
      <c r="AE742" s="29"/>
      <c r="AF742" s="29"/>
      <c r="AG742" s="29"/>
      <c r="AH742" s="29"/>
      <c r="AI742" s="29"/>
      <c r="AJ742" s="29"/>
      <c r="AK742" s="29"/>
    </row>
    <row r="743" spans="9:37" s="45" customFormat="1" ht="16.5" customHeight="1">
      <c r="I743" s="158"/>
      <c r="J743" s="176"/>
      <c r="K743" s="182" t="s">
        <v>313</v>
      </c>
      <c r="L743" s="176"/>
      <c r="M743" s="176"/>
      <c r="N743" s="176"/>
      <c r="O743" s="176"/>
      <c r="P743" s="176"/>
      <c r="Q743" s="176"/>
      <c r="R743" s="403"/>
      <c r="S743" s="403"/>
      <c r="T743" s="193">
        <v>10.199999999999999</v>
      </c>
      <c r="U743" s="405">
        <v>3</v>
      </c>
      <c r="V743" s="405"/>
      <c r="W743" s="405"/>
      <c r="X743" s="405">
        <v>5</v>
      </c>
      <c r="Y743" s="405"/>
      <c r="Z743" s="405"/>
      <c r="AA743" s="405"/>
      <c r="AB743" s="180">
        <f t="shared" si="37"/>
        <v>25.599999999999998</v>
      </c>
      <c r="AC743" s="181" t="s">
        <v>19</v>
      </c>
      <c r="AE743" s="29"/>
      <c r="AF743" s="29"/>
      <c r="AG743" s="29"/>
      <c r="AH743" s="29"/>
      <c r="AI743" s="29"/>
      <c r="AJ743" s="29"/>
      <c r="AK743" s="29"/>
    </row>
    <row r="744" spans="9:37" s="45" customFormat="1" ht="16.5" customHeight="1">
      <c r="I744" s="158"/>
      <c r="J744" s="176"/>
      <c r="K744" s="182" t="s">
        <v>314</v>
      </c>
      <c r="L744" s="176"/>
      <c r="M744" s="176"/>
      <c r="N744" s="176"/>
      <c r="O744" s="176"/>
      <c r="P744" s="176"/>
      <c r="Q744" s="176"/>
      <c r="R744" s="403"/>
      <c r="S744" s="403"/>
      <c r="T744" s="193">
        <v>10.199999999999999</v>
      </c>
      <c r="U744" s="405">
        <v>3</v>
      </c>
      <c r="V744" s="405"/>
      <c r="W744" s="405"/>
      <c r="X744" s="405">
        <v>5</v>
      </c>
      <c r="Y744" s="405"/>
      <c r="Z744" s="405"/>
      <c r="AA744" s="405"/>
      <c r="AB744" s="180">
        <f t="shared" si="37"/>
        <v>25.599999999999998</v>
      </c>
      <c r="AC744" s="181" t="s">
        <v>19</v>
      </c>
      <c r="AE744" s="29"/>
      <c r="AF744" s="29"/>
      <c r="AG744" s="29"/>
      <c r="AH744" s="29"/>
      <c r="AI744" s="29"/>
      <c r="AJ744" s="29"/>
      <c r="AK744" s="29"/>
    </row>
    <row r="745" spans="9:37" s="45" customFormat="1" ht="16.5" customHeight="1">
      <c r="I745" s="158"/>
      <c r="J745" s="176"/>
      <c r="K745" s="182" t="s">
        <v>315</v>
      </c>
      <c r="L745" s="176"/>
      <c r="M745" s="176"/>
      <c r="N745" s="176"/>
      <c r="O745" s="176"/>
      <c r="P745" s="176"/>
      <c r="Q745" s="176"/>
      <c r="R745" s="403"/>
      <c r="S745" s="403"/>
      <c r="T745" s="193">
        <v>10.199999999999999</v>
      </c>
      <c r="U745" s="405">
        <v>3</v>
      </c>
      <c r="V745" s="405"/>
      <c r="W745" s="405"/>
      <c r="X745" s="405">
        <v>5</v>
      </c>
      <c r="Y745" s="405"/>
      <c r="Z745" s="405"/>
      <c r="AA745" s="405"/>
      <c r="AB745" s="180">
        <f t="shared" si="37"/>
        <v>25.599999999999998</v>
      </c>
      <c r="AC745" s="181" t="s">
        <v>19</v>
      </c>
      <c r="AE745" s="29"/>
      <c r="AF745" s="29"/>
      <c r="AG745" s="29"/>
      <c r="AH745" s="29"/>
      <c r="AI745" s="29"/>
      <c r="AJ745" s="29"/>
      <c r="AK745" s="29"/>
    </row>
    <row r="746" spans="9:37" s="45" customFormat="1" ht="16.5" customHeight="1">
      <c r="I746" s="158"/>
      <c r="J746" s="176"/>
      <c r="K746" s="182" t="s">
        <v>316</v>
      </c>
      <c r="L746" s="176"/>
      <c r="M746" s="176"/>
      <c r="N746" s="176"/>
      <c r="O746" s="176"/>
      <c r="P746" s="176"/>
      <c r="Q746" s="176"/>
      <c r="R746" s="403"/>
      <c r="S746" s="403"/>
      <c r="T746" s="193">
        <v>10.199999999999999</v>
      </c>
      <c r="U746" s="405">
        <v>3</v>
      </c>
      <c r="V746" s="405"/>
      <c r="W746" s="405"/>
      <c r="X746" s="405">
        <v>5</v>
      </c>
      <c r="Y746" s="405"/>
      <c r="Z746" s="405"/>
      <c r="AA746" s="405"/>
      <c r="AB746" s="180">
        <f t="shared" si="37"/>
        <v>25.599999999999998</v>
      </c>
      <c r="AC746" s="181" t="s">
        <v>19</v>
      </c>
      <c r="AE746" s="29"/>
      <c r="AF746" s="29"/>
      <c r="AG746" s="29"/>
      <c r="AH746" s="29"/>
      <c r="AI746" s="29"/>
      <c r="AJ746" s="29"/>
      <c r="AK746" s="29"/>
    </row>
    <row r="747" spans="9:37" s="45" customFormat="1" ht="16.5" customHeight="1">
      <c r="I747" s="158"/>
      <c r="J747" s="176"/>
      <c r="K747" s="182" t="s">
        <v>317</v>
      </c>
      <c r="L747" s="176"/>
      <c r="M747" s="176"/>
      <c r="N747" s="176"/>
      <c r="O747" s="176"/>
      <c r="P747" s="176"/>
      <c r="Q747" s="176"/>
      <c r="R747" s="403"/>
      <c r="S747" s="403"/>
      <c r="T747" s="193">
        <v>10.199999999999999</v>
      </c>
      <c r="U747" s="405">
        <v>3</v>
      </c>
      <c r="V747" s="405"/>
      <c r="W747" s="405"/>
      <c r="X747" s="405">
        <v>5</v>
      </c>
      <c r="Y747" s="405"/>
      <c r="Z747" s="405"/>
      <c r="AA747" s="405"/>
      <c r="AB747" s="180">
        <f t="shared" si="37"/>
        <v>25.599999999999998</v>
      </c>
      <c r="AC747" s="181" t="s">
        <v>19</v>
      </c>
      <c r="AE747" s="29"/>
      <c r="AF747" s="29"/>
      <c r="AG747" s="29"/>
      <c r="AH747" s="29"/>
      <c r="AI747" s="29"/>
      <c r="AJ747" s="29"/>
      <c r="AK747" s="29"/>
    </row>
    <row r="748" spans="9:37" s="45" customFormat="1" ht="16.5" customHeight="1">
      <c r="I748" s="158"/>
      <c r="J748" s="176"/>
      <c r="K748" s="182" t="s">
        <v>584</v>
      </c>
      <c r="L748" s="176"/>
      <c r="M748" s="176"/>
      <c r="N748" s="176"/>
      <c r="O748" s="176"/>
      <c r="P748" s="176"/>
      <c r="Q748" s="176"/>
      <c r="R748" s="403"/>
      <c r="S748" s="403"/>
      <c r="T748" s="193">
        <v>10.199999999999999</v>
      </c>
      <c r="U748" s="405">
        <v>3</v>
      </c>
      <c r="V748" s="405"/>
      <c r="W748" s="405"/>
      <c r="X748" s="405">
        <v>5</v>
      </c>
      <c r="Y748" s="405"/>
      <c r="Z748" s="405"/>
      <c r="AA748" s="405"/>
      <c r="AB748" s="180">
        <f t="shared" si="37"/>
        <v>25.599999999999998</v>
      </c>
      <c r="AC748" s="181" t="s">
        <v>19</v>
      </c>
      <c r="AE748" s="29"/>
      <c r="AF748" s="29"/>
      <c r="AG748" s="29"/>
      <c r="AH748" s="29"/>
      <c r="AI748" s="29"/>
      <c r="AJ748" s="29"/>
      <c r="AK748" s="29"/>
    </row>
    <row r="749" spans="9:37" s="45" customFormat="1" ht="16.5" customHeight="1">
      <c r="I749" s="158"/>
      <c r="J749" s="176"/>
      <c r="K749" s="182" t="s">
        <v>585</v>
      </c>
      <c r="L749" s="176"/>
      <c r="M749" s="176"/>
      <c r="N749" s="176"/>
      <c r="O749" s="176"/>
      <c r="P749" s="176"/>
      <c r="Q749" s="176"/>
      <c r="R749" s="403"/>
      <c r="S749" s="403"/>
      <c r="T749" s="193">
        <v>10.199999999999999</v>
      </c>
      <c r="U749" s="405">
        <v>3</v>
      </c>
      <c r="V749" s="405"/>
      <c r="W749" s="405"/>
      <c r="X749" s="405">
        <v>5</v>
      </c>
      <c r="Y749" s="405"/>
      <c r="Z749" s="405"/>
      <c r="AA749" s="405"/>
      <c r="AB749" s="180">
        <f t="shared" si="37"/>
        <v>25.599999999999998</v>
      </c>
      <c r="AC749" s="181" t="s">
        <v>19</v>
      </c>
      <c r="AE749" s="29"/>
      <c r="AF749" s="29"/>
      <c r="AG749" s="29"/>
      <c r="AH749" s="29"/>
      <c r="AI749" s="29"/>
      <c r="AJ749" s="29"/>
      <c r="AK749" s="29"/>
    </row>
    <row r="750" spans="9:37" s="45" customFormat="1" ht="16.5" customHeight="1">
      <c r="I750" s="158"/>
      <c r="J750" s="176"/>
      <c r="K750" s="182" t="s">
        <v>586</v>
      </c>
      <c r="L750" s="176"/>
      <c r="M750" s="176"/>
      <c r="N750" s="176"/>
      <c r="O750" s="176"/>
      <c r="P750" s="176"/>
      <c r="Q750" s="176"/>
      <c r="R750" s="403"/>
      <c r="S750" s="403"/>
      <c r="T750" s="193">
        <v>10.199999999999999</v>
      </c>
      <c r="U750" s="405">
        <v>3</v>
      </c>
      <c r="V750" s="405"/>
      <c r="W750" s="405"/>
      <c r="X750" s="405">
        <v>5</v>
      </c>
      <c r="Y750" s="405"/>
      <c r="Z750" s="405"/>
      <c r="AA750" s="405"/>
      <c r="AB750" s="180">
        <f t="shared" si="37"/>
        <v>25.599999999999998</v>
      </c>
      <c r="AC750" s="181" t="s">
        <v>19</v>
      </c>
      <c r="AE750" s="29"/>
      <c r="AF750" s="29"/>
      <c r="AG750" s="29"/>
      <c r="AH750" s="29"/>
      <c r="AI750" s="29"/>
      <c r="AJ750" s="29"/>
      <c r="AK750" s="29"/>
    </row>
    <row r="751" spans="9:37" s="45" customFormat="1" ht="16.5" customHeight="1">
      <c r="I751" s="158"/>
      <c r="J751" s="176"/>
      <c r="K751" s="182" t="s">
        <v>587</v>
      </c>
      <c r="L751" s="176"/>
      <c r="M751" s="176"/>
      <c r="N751" s="176"/>
      <c r="O751" s="176"/>
      <c r="P751" s="176"/>
      <c r="Q751" s="176"/>
      <c r="R751" s="403"/>
      <c r="S751" s="403"/>
      <c r="T751" s="193">
        <v>10.199999999999999</v>
      </c>
      <c r="U751" s="405">
        <v>3</v>
      </c>
      <c r="V751" s="405"/>
      <c r="W751" s="405"/>
      <c r="X751" s="405">
        <v>5</v>
      </c>
      <c r="Y751" s="405"/>
      <c r="Z751" s="405"/>
      <c r="AA751" s="405"/>
      <c r="AB751" s="180">
        <f t="shared" si="37"/>
        <v>25.599999999999998</v>
      </c>
      <c r="AC751" s="181" t="s">
        <v>19</v>
      </c>
      <c r="AE751" s="29"/>
      <c r="AF751" s="29"/>
      <c r="AG751" s="29"/>
      <c r="AH751" s="29"/>
      <c r="AI751" s="29"/>
      <c r="AJ751" s="29"/>
      <c r="AK751" s="29"/>
    </row>
    <row r="752" spans="9:37" s="45" customFormat="1" ht="16.5" customHeight="1">
      <c r="I752" s="158"/>
      <c r="J752" s="176"/>
      <c r="K752" s="182" t="s">
        <v>588</v>
      </c>
      <c r="L752" s="176"/>
      <c r="M752" s="176"/>
      <c r="N752" s="176"/>
      <c r="O752" s="176"/>
      <c r="P752" s="176"/>
      <c r="Q752" s="176"/>
      <c r="R752" s="403"/>
      <c r="S752" s="403"/>
      <c r="T752" s="193">
        <v>10.199999999999999</v>
      </c>
      <c r="U752" s="405">
        <v>3</v>
      </c>
      <c r="V752" s="405"/>
      <c r="W752" s="405"/>
      <c r="X752" s="405">
        <v>5</v>
      </c>
      <c r="Y752" s="405"/>
      <c r="Z752" s="405"/>
      <c r="AA752" s="405"/>
      <c r="AB752" s="180">
        <f t="shared" ref="AB752:AB759" si="38">(T752*U752)-X752</f>
        <v>25.599999999999998</v>
      </c>
      <c r="AC752" s="181" t="s">
        <v>19</v>
      </c>
      <c r="AE752" s="29"/>
      <c r="AF752" s="29"/>
      <c r="AG752" s="29"/>
      <c r="AH752" s="29"/>
      <c r="AI752" s="29"/>
      <c r="AJ752" s="29"/>
      <c r="AK752" s="29"/>
    </row>
    <row r="753" spans="9:37" s="45" customFormat="1" ht="16.5" customHeight="1">
      <c r="I753" s="158"/>
      <c r="J753" s="176"/>
      <c r="K753" s="182" t="s">
        <v>589</v>
      </c>
      <c r="L753" s="176"/>
      <c r="M753" s="176"/>
      <c r="N753" s="176"/>
      <c r="O753" s="176"/>
      <c r="P753" s="176"/>
      <c r="Q753" s="176"/>
      <c r="R753" s="403"/>
      <c r="S753" s="403"/>
      <c r="T753" s="193">
        <v>10.199999999999999</v>
      </c>
      <c r="U753" s="405">
        <v>3</v>
      </c>
      <c r="V753" s="405"/>
      <c r="W753" s="405"/>
      <c r="X753" s="405">
        <v>5</v>
      </c>
      <c r="Y753" s="405"/>
      <c r="Z753" s="405"/>
      <c r="AA753" s="405"/>
      <c r="AB753" s="180">
        <f t="shared" si="38"/>
        <v>25.599999999999998</v>
      </c>
      <c r="AC753" s="181" t="s">
        <v>19</v>
      </c>
      <c r="AE753" s="29"/>
      <c r="AF753" s="29"/>
      <c r="AG753" s="29"/>
      <c r="AH753" s="29"/>
      <c r="AI753" s="29"/>
      <c r="AJ753" s="29"/>
      <c r="AK753" s="29"/>
    </row>
    <row r="754" spans="9:37" s="45" customFormat="1" ht="16.5" customHeight="1">
      <c r="I754" s="158"/>
      <c r="J754" s="176"/>
      <c r="K754" s="182" t="s">
        <v>590</v>
      </c>
      <c r="L754" s="176"/>
      <c r="M754" s="176"/>
      <c r="N754" s="176"/>
      <c r="O754" s="176"/>
      <c r="P754" s="176"/>
      <c r="Q754" s="176"/>
      <c r="R754" s="403"/>
      <c r="S754" s="403"/>
      <c r="T754" s="193">
        <v>10.199999999999999</v>
      </c>
      <c r="U754" s="405">
        <v>3</v>
      </c>
      <c r="V754" s="405"/>
      <c r="W754" s="405"/>
      <c r="X754" s="405">
        <v>5</v>
      </c>
      <c r="Y754" s="405"/>
      <c r="Z754" s="405"/>
      <c r="AA754" s="405"/>
      <c r="AB754" s="180">
        <f t="shared" si="38"/>
        <v>25.599999999999998</v>
      </c>
      <c r="AC754" s="181" t="s">
        <v>19</v>
      </c>
      <c r="AE754" s="29"/>
      <c r="AF754" s="29"/>
      <c r="AG754" s="29"/>
      <c r="AH754" s="29"/>
      <c r="AI754" s="29"/>
      <c r="AJ754" s="29"/>
      <c r="AK754" s="29"/>
    </row>
    <row r="755" spans="9:37" s="45" customFormat="1" ht="16.5" customHeight="1">
      <c r="I755" s="158"/>
      <c r="J755" s="176"/>
      <c r="K755" s="182" t="s">
        <v>591</v>
      </c>
      <c r="L755" s="176"/>
      <c r="M755" s="176"/>
      <c r="N755" s="176"/>
      <c r="O755" s="176"/>
      <c r="P755" s="176"/>
      <c r="Q755" s="176"/>
      <c r="R755" s="403"/>
      <c r="S755" s="403"/>
      <c r="T755" s="193">
        <v>10.199999999999999</v>
      </c>
      <c r="U755" s="405">
        <v>3</v>
      </c>
      <c r="V755" s="405"/>
      <c r="W755" s="405"/>
      <c r="X755" s="405">
        <v>5</v>
      </c>
      <c r="Y755" s="405"/>
      <c r="Z755" s="405"/>
      <c r="AA755" s="405"/>
      <c r="AB755" s="180">
        <f t="shared" si="38"/>
        <v>25.599999999999998</v>
      </c>
      <c r="AC755" s="181" t="s">
        <v>19</v>
      </c>
      <c r="AE755" s="29"/>
      <c r="AF755" s="29"/>
      <c r="AG755" s="29"/>
      <c r="AH755" s="29"/>
      <c r="AI755" s="29"/>
      <c r="AJ755" s="29"/>
      <c r="AK755" s="29"/>
    </row>
    <row r="756" spans="9:37" s="45" customFormat="1" ht="16.5" customHeight="1">
      <c r="I756" s="158"/>
      <c r="J756" s="176"/>
      <c r="K756" s="182" t="s">
        <v>592</v>
      </c>
      <c r="L756" s="176"/>
      <c r="M756" s="176"/>
      <c r="N756" s="176"/>
      <c r="O756" s="176"/>
      <c r="P756" s="176"/>
      <c r="Q756" s="176"/>
      <c r="R756" s="403"/>
      <c r="S756" s="403"/>
      <c r="T756" s="193">
        <v>10.199999999999999</v>
      </c>
      <c r="U756" s="405">
        <v>3</v>
      </c>
      <c r="V756" s="405"/>
      <c r="W756" s="405"/>
      <c r="X756" s="405">
        <v>5</v>
      </c>
      <c r="Y756" s="405"/>
      <c r="Z756" s="405"/>
      <c r="AA756" s="405"/>
      <c r="AB756" s="180">
        <f t="shared" si="38"/>
        <v>25.599999999999998</v>
      </c>
      <c r="AC756" s="181" t="s">
        <v>19</v>
      </c>
      <c r="AE756" s="29"/>
      <c r="AF756" s="29"/>
      <c r="AG756" s="29"/>
      <c r="AH756" s="29"/>
      <c r="AI756" s="29"/>
      <c r="AJ756" s="29"/>
      <c r="AK756" s="29"/>
    </row>
    <row r="757" spans="9:37" s="45" customFormat="1" ht="16.5" customHeight="1">
      <c r="I757" s="158"/>
      <c r="J757" s="176"/>
      <c r="K757" s="182" t="s">
        <v>595</v>
      </c>
      <c r="L757" s="176"/>
      <c r="M757" s="176"/>
      <c r="N757" s="176"/>
      <c r="O757" s="176"/>
      <c r="P757" s="176"/>
      <c r="Q757" s="176"/>
      <c r="R757" s="403"/>
      <c r="S757" s="403"/>
      <c r="T757" s="193">
        <v>10.199999999999999</v>
      </c>
      <c r="U757" s="405">
        <v>3</v>
      </c>
      <c r="V757" s="405"/>
      <c r="W757" s="405"/>
      <c r="X757" s="405">
        <v>5</v>
      </c>
      <c r="Y757" s="405"/>
      <c r="Z757" s="405"/>
      <c r="AA757" s="405"/>
      <c r="AB757" s="180">
        <f t="shared" si="38"/>
        <v>25.599999999999998</v>
      </c>
      <c r="AC757" s="181" t="s">
        <v>19</v>
      </c>
      <c r="AE757" s="29"/>
      <c r="AF757" s="29"/>
      <c r="AG757" s="29"/>
      <c r="AH757" s="29"/>
      <c r="AI757" s="29"/>
      <c r="AJ757" s="29"/>
      <c r="AK757" s="29"/>
    </row>
    <row r="758" spans="9:37" s="45" customFormat="1" ht="16.5" customHeight="1">
      <c r="I758" s="158"/>
      <c r="J758" s="176"/>
      <c r="K758" s="182" t="s">
        <v>596</v>
      </c>
      <c r="L758" s="176"/>
      <c r="M758" s="176"/>
      <c r="N758" s="176"/>
      <c r="O758" s="176"/>
      <c r="P758" s="176"/>
      <c r="Q758" s="176"/>
      <c r="R758" s="403"/>
      <c r="S758" s="403"/>
      <c r="T758" s="193">
        <v>10.199999999999999</v>
      </c>
      <c r="U758" s="405">
        <v>3</v>
      </c>
      <c r="V758" s="405"/>
      <c r="W758" s="405"/>
      <c r="X758" s="405">
        <v>5</v>
      </c>
      <c r="Y758" s="405"/>
      <c r="Z758" s="405"/>
      <c r="AA758" s="405"/>
      <c r="AB758" s="180">
        <f t="shared" si="38"/>
        <v>25.599999999999998</v>
      </c>
      <c r="AC758" s="181" t="s">
        <v>19</v>
      </c>
      <c r="AE758" s="29"/>
      <c r="AF758" s="29"/>
      <c r="AG758" s="29"/>
      <c r="AH758" s="29"/>
      <c r="AI758" s="29"/>
      <c r="AJ758" s="29"/>
      <c r="AK758" s="29"/>
    </row>
    <row r="759" spans="9:37" s="45" customFormat="1" ht="16.5" customHeight="1">
      <c r="I759" s="158"/>
      <c r="J759" s="176"/>
      <c r="K759" s="182" t="s">
        <v>597</v>
      </c>
      <c r="L759" s="176"/>
      <c r="M759" s="176"/>
      <c r="N759" s="176"/>
      <c r="O759" s="176"/>
      <c r="P759" s="176"/>
      <c r="Q759" s="176"/>
      <c r="R759" s="403"/>
      <c r="S759" s="403"/>
      <c r="T759" s="193">
        <v>10.199999999999999</v>
      </c>
      <c r="U759" s="405">
        <v>3</v>
      </c>
      <c r="V759" s="405"/>
      <c r="W759" s="405"/>
      <c r="X759" s="405">
        <v>5</v>
      </c>
      <c r="Y759" s="405"/>
      <c r="Z759" s="405"/>
      <c r="AA759" s="405"/>
      <c r="AB759" s="180">
        <f t="shared" si="38"/>
        <v>25.599999999999998</v>
      </c>
      <c r="AC759" s="181" t="s">
        <v>19</v>
      </c>
      <c r="AE759" s="29"/>
      <c r="AF759" s="29"/>
      <c r="AG759" s="29"/>
      <c r="AH759" s="29"/>
      <c r="AI759" s="29"/>
      <c r="AJ759" s="29"/>
      <c r="AK759" s="29"/>
    </row>
    <row r="760" spans="9:37" s="45" customFormat="1" ht="16.5" customHeight="1">
      <c r="I760" s="158"/>
      <c r="J760" s="176"/>
      <c r="K760" s="182" t="s">
        <v>598</v>
      </c>
      <c r="L760" s="176"/>
      <c r="M760" s="176"/>
      <c r="N760" s="176"/>
      <c r="O760" s="176"/>
      <c r="P760" s="176"/>
      <c r="Q760" s="176"/>
      <c r="R760" s="403"/>
      <c r="S760" s="403"/>
      <c r="T760" s="193">
        <v>10.199999999999999</v>
      </c>
      <c r="U760" s="405">
        <v>3</v>
      </c>
      <c r="V760" s="405"/>
      <c r="W760" s="405"/>
      <c r="X760" s="405">
        <v>5</v>
      </c>
      <c r="Y760" s="405"/>
      <c r="Z760" s="405"/>
      <c r="AA760" s="405"/>
      <c r="AB760" s="180">
        <f t="shared" ref="AB760:AB776" si="39">(T760*U760)-X760</f>
        <v>25.599999999999998</v>
      </c>
      <c r="AC760" s="181" t="s">
        <v>19</v>
      </c>
      <c r="AE760" s="29"/>
      <c r="AF760" s="29"/>
      <c r="AG760" s="29"/>
      <c r="AH760" s="29"/>
      <c r="AI760" s="29"/>
      <c r="AJ760" s="29"/>
      <c r="AK760" s="29"/>
    </row>
    <row r="761" spans="9:37" s="45" customFormat="1" ht="16.5" customHeight="1">
      <c r="I761" s="158"/>
      <c r="J761" s="176"/>
      <c r="K761" s="182" t="s">
        <v>599</v>
      </c>
      <c r="L761" s="176"/>
      <c r="M761" s="176"/>
      <c r="N761" s="176"/>
      <c r="O761" s="176"/>
      <c r="P761" s="176"/>
      <c r="Q761" s="176"/>
      <c r="R761" s="403"/>
      <c r="S761" s="403"/>
      <c r="T761" s="193">
        <v>10.199999999999999</v>
      </c>
      <c r="U761" s="405">
        <v>3</v>
      </c>
      <c r="V761" s="405"/>
      <c r="W761" s="405"/>
      <c r="X761" s="405">
        <v>5</v>
      </c>
      <c r="Y761" s="405"/>
      <c r="Z761" s="405"/>
      <c r="AA761" s="405"/>
      <c r="AB761" s="180">
        <f t="shared" si="39"/>
        <v>25.599999999999998</v>
      </c>
      <c r="AC761" s="181" t="s">
        <v>19</v>
      </c>
      <c r="AE761" s="29"/>
      <c r="AF761" s="29"/>
      <c r="AG761" s="29"/>
      <c r="AH761" s="29"/>
      <c r="AI761" s="29"/>
      <c r="AJ761" s="29"/>
      <c r="AK761" s="29"/>
    </row>
    <row r="762" spans="9:37" s="45" customFormat="1" ht="16.5" customHeight="1">
      <c r="I762" s="158"/>
      <c r="J762" s="176"/>
      <c r="K762" s="182" t="s">
        <v>600</v>
      </c>
      <c r="L762" s="176"/>
      <c r="M762" s="176"/>
      <c r="N762" s="176"/>
      <c r="O762" s="176"/>
      <c r="P762" s="176"/>
      <c r="Q762" s="176"/>
      <c r="R762" s="403"/>
      <c r="S762" s="403"/>
      <c r="T762" s="193">
        <v>10.199999999999999</v>
      </c>
      <c r="U762" s="405">
        <v>3</v>
      </c>
      <c r="V762" s="405"/>
      <c r="W762" s="405"/>
      <c r="X762" s="405">
        <v>5</v>
      </c>
      <c r="Y762" s="405"/>
      <c r="Z762" s="405"/>
      <c r="AA762" s="405"/>
      <c r="AB762" s="180">
        <f t="shared" si="39"/>
        <v>25.599999999999998</v>
      </c>
      <c r="AC762" s="181" t="s">
        <v>19</v>
      </c>
      <c r="AE762" s="29"/>
      <c r="AF762" s="29"/>
      <c r="AG762" s="29"/>
      <c r="AH762" s="29"/>
      <c r="AI762" s="29"/>
      <c r="AJ762" s="29"/>
      <c r="AK762" s="29"/>
    </row>
    <row r="763" spans="9:37" s="45" customFormat="1" ht="16.5" customHeight="1">
      <c r="I763" s="158"/>
      <c r="J763" s="176"/>
      <c r="K763" s="182" t="s">
        <v>601</v>
      </c>
      <c r="L763" s="176"/>
      <c r="M763" s="176"/>
      <c r="N763" s="176"/>
      <c r="O763" s="176"/>
      <c r="P763" s="176"/>
      <c r="Q763" s="176"/>
      <c r="R763" s="403"/>
      <c r="S763" s="403"/>
      <c r="T763" s="193">
        <v>10.199999999999999</v>
      </c>
      <c r="U763" s="405">
        <v>3</v>
      </c>
      <c r="V763" s="405"/>
      <c r="W763" s="405"/>
      <c r="X763" s="405">
        <v>5</v>
      </c>
      <c r="Y763" s="405"/>
      <c r="Z763" s="405"/>
      <c r="AA763" s="405"/>
      <c r="AB763" s="180">
        <f t="shared" si="39"/>
        <v>25.599999999999998</v>
      </c>
      <c r="AC763" s="181" t="s">
        <v>19</v>
      </c>
      <c r="AE763" s="29"/>
      <c r="AF763" s="29"/>
      <c r="AG763" s="29"/>
      <c r="AH763" s="29"/>
      <c r="AI763" s="29"/>
      <c r="AJ763" s="29"/>
      <c r="AK763" s="29"/>
    </row>
    <row r="764" spans="9:37" s="45" customFormat="1" ht="16.5" customHeight="1">
      <c r="I764" s="158"/>
      <c r="J764" s="176"/>
      <c r="K764" s="182" t="s">
        <v>604</v>
      </c>
      <c r="L764" s="176"/>
      <c r="M764" s="176"/>
      <c r="N764" s="176"/>
      <c r="O764" s="176"/>
      <c r="P764" s="176"/>
      <c r="Q764" s="176"/>
      <c r="R764" s="403"/>
      <c r="S764" s="403"/>
      <c r="T764" s="193">
        <v>15.8</v>
      </c>
      <c r="U764" s="405">
        <v>1.8</v>
      </c>
      <c r="V764" s="405"/>
      <c r="W764" s="405"/>
      <c r="X764" s="405">
        <v>2.71</v>
      </c>
      <c r="Y764" s="405"/>
      <c r="Z764" s="405"/>
      <c r="AA764" s="405"/>
      <c r="AB764" s="180">
        <f t="shared" si="39"/>
        <v>25.73</v>
      </c>
      <c r="AC764" s="181" t="s">
        <v>19</v>
      </c>
      <c r="AE764" s="29"/>
      <c r="AF764" s="29"/>
      <c r="AG764" s="29"/>
      <c r="AH764" s="29"/>
      <c r="AI764" s="29"/>
      <c r="AJ764" s="29"/>
      <c r="AK764" s="29"/>
    </row>
    <row r="765" spans="9:37" s="45" customFormat="1" ht="16.5" customHeight="1">
      <c r="I765" s="158"/>
      <c r="J765" s="176"/>
      <c r="K765" s="182" t="s">
        <v>605</v>
      </c>
      <c r="L765" s="176"/>
      <c r="M765" s="176"/>
      <c r="N765" s="176"/>
      <c r="O765" s="176"/>
      <c r="P765" s="176"/>
      <c r="Q765" s="176"/>
      <c r="R765" s="403"/>
      <c r="S765" s="403"/>
      <c r="T765" s="193">
        <v>5.72</v>
      </c>
      <c r="U765" s="405">
        <v>1.8</v>
      </c>
      <c r="V765" s="405"/>
      <c r="W765" s="405"/>
      <c r="X765" s="405">
        <v>2.56</v>
      </c>
      <c r="Y765" s="405"/>
      <c r="Z765" s="405"/>
      <c r="AA765" s="405"/>
      <c r="AB765" s="180">
        <f t="shared" si="39"/>
        <v>7.7359999999999989</v>
      </c>
      <c r="AC765" s="181" t="s">
        <v>19</v>
      </c>
      <c r="AE765" s="29"/>
      <c r="AF765" s="29"/>
      <c r="AG765" s="29"/>
      <c r="AH765" s="29"/>
      <c r="AI765" s="29"/>
      <c r="AJ765" s="29"/>
      <c r="AK765" s="29"/>
    </row>
    <row r="766" spans="9:37" s="45" customFormat="1" ht="16.5" customHeight="1">
      <c r="I766" s="158"/>
      <c r="J766" s="176"/>
      <c r="K766" s="182" t="s">
        <v>606</v>
      </c>
      <c r="L766" s="176"/>
      <c r="M766" s="176"/>
      <c r="N766" s="176"/>
      <c r="O766" s="176"/>
      <c r="P766" s="176"/>
      <c r="Q766" s="176"/>
      <c r="R766" s="403"/>
      <c r="S766" s="403"/>
      <c r="T766" s="193">
        <v>5.72</v>
      </c>
      <c r="U766" s="405">
        <v>1.8</v>
      </c>
      <c r="V766" s="405"/>
      <c r="W766" s="405"/>
      <c r="X766" s="405">
        <v>2.56</v>
      </c>
      <c r="Y766" s="405"/>
      <c r="Z766" s="405"/>
      <c r="AA766" s="405"/>
      <c r="AB766" s="180">
        <f t="shared" si="39"/>
        <v>7.7359999999999989</v>
      </c>
      <c r="AC766" s="181" t="s">
        <v>19</v>
      </c>
      <c r="AE766" s="29"/>
      <c r="AF766" s="29"/>
      <c r="AG766" s="29"/>
      <c r="AH766" s="29"/>
      <c r="AI766" s="29"/>
      <c r="AJ766" s="29"/>
      <c r="AK766" s="29"/>
    </row>
    <row r="767" spans="9:37" s="45" customFormat="1" ht="16.5" customHeight="1">
      <c r="I767" s="158"/>
      <c r="J767" s="176"/>
      <c r="K767" s="182" t="s">
        <v>594</v>
      </c>
      <c r="L767" s="176"/>
      <c r="M767" s="176"/>
      <c r="N767" s="176"/>
      <c r="O767" s="176"/>
      <c r="P767" s="176"/>
      <c r="Q767" s="176"/>
      <c r="R767" s="403"/>
      <c r="S767" s="403"/>
      <c r="T767" s="193">
        <v>5.72</v>
      </c>
      <c r="U767" s="405">
        <v>1.8</v>
      </c>
      <c r="V767" s="405"/>
      <c r="W767" s="405"/>
      <c r="X767" s="405">
        <v>2.56</v>
      </c>
      <c r="Y767" s="405"/>
      <c r="Z767" s="405"/>
      <c r="AA767" s="405"/>
      <c r="AB767" s="180">
        <f t="shared" si="39"/>
        <v>7.7359999999999989</v>
      </c>
      <c r="AC767" s="181" t="s">
        <v>19</v>
      </c>
      <c r="AE767" s="29"/>
      <c r="AF767" s="29"/>
      <c r="AG767" s="29"/>
      <c r="AH767" s="29"/>
      <c r="AI767" s="29"/>
      <c r="AJ767" s="29"/>
      <c r="AK767" s="29"/>
    </row>
    <row r="768" spans="9:37" s="45" customFormat="1" ht="16.5" customHeight="1">
      <c r="I768" s="158"/>
      <c r="J768" s="176"/>
      <c r="K768" s="182" t="s">
        <v>593</v>
      </c>
      <c r="L768" s="176"/>
      <c r="M768" s="176"/>
      <c r="N768" s="176"/>
      <c r="O768" s="176"/>
      <c r="P768" s="176"/>
      <c r="Q768" s="176"/>
      <c r="R768" s="403"/>
      <c r="S768" s="403"/>
      <c r="T768" s="193">
        <v>5.72</v>
      </c>
      <c r="U768" s="405">
        <v>1.8</v>
      </c>
      <c r="V768" s="405"/>
      <c r="W768" s="405"/>
      <c r="X768" s="405">
        <v>2.56</v>
      </c>
      <c r="Y768" s="405"/>
      <c r="Z768" s="405"/>
      <c r="AA768" s="405"/>
      <c r="AB768" s="180">
        <f t="shared" si="39"/>
        <v>7.7359999999999989</v>
      </c>
      <c r="AC768" s="181" t="s">
        <v>19</v>
      </c>
      <c r="AE768" s="29"/>
      <c r="AF768" s="29"/>
      <c r="AG768" s="29"/>
      <c r="AH768" s="29"/>
      <c r="AI768" s="29"/>
      <c r="AJ768" s="29"/>
      <c r="AK768" s="29"/>
    </row>
    <row r="769" spans="9:37" s="45" customFormat="1" ht="16.5" customHeight="1">
      <c r="I769" s="158"/>
      <c r="J769" s="176"/>
      <c r="K769" s="182" t="s">
        <v>360</v>
      </c>
      <c r="L769" s="176"/>
      <c r="M769" s="176"/>
      <c r="N769" s="176"/>
      <c r="O769" s="176"/>
      <c r="P769" s="176"/>
      <c r="Q769" s="176"/>
      <c r="R769" s="403"/>
      <c r="S769" s="403"/>
      <c r="T769" s="193">
        <v>12.08</v>
      </c>
      <c r="U769" s="405">
        <v>1.2</v>
      </c>
      <c r="V769" s="405"/>
      <c r="W769" s="405"/>
      <c r="X769" s="405">
        <v>0.99</v>
      </c>
      <c r="Y769" s="405"/>
      <c r="Z769" s="405"/>
      <c r="AA769" s="405"/>
      <c r="AB769" s="180">
        <f t="shared" si="39"/>
        <v>13.505999999999998</v>
      </c>
      <c r="AC769" s="181" t="s">
        <v>19</v>
      </c>
      <c r="AE769" s="29"/>
      <c r="AF769" s="29"/>
      <c r="AG769" s="29"/>
      <c r="AH769" s="29"/>
      <c r="AI769" s="29"/>
      <c r="AJ769" s="29"/>
      <c r="AK769" s="29"/>
    </row>
    <row r="770" spans="9:37" s="45" customFormat="1" ht="16.5" customHeight="1">
      <c r="I770" s="158"/>
      <c r="J770" s="176"/>
      <c r="K770" s="182" t="s">
        <v>361</v>
      </c>
      <c r="L770" s="176"/>
      <c r="M770" s="176"/>
      <c r="N770" s="176"/>
      <c r="O770" s="176"/>
      <c r="P770" s="176"/>
      <c r="Q770" s="176"/>
      <c r="R770" s="403"/>
      <c r="S770" s="403"/>
      <c r="T770" s="193">
        <v>8.4</v>
      </c>
      <c r="U770" s="405">
        <v>1.2</v>
      </c>
      <c r="V770" s="405"/>
      <c r="W770" s="405"/>
      <c r="X770" s="405">
        <v>0.77</v>
      </c>
      <c r="Y770" s="405"/>
      <c r="Z770" s="405"/>
      <c r="AA770" s="405"/>
      <c r="AB770" s="180">
        <f t="shared" si="39"/>
        <v>9.31</v>
      </c>
      <c r="AC770" s="181" t="s">
        <v>19</v>
      </c>
      <c r="AE770" s="29"/>
      <c r="AF770" s="29"/>
      <c r="AG770" s="29"/>
      <c r="AH770" s="29"/>
      <c r="AI770" s="29"/>
      <c r="AJ770" s="29"/>
      <c r="AK770" s="29"/>
    </row>
    <row r="771" spans="9:37" s="45" customFormat="1" ht="16.5" customHeight="1">
      <c r="I771" s="158"/>
      <c r="J771" s="176"/>
      <c r="K771" s="182" t="s">
        <v>362</v>
      </c>
      <c r="L771" s="176"/>
      <c r="M771" s="176"/>
      <c r="N771" s="176"/>
      <c r="O771" s="176"/>
      <c r="P771" s="176"/>
      <c r="Q771" s="176"/>
      <c r="R771" s="403"/>
      <c r="S771" s="403"/>
      <c r="T771" s="193">
        <v>11.72</v>
      </c>
      <c r="U771" s="405">
        <v>1.2</v>
      </c>
      <c r="V771" s="405"/>
      <c r="W771" s="405"/>
      <c r="X771" s="405">
        <v>0.99</v>
      </c>
      <c r="Y771" s="405"/>
      <c r="Z771" s="405"/>
      <c r="AA771" s="405"/>
      <c r="AB771" s="180">
        <f t="shared" si="39"/>
        <v>13.074</v>
      </c>
      <c r="AC771" s="181" t="s">
        <v>19</v>
      </c>
      <c r="AE771" s="29"/>
      <c r="AF771" s="29"/>
      <c r="AG771" s="29"/>
      <c r="AH771" s="29"/>
      <c r="AI771" s="29"/>
      <c r="AJ771" s="29"/>
      <c r="AK771" s="29"/>
    </row>
    <row r="772" spans="9:37" s="45" customFormat="1" ht="16.5" customHeight="1">
      <c r="I772" s="158"/>
      <c r="J772" s="176"/>
      <c r="K772" s="182" t="s">
        <v>363</v>
      </c>
      <c r="L772" s="176"/>
      <c r="M772" s="176"/>
      <c r="N772" s="176"/>
      <c r="O772" s="176"/>
      <c r="P772" s="176"/>
      <c r="Q772" s="176"/>
      <c r="R772" s="403"/>
      <c r="S772" s="403"/>
      <c r="T772" s="193">
        <v>7</v>
      </c>
      <c r="U772" s="405">
        <v>1.2</v>
      </c>
      <c r="V772" s="405"/>
      <c r="W772" s="405"/>
      <c r="X772" s="405">
        <v>0.72</v>
      </c>
      <c r="Y772" s="405"/>
      <c r="Z772" s="405"/>
      <c r="AA772" s="405"/>
      <c r="AB772" s="180">
        <f t="shared" si="39"/>
        <v>7.6800000000000006</v>
      </c>
      <c r="AC772" s="181" t="s">
        <v>19</v>
      </c>
      <c r="AE772" s="29"/>
      <c r="AF772" s="29"/>
      <c r="AG772" s="29"/>
      <c r="AH772" s="29"/>
      <c r="AI772" s="29"/>
      <c r="AJ772" s="29"/>
      <c r="AK772" s="29"/>
    </row>
    <row r="773" spans="9:37" s="45" customFormat="1" ht="16.5" customHeight="1">
      <c r="I773" s="158"/>
      <c r="J773" s="176"/>
      <c r="K773" s="182" t="s">
        <v>364</v>
      </c>
      <c r="L773" s="176"/>
      <c r="M773" s="176"/>
      <c r="N773" s="176"/>
      <c r="O773" s="176"/>
      <c r="P773" s="176"/>
      <c r="Q773" s="176"/>
      <c r="R773" s="403"/>
      <c r="S773" s="403"/>
      <c r="T773" s="193">
        <v>12.16</v>
      </c>
      <c r="U773" s="405">
        <v>3</v>
      </c>
      <c r="V773" s="405"/>
      <c r="W773" s="405"/>
      <c r="X773" s="405">
        <v>1.68</v>
      </c>
      <c r="Y773" s="405"/>
      <c r="Z773" s="405"/>
      <c r="AA773" s="405"/>
      <c r="AB773" s="180">
        <f t="shared" si="39"/>
        <v>34.800000000000004</v>
      </c>
      <c r="AC773" s="181" t="s">
        <v>19</v>
      </c>
      <c r="AE773" s="29"/>
      <c r="AF773" s="29"/>
      <c r="AG773" s="29"/>
      <c r="AH773" s="29"/>
      <c r="AI773" s="29"/>
      <c r="AJ773" s="29"/>
      <c r="AK773" s="29"/>
    </row>
    <row r="774" spans="9:37" s="45" customFormat="1" ht="16.5" customHeight="1">
      <c r="I774" s="158"/>
      <c r="J774" s="176"/>
      <c r="K774" s="182" t="s">
        <v>607</v>
      </c>
      <c r="L774" s="176"/>
      <c r="M774" s="176"/>
      <c r="N774" s="176"/>
      <c r="O774" s="176"/>
      <c r="P774" s="176"/>
      <c r="Q774" s="176"/>
      <c r="R774" s="403"/>
      <c r="S774" s="403"/>
      <c r="T774" s="193">
        <v>19</v>
      </c>
      <c r="U774" s="405">
        <v>1.2</v>
      </c>
      <c r="V774" s="405"/>
      <c r="W774" s="405"/>
      <c r="X774" s="405">
        <v>3.6</v>
      </c>
      <c r="Y774" s="405"/>
      <c r="Z774" s="405"/>
      <c r="AA774" s="405"/>
      <c r="AB774" s="180">
        <f t="shared" si="39"/>
        <v>19.2</v>
      </c>
      <c r="AC774" s="181" t="s">
        <v>19</v>
      </c>
      <c r="AE774" s="29"/>
      <c r="AF774" s="29"/>
      <c r="AG774" s="29"/>
      <c r="AH774" s="29"/>
      <c r="AI774" s="29"/>
      <c r="AJ774" s="29"/>
      <c r="AK774" s="29"/>
    </row>
    <row r="775" spans="9:37" s="45" customFormat="1" ht="16.5" customHeight="1">
      <c r="I775" s="158"/>
      <c r="J775" s="176"/>
      <c r="K775" s="182" t="s">
        <v>619</v>
      </c>
      <c r="L775" s="176"/>
      <c r="M775" s="176"/>
      <c r="N775" s="176"/>
      <c r="O775" s="176"/>
      <c r="P775" s="176"/>
      <c r="Q775" s="176"/>
      <c r="R775" s="403"/>
      <c r="S775" s="403"/>
      <c r="T775" s="332">
        <v>21.35</v>
      </c>
      <c r="U775" s="405">
        <v>2.5499999999999998</v>
      </c>
      <c r="V775" s="405"/>
      <c r="W775" s="405"/>
      <c r="X775" s="405"/>
      <c r="Y775" s="405"/>
      <c r="Z775" s="405"/>
      <c r="AA775" s="405"/>
      <c r="AB775" s="180">
        <f t="shared" si="39"/>
        <v>54.442500000000003</v>
      </c>
      <c r="AC775" s="181" t="s">
        <v>19</v>
      </c>
      <c r="AE775" s="29"/>
      <c r="AF775" s="29"/>
      <c r="AG775" s="29"/>
      <c r="AH775" s="29"/>
      <c r="AI775" s="29"/>
      <c r="AJ775" s="29"/>
      <c r="AK775" s="29"/>
    </row>
    <row r="776" spans="9:37" s="45" customFormat="1" ht="16.5" customHeight="1">
      <c r="I776" s="158"/>
      <c r="J776" s="176"/>
      <c r="K776" s="182" t="s">
        <v>620</v>
      </c>
      <c r="L776" s="176"/>
      <c r="M776" s="176"/>
      <c r="N776" s="176"/>
      <c r="O776" s="176"/>
      <c r="P776" s="176"/>
      <c r="Q776" s="176"/>
      <c r="R776" s="403"/>
      <c r="S776" s="403"/>
      <c r="T776" s="332">
        <v>21.65</v>
      </c>
      <c r="U776" s="405">
        <v>1.6</v>
      </c>
      <c r="V776" s="405"/>
      <c r="W776" s="405"/>
      <c r="X776" s="405"/>
      <c r="Y776" s="405"/>
      <c r="Z776" s="405"/>
      <c r="AA776" s="405"/>
      <c r="AB776" s="180">
        <f t="shared" si="39"/>
        <v>34.64</v>
      </c>
      <c r="AC776" s="181" t="s">
        <v>19</v>
      </c>
      <c r="AE776" s="29"/>
      <c r="AF776" s="29"/>
      <c r="AG776" s="29"/>
      <c r="AH776" s="29"/>
      <c r="AI776" s="29"/>
      <c r="AJ776" s="29"/>
      <c r="AK776" s="29"/>
    </row>
    <row r="777" spans="9:37" s="45" customFormat="1" ht="16.5" customHeight="1">
      <c r="I777" s="158"/>
      <c r="J777" s="190" t="s">
        <v>120</v>
      </c>
      <c r="K777" s="402" t="s">
        <v>253</v>
      </c>
      <c r="L777" s="402"/>
      <c r="M777" s="402"/>
      <c r="N777" s="402"/>
      <c r="O777" s="402"/>
      <c r="P777" s="402"/>
      <c r="Q777" s="402"/>
      <c r="R777" s="402"/>
      <c r="S777" s="402"/>
      <c r="T777" s="402"/>
      <c r="U777" s="402"/>
      <c r="V777" s="402"/>
      <c r="W777" s="402"/>
      <c r="X777" s="402"/>
      <c r="Y777" s="402"/>
      <c r="Z777" s="402"/>
      <c r="AA777" s="402"/>
      <c r="AB777" s="188">
        <f>SUM(AB778:AB786)</f>
        <v>402.96519999999998</v>
      </c>
      <c r="AC777" s="189" t="s">
        <v>262</v>
      </c>
      <c r="AE777" s="29"/>
      <c r="AF777" s="29"/>
      <c r="AG777" s="29"/>
      <c r="AH777" s="29"/>
      <c r="AI777" s="29"/>
      <c r="AJ777" s="29"/>
      <c r="AK777" s="29"/>
    </row>
    <row r="778" spans="9:37" s="45" customFormat="1" ht="16.5" customHeight="1">
      <c r="I778" s="158"/>
      <c r="J778" s="185"/>
      <c r="K778" s="403" t="s">
        <v>72</v>
      </c>
      <c r="L778" s="403"/>
      <c r="M778" s="403"/>
      <c r="N778" s="403"/>
      <c r="O778" s="403"/>
      <c r="P778" s="403"/>
      <c r="Q778" s="403"/>
      <c r="R778" s="403"/>
      <c r="S778" s="403"/>
      <c r="T778" s="331" t="s">
        <v>535</v>
      </c>
      <c r="U778" s="404" t="s">
        <v>534</v>
      </c>
      <c r="V778" s="404"/>
      <c r="W778" s="404"/>
      <c r="X778" s="404" t="s">
        <v>603</v>
      </c>
      <c r="Y778" s="404"/>
      <c r="Z778" s="404"/>
      <c r="AA778" s="404"/>
      <c r="AB778" s="184"/>
      <c r="AC778" s="186"/>
      <c r="AE778" s="29"/>
      <c r="AF778" s="29"/>
      <c r="AG778" s="29"/>
      <c r="AH778" s="29"/>
      <c r="AI778" s="29"/>
      <c r="AJ778" s="29"/>
      <c r="AK778" s="29"/>
    </row>
    <row r="779" spans="9:37" s="45" customFormat="1" ht="16.5" customHeight="1">
      <c r="I779" s="158"/>
      <c r="J779" s="419" t="s">
        <v>617</v>
      </c>
      <c r="K779" s="420"/>
      <c r="L779" s="420"/>
      <c r="M779" s="420"/>
      <c r="N779" s="420"/>
      <c r="O779" s="420"/>
      <c r="P779" s="420"/>
      <c r="Q779" s="420"/>
      <c r="R779" s="420"/>
      <c r="S779" s="420"/>
      <c r="T779" s="420"/>
      <c r="U779" s="420"/>
      <c r="V779" s="420"/>
      <c r="W779" s="420"/>
      <c r="X779" s="420"/>
      <c r="Y779" s="420"/>
      <c r="Z779" s="420"/>
      <c r="AA779" s="420"/>
      <c r="AB779" s="420"/>
      <c r="AC779" s="421"/>
      <c r="AE779" s="29"/>
      <c r="AF779" s="29"/>
      <c r="AG779" s="29"/>
      <c r="AH779" s="29"/>
      <c r="AI779" s="29"/>
      <c r="AJ779" s="29"/>
      <c r="AK779" s="29"/>
    </row>
    <row r="780" spans="9:37" s="45" customFormat="1" ht="16.5" customHeight="1">
      <c r="I780" s="158"/>
      <c r="J780" s="176"/>
      <c r="K780" s="182" t="s">
        <v>610</v>
      </c>
      <c r="L780" s="176"/>
      <c r="M780" s="176"/>
      <c r="N780" s="176"/>
      <c r="O780" s="176"/>
      <c r="P780" s="176"/>
      <c r="Q780" s="176"/>
      <c r="R780" s="403"/>
      <c r="S780" s="403"/>
      <c r="T780" s="193">
        <v>75.400000000000006</v>
      </c>
      <c r="U780" s="405">
        <v>3.5</v>
      </c>
      <c r="V780" s="405"/>
      <c r="W780" s="405"/>
      <c r="X780" s="405">
        <v>103.68</v>
      </c>
      <c r="Y780" s="405"/>
      <c r="Z780" s="405"/>
      <c r="AA780" s="405"/>
      <c r="AB780" s="180">
        <f t="shared" ref="AB780:AB786" si="40">(T780*U780)-X780</f>
        <v>160.22000000000003</v>
      </c>
      <c r="AC780" s="181" t="s">
        <v>19</v>
      </c>
      <c r="AE780" s="29"/>
      <c r="AF780" s="29"/>
      <c r="AG780" s="29"/>
      <c r="AH780" s="29"/>
      <c r="AI780" s="29"/>
      <c r="AJ780" s="29"/>
      <c r="AK780" s="29"/>
    </row>
    <row r="781" spans="9:37" s="45" customFormat="1" ht="16.5" customHeight="1">
      <c r="I781" s="158"/>
      <c r="J781" s="176"/>
      <c r="K781" s="182" t="s">
        <v>611</v>
      </c>
      <c r="L781" s="176"/>
      <c r="M781" s="176"/>
      <c r="N781" s="176"/>
      <c r="O781" s="176"/>
      <c r="P781" s="176"/>
      <c r="Q781" s="176"/>
      <c r="R781" s="403"/>
      <c r="S781" s="403"/>
      <c r="T781" s="193">
        <v>69.67</v>
      </c>
      <c r="U781" s="405">
        <v>3.5</v>
      </c>
      <c r="V781" s="405"/>
      <c r="W781" s="405"/>
      <c r="X781" s="405">
        <v>125.84</v>
      </c>
      <c r="Y781" s="405"/>
      <c r="Z781" s="405"/>
      <c r="AA781" s="405"/>
      <c r="AB781" s="180">
        <f t="shared" si="40"/>
        <v>118.005</v>
      </c>
      <c r="AC781" s="181" t="s">
        <v>19</v>
      </c>
      <c r="AE781" s="29"/>
      <c r="AF781" s="29"/>
      <c r="AG781" s="29"/>
      <c r="AH781" s="29"/>
      <c r="AI781" s="29"/>
      <c r="AJ781" s="29"/>
      <c r="AK781" s="29"/>
    </row>
    <row r="782" spans="9:37" s="45" customFormat="1" ht="16.5" customHeight="1">
      <c r="I782" s="158"/>
      <c r="J782" s="176"/>
      <c r="K782" s="182" t="s">
        <v>612</v>
      </c>
      <c r="L782" s="176"/>
      <c r="M782" s="176"/>
      <c r="N782" s="176"/>
      <c r="O782" s="176"/>
      <c r="P782" s="176"/>
      <c r="Q782" s="176"/>
      <c r="R782" s="403"/>
      <c r="S782" s="403"/>
      <c r="T782" s="193">
        <v>10.039999999999999</v>
      </c>
      <c r="U782" s="405">
        <v>5</v>
      </c>
      <c r="V782" s="405"/>
      <c r="W782" s="405"/>
      <c r="X782" s="405">
        <v>22.32</v>
      </c>
      <c r="Y782" s="405"/>
      <c r="Z782" s="405"/>
      <c r="AA782" s="405"/>
      <c r="AB782" s="180">
        <f t="shared" si="40"/>
        <v>27.879999999999995</v>
      </c>
      <c r="AC782" s="181" t="s">
        <v>19</v>
      </c>
      <c r="AE782" s="29"/>
      <c r="AF782" s="29"/>
      <c r="AG782" s="29"/>
      <c r="AH782" s="29"/>
      <c r="AI782" s="29"/>
      <c r="AJ782" s="29"/>
      <c r="AK782" s="29"/>
    </row>
    <row r="783" spans="9:37" s="45" customFormat="1" ht="16.5" customHeight="1">
      <c r="I783" s="158"/>
      <c r="J783" s="176"/>
      <c r="K783" s="182" t="s">
        <v>613</v>
      </c>
      <c r="L783" s="176"/>
      <c r="M783" s="176"/>
      <c r="N783" s="176"/>
      <c r="O783" s="176"/>
      <c r="P783" s="176"/>
      <c r="Q783" s="176"/>
      <c r="R783" s="403"/>
      <c r="S783" s="403"/>
      <c r="T783" s="193">
        <v>5.62</v>
      </c>
      <c r="U783" s="405">
        <v>4.3099999999999996</v>
      </c>
      <c r="V783" s="405"/>
      <c r="W783" s="405"/>
      <c r="X783" s="405">
        <v>16.89</v>
      </c>
      <c r="Y783" s="405"/>
      <c r="Z783" s="405"/>
      <c r="AA783" s="405"/>
      <c r="AB783" s="180">
        <f t="shared" si="40"/>
        <v>7.3321999999999967</v>
      </c>
      <c r="AC783" s="181" t="s">
        <v>19</v>
      </c>
      <c r="AE783" s="29"/>
      <c r="AF783" s="29"/>
      <c r="AG783" s="29"/>
      <c r="AH783" s="29"/>
      <c r="AI783" s="29"/>
      <c r="AJ783" s="29"/>
      <c r="AK783" s="29"/>
    </row>
    <row r="784" spans="9:37" s="45" customFormat="1" ht="16.5" customHeight="1">
      <c r="I784" s="158"/>
      <c r="J784" s="176"/>
      <c r="K784" s="182" t="s">
        <v>614</v>
      </c>
      <c r="L784" s="176"/>
      <c r="M784" s="176"/>
      <c r="N784" s="176"/>
      <c r="O784" s="176"/>
      <c r="P784" s="176"/>
      <c r="Q784" s="176"/>
      <c r="R784" s="403"/>
      <c r="S784" s="403"/>
      <c r="T784" s="193">
        <v>21.44</v>
      </c>
      <c r="U784" s="405">
        <v>0.7</v>
      </c>
      <c r="V784" s="405"/>
      <c r="W784" s="405"/>
      <c r="X784" s="405"/>
      <c r="Y784" s="405"/>
      <c r="Z784" s="405"/>
      <c r="AA784" s="405"/>
      <c r="AB784" s="180">
        <f t="shared" si="40"/>
        <v>15.007999999999999</v>
      </c>
      <c r="AC784" s="181" t="s">
        <v>19</v>
      </c>
      <c r="AE784" s="29"/>
      <c r="AF784" s="29"/>
      <c r="AG784" s="29"/>
      <c r="AH784" s="29"/>
      <c r="AI784" s="29"/>
      <c r="AJ784" s="29"/>
      <c r="AK784" s="29"/>
    </row>
    <row r="785" spans="9:37" s="45" customFormat="1" ht="16.5" customHeight="1">
      <c r="I785" s="158"/>
      <c r="J785" s="176"/>
      <c r="K785" s="182" t="s">
        <v>615</v>
      </c>
      <c r="L785" s="176"/>
      <c r="M785" s="176"/>
      <c r="N785" s="176"/>
      <c r="O785" s="176"/>
      <c r="P785" s="176"/>
      <c r="Q785" s="176"/>
      <c r="R785" s="403"/>
      <c r="S785" s="403"/>
      <c r="T785" s="193">
        <v>18.5</v>
      </c>
      <c r="U785" s="405">
        <v>0.7</v>
      </c>
      <c r="V785" s="405"/>
      <c r="W785" s="405"/>
      <c r="X785" s="405"/>
      <c r="Y785" s="405"/>
      <c r="Z785" s="405"/>
      <c r="AA785" s="405"/>
      <c r="AB785" s="180">
        <f t="shared" si="40"/>
        <v>12.95</v>
      </c>
      <c r="AC785" s="181" t="s">
        <v>19</v>
      </c>
      <c r="AE785" s="29"/>
      <c r="AF785" s="29"/>
      <c r="AG785" s="29"/>
      <c r="AH785" s="29"/>
      <c r="AI785" s="29"/>
      <c r="AJ785" s="29"/>
      <c r="AK785" s="29"/>
    </row>
    <row r="786" spans="9:37" s="45" customFormat="1" ht="16.5" customHeight="1">
      <c r="I786" s="158"/>
      <c r="J786" s="176"/>
      <c r="K786" s="182" t="s">
        <v>616</v>
      </c>
      <c r="L786" s="176"/>
      <c r="M786" s="176"/>
      <c r="N786" s="176"/>
      <c r="O786" s="176"/>
      <c r="P786" s="176"/>
      <c r="Q786" s="176"/>
      <c r="R786" s="403"/>
      <c r="S786" s="403"/>
      <c r="T786" s="193">
        <v>27.2</v>
      </c>
      <c r="U786" s="405">
        <v>3.2</v>
      </c>
      <c r="V786" s="405"/>
      <c r="W786" s="405"/>
      <c r="X786" s="405">
        <v>25.47</v>
      </c>
      <c r="Y786" s="405"/>
      <c r="Z786" s="405"/>
      <c r="AA786" s="405"/>
      <c r="AB786" s="180">
        <f t="shared" si="40"/>
        <v>61.570000000000007</v>
      </c>
      <c r="AC786" s="181" t="s">
        <v>19</v>
      </c>
      <c r="AE786" s="29"/>
      <c r="AF786" s="29"/>
      <c r="AG786" s="29"/>
      <c r="AH786" s="29"/>
      <c r="AI786" s="29"/>
      <c r="AJ786" s="29"/>
      <c r="AK786" s="29"/>
    </row>
    <row r="787" spans="9:37" s="45" customFormat="1" ht="16.5" customHeight="1">
      <c r="I787" s="158"/>
      <c r="J787" s="176"/>
      <c r="K787" s="182"/>
      <c r="L787" s="176"/>
      <c r="M787" s="176"/>
      <c r="N787" s="176"/>
      <c r="O787" s="176"/>
      <c r="P787" s="176"/>
      <c r="Q787" s="176"/>
      <c r="R787" s="403"/>
      <c r="S787" s="403"/>
      <c r="T787" s="193"/>
      <c r="U787" s="405"/>
      <c r="V787" s="405"/>
      <c r="W787" s="405"/>
      <c r="X787" s="405"/>
      <c r="Y787" s="405"/>
      <c r="Z787" s="405"/>
      <c r="AA787" s="405"/>
      <c r="AB787" s="180"/>
      <c r="AC787" s="181"/>
      <c r="AE787" s="29"/>
      <c r="AF787" s="29"/>
      <c r="AG787" s="29"/>
      <c r="AH787" s="29"/>
      <c r="AI787" s="29"/>
      <c r="AJ787" s="29"/>
      <c r="AK787" s="29"/>
    </row>
    <row r="788" spans="9:37" s="45" customFormat="1" ht="16.5" customHeight="1">
      <c r="I788" s="158"/>
      <c r="J788" s="190" t="s">
        <v>186</v>
      </c>
      <c r="K788" s="402" t="s">
        <v>573</v>
      </c>
      <c r="L788" s="402"/>
      <c r="M788" s="402"/>
      <c r="N788" s="402"/>
      <c r="O788" s="402"/>
      <c r="P788" s="402"/>
      <c r="Q788" s="402"/>
      <c r="R788" s="402"/>
      <c r="S788" s="402"/>
      <c r="T788" s="402"/>
      <c r="U788" s="402"/>
      <c r="V788" s="402"/>
      <c r="W788" s="402"/>
      <c r="X788" s="402"/>
      <c r="Y788" s="402"/>
      <c r="Z788" s="402"/>
      <c r="AA788" s="402"/>
      <c r="AB788" s="188">
        <f>SUM(AB789:AB791)</f>
        <v>442.85</v>
      </c>
      <c r="AC788" s="189" t="s">
        <v>262</v>
      </c>
      <c r="AE788" s="29"/>
      <c r="AF788" s="29"/>
      <c r="AG788" s="29"/>
      <c r="AH788" s="29"/>
      <c r="AI788" s="29"/>
      <c r="AJ788" s="29"/>
      <c r="AK788" s="29"/>
    </row>
    <row r="789" spans="9:37" s="45" customFormat="1" ht="16.5" customHeight="1">
      <c r="I789" s="158"/>
      <c r="J789" s="185"/>
      <c r="K789" s="403" t="s">
        <v>72</v>
      </c>
      <c r="L789" s="403"/>
      <c r="M789" s="403"/>
      <c r="N789" s="403"/>
      <c r="O789" s="403"/>
      <c r="P789" s="403"/>
      <c r="Q789" s="403"/>
      <c r="R789" s="403"/>
      <c r="S789" s="403"/>
      <c r="T789" s="183"/>
      <c r="U789" s="404"/>
      <c r="V789" s="404"/>
      <c r="W789" s="404"/>
      <c r="X789" s="404"/>
      <c r="Y789" s="404"/>
      <c r="Z789" s="404"/>
      <c r="AA789" s="404"/>
      <c r="AB789" s="184"/>
      <c r="AC789" s="186"/>
      <c r="AE789" s="29"/>
      <c r="AF789" s="29"/>
      <c r="AG789" s="29"/>
      <c r="AH789" s="29"/>
      <c r="AI789" s="29"/>
      <c r="AJ789" s="29"/>
      <c r="AK789" s="29"/>
    </row>
    <row r="790" spans="9:37" s="45" customFormat="1" ht="16.5" customHeight="1">
      <c r="I790" s="158"/>
      <c r="J790" s="176"/>
      <c r="K790" s="182" t="s">
        <v>608</v>
      </c>
      <c r="L790" s="176"/>
      <c r="M790" s="176"/>
      <c r="N790" s="176"/>
      <c r="O790" s="176"/>
      <c r="P790" s="176"/>
      <c r="Q790" s="176"/>
      <c r="R790" s="403"/>
      <c r="S790" s="403"/>
      <c r="T790" s="193"/>
      <c r="U790" s="405"/>
      <c r="V790" s="405"/>
      <c r="W790" s="405"/>
      <c r="X790" s="405"/>
      <c r="Y790" s="405"/>
      <c r="Z790" s="405"/>
      <c r="AA790" s="405"/>
      <c r="AB790" s="180">
        <v>100</v>
      </c>
      <c r="AC790" s="181" t="s">
        <v>19</v>
      </c>
      <c r="AE790" s="29"/>
      <c r="AF790" s="29"/>
      <c r="AG790" s="29"/>
      <c r="AH790" s="29"/>
      <c r="AI790" s="29"/>
      <c r="AJ790" s="29"/>
      <c r="AK790" s="29"/>
    </row>
    <row r="791" spans="9:37" s="45" customFormat="1" ht="16.5" customHeight="1">
      <c r="I791" s="158"/>
      <c r="J791" s="176"/>
      <c r="K791" s="182" t="s">
        <v>609</v>
      </c>
      <c r="L791" s="176"/>
      <c r="M791" s="176"/>
      <c r="N791" s="176"/>
      <c r="O791" s="176"/>
      <c r="P791" s="176"/>
      <c r="Q791" s="176"/>
      <c r="R791" s="403"/>
      <c r="S791" s="403"/>
      <c r="T791" s="193"/>
      <c r="U791" s="405"/>
      <c r="V791" s="405"/>
      <c r="W791" s="405"/>
      <c r="X791" s="405"/>
      <c r="Y791" s="405"/>
      <c r="Z791" s="405"/>
      <c r="AA791" s="405"/>
      <c r="AB791" s="180">
        <v>342.85</v>
      </c>
      <c r="AC791" s="181" t="s">
        <v>19</v>
      </c>
      <c r="AE791" s="29"/>
      <c r="AF791" s="29"/>
      <c r="AG791" s="29"/>
      <c r="AH791" s="29"/>
      <c r="AI791" s="29"/>
      <c r="AJ791" s="29"/>
      <c r="AK791" s="29"/>
    </row>
    <row r="792" spans="9:37" s="45" customFormat="1" ht="16.5" customHeight="1">
      <c r="I792" s="158"/>
      <c r="J792" s="176"/>
      <c r="K792" s="182"/>
      <c r="L792" s="176"/>
      <c r="M792" s="176"/>
      <c r="N792" s="176"/>
      <c r="O792" s="176"/>
      <c r="P792" s="176"/>
      <c r="Q792" s="176"/>
      <c r="R792" s="403"/>
      <c r="S792" s="403"/>
      <c r="T792" s="193"/>
      <c r="U792" s="405"/>
      <c r="V792" s="405"/>
      <c r="W792" s="405"/>
      <c r="X792" s="405"/>
      <c r="Y792" s="405"/>
      <c r="Z792" s="405"/>
      <c r="AA792" s="405"/>
      <c r="AB792" s="180"/>
      <c r="AC792" s="181"/>
      <c r="AE792" s="29"/>
      <c r="AF792" s="29"/>
      <c r="AG792" s="29"/>
      <c r="AH792" s="29"/>
      <c r="AI792" s="29"/>
      <c r="AJ792" s="29"/>
      <c r="AK792" s="29"/>
    </row>
    <row r="793" spans="9:37" s="45" customFormat="1" ht="14.25">
      <c r="I793" s="158"/>
      <c r="J793" s="190" t="s">
        <v>187</v>
      </c>
      <c r="K793" s="406" t="s">
        <v>778</v>
      </c>
      <c r="L793" s="406"/>
      <c r="M793" s="406"/>
      <c r="N793" s="406"/>
      <c r="O793" s="406"/>
      <c r="P793" s="406"/>
      <c r="Q793" s="406"/>
      <c r="R793" s="406"/>
      <c r="S793" s="406"/>
      <c r="T793" s="406"/>
      <c r="U793" s="406"/>
      <c r="V793" s="406"/>
      <c r="W793" s="406"/>
      <c r="X793" s="406"/>
      <c r="Y793" s="406"/>
      <c r="Z793" s="406"/>
      <c r="AA793" s="406"/>
      <c r="AB793" s="188">
        <f>SUM(AB794:AB804)</f>
        <v>1262.3029999999999</v>
      </c>
      <c r="AC793" s="189" t="s">
        <v>262</v>
      </c>
      <c r="AE793" s="29"/>
      <c r="AF793" s="29"/>
      <c r="AG793" s="29"/>
      <c r="AH793" s="29"/>
      <c r="AI793" s="29"/>
      <c r="AJ793" s="29"/>
      <c r="AK793" s="29"/>
    </row>
    <row r="794" spans="9:37" s="45" customFormat="1" ht="16.5" customHeight="1">
      <c r="I794" s="158"/>
      <c r="J794" s="185"/>
      <c r="K794" s="403" t="s">
        <v>72</v>
      </c>
      <c r="L794" s="403"/>
      <c r="M794" s="403"/>
      <c r="N794" s="403"/>
      <c r="O794" s="403"/>
      <c r="P794" s="403"/>
      <c r="Q794" s="403"/>
      <c r="R794" s="403"/>
      <c r="S794" s="403"/>
      <c r="T794" s="183"/>
      <c r="U794" s="404"/>
      <c r="V794" s="404"/>
      <c r="W794" s="404"/>
      <c r="X794" s="404"/>
      <c r="Y794" s="404"/>
      <c r="Z794" s="404"/>
      <c r="AA794" s="404"/>
      <c r="AB794" s="184"/>
      <c r="AC794" s="186"/>
      <c r="AE794" s="29"/>
      <c r="AF794" s="29"/>
      <c r="AG794" s="29"/>
      <c r="AH794" s="29"/>
      <c r="AI794" s="29"/>
      <c r="AJ794" s="29"/>
      <c r="AK794" s="29"/>
    </row>
    <row r="795" spans="9:37" s="45" customFormat="1" ht="16.5" customHeight="1">
      <c r="I795" s="158"/>
      <c r="J795" s="176"/>
      <c r="K795" s="422" t="s">
        <v>622</v>
      </c>
      <c r="L795" s="422"/>
      <c r="M795" s="422"/>
      <c r="N795" s="422"/>
      <c r="O795" s="422"/>
      <c r="P795" s="422"/>
      <c r="Q795" s="422"/>
      <c r="R795" s="422"/>
      <c r="S795" s="422"/>
      <c r="T795" s="422"/>
      <c r="U795" s="405"/>
      <c r="V795" s="405"/>
      <c r="W795" s="405"/>
      <c r="X795" s="405"/>
      <c r="Y795" s="405"/>
      <c r="Z795" s="405"/>
      <c r="AA795" s="405"/>
      <c r="AB795" s="180">
        <f>AB160</f>
        <v>154.97</v>
      </c>
      <c r="AC795" s="181" t="s">
        <v>19</v>
      </c>
      <c r="AE795" s="29"/>
      <c r="AF795" s="29"/>
      <c r="AG795" s="29"/>
      <c r="AH795" s="29"/>
      <c r="AI795" s="29"/>
      <c r="AJ795" s="29"/>
      <c r="AK795" s="29"/>
    </row>
    <row r="796" spans="9:37" s="45" customFormat="1" ht="16.5" customHeight="1">
      <c r="I796" s="158"/>
      <c r="J796" s="176"/>
      <c r="K796" s="422" t="s">
        <v>623</v>
      </c>
      <c r="L796" s="422"/>
      <c r="M796" s="422"/>
      <c r="N796" s="422"/>
      <c r="O796" s="422"/>
      <c r="P796" s="422"/>
      <c r="Q796" s="422"/>
      <c r="R796" s="422"/>
      <c r="S796" s="422"/>
      <c r="T796" s="422"/>
      <c r="U796" s="405"/>
      <c r="V796" s="405"/>
      <c r="W796" s="405"/>
      <c r="X796" s="405"/>
      <c r="Y796" s="405"/>
      <c r="Z796" s="405"/>
      <c r="AA796" s="405"/>
      <c r="AB796" s="180">
        <f>AB174</f>
        <v>132.49549999999999</v>
      </c>
      <c r="AC796" s="181" t="s">
        <v>19</v>
      </c>
      <c r="AE796" s="29"/>
      <c r="AF796" s="29"/>
      <c r="AG796" s="29"/>
      <c r="AH796" s="29"/>
      <c r="AI796" s="29"/>
      <c r="AJ796" s="29"/>
      <c r="AK796" s="29"/>
    </row>
    <row r="797" spans="9:37" s="45" customFormat="1" ht="16.5" customHeight="1">
      <c r="I797" s="158"/>
      <c r="J797" s="176"/>
      <c r="K797" s="422" t="s">
        <v>756</v>
      </c>
      <c r="L797" s="422"/>
      <c r="M797" s="422"/>
      <c r="N797" s="422"/>
      <c r="O797" s="422"/>
      <c r="P797" s="422"/>
      <c r="Q797" s="422"/>
      <c r="R797" s="422"/>
      <c r="S797" s="422"/>
      <c r="T797" s="422"/>
      <c r="U797" s="405"/>
      <c r="V797" s="405"/>
      <c r="W797" s="405"/>
      <c r="X797" s="405"/>
      <c r="Y797" s="405"/>
      <c r="Z797" s="405"/>
      <c r="AA797" s="405"/>
      <c r="AB797" s="180">
        <f>AB574</f>
        <v>58.41</v>
      </c>
      <c r="AC797" s="181" t="s">
        <v>19</v>
      </c>
      <c r="AE797" s="29"/>
      <c r="AF797" s="29"/>
      <c r="AG797" s="29"/>
      <c r="AH797" s="29"/>
      <c r="AI797" s="29"/>
      <c r="AJ797" s="29"/>
      <c r="AK797" s="29"/>
    </row>
    <row r="798" spans="9:37" s="45" customFormat="1" ht="16.5" customHeight="1">
      <c r="I798" s="158"/>
      <c r="J798" s="176"/>
      <c r="K798" s="422" t="s">
        <v>757</v>
      </c>
      <c r="L798" s="422"/>
      <c r="M798" s="422"/>
      <c r="N798" s="422"/>
      <c r="O798" s="422"/>
      <c r="P798" s="422"/>
      <c r="Q798" s="422"/>
      <c r="R798" s="422"/>
      <c r="S798" s="422"/>
      <c r="T798" s="422"/>
      <c r="U798" s="405"/>
      <c r="V798" s="405"/>
      <c r="W798" s="405"/>
      <c r="X798" s="405"/>
      <c r="Y798" s="405"/>
      <c r="Z798" s="405"/>
      <c r="AA798" s="405"/>
      <c r="AB798" s="180">
        <f>7.26*39</f>
        <v>283.14</v>
      </c>
      <c r="AC798" s="181" t="s">
        <v>19</v>
      </c>
      <c r="AE798" s="29"/>
      <c r="AF798" s="29"/>
      <c r="AG798" s="29"/>
      <c r="AH798" s="29"/>
      <c r="AI798" s="29"/>
      <c r="AJ798" s="29"/>
      <c r="AK798" s="29"/>
    </row>
    <row r="799" spans="9:37" s="45" customFormat="1" ht="16.5" customHeight="1">
      <c r="I799" s="158"/>
      <c r="J799" s="176"/>
      <c r="K799" s="422" t="s">
        <v>624</v>
      </c>
      <c r="L799" s="422"/>
      <c r="M799" s="422"/>
      <c r="N799" s="422"/>
      <c r="O799" s="422"/>
      <c r="P799" s="422"/>
      <c r="Q799" s="422"/>
      <c r="R799" s="422"/>
      <c r="S799" s="422"/>
      <c r="T799" s="422"/>
      <c r="U799" s="405"/>
      <c r="V799" s="405"/>
      <c r="W799" s="405"/>
      <c r="X799" s="405"/>
      <c r="Y799" s="405"/>
      <c r="Z799" s="405"/>
      <c r="AA799" s="405"/>
      <c r="AB799" s="180">
        <f>AB619</f>
        <v>94.08</v>
      </c>
      <c r="AC799" s="181" t="s">
        <v>19</v>
      </c>
      <c r="AE799" s="29"/>
      <c r="AF799" s="29"/>
      <c r="AG799" s="29"/>
      <c r="AH799" s="29"/>
      <c r="AI799" s="29"/>
      <c r="AJ799" s="29"/>
      <c r="AK799" s="29"/>
    </row>
    <row r="800" spans="9:37" s="45" customFormat="1" ht="16.5" customHeight="1">
      <c r="I800" s="158"/>
      <c r="J800" s="176"/>
      <c r="K800" s="422" t="s">
        <v>625</v>
      </c>
      <c r="L800" s="422"/>
      <c r="M800" s="422"/>
      <c r="N800" s="422"/>
      <c r="O800" s="422"/>
      <c r="P800" s="422"/>
      <c r="Q800" s="422"/>
      <c r="R800" s="422"/>
      <c r="S800" s="422"/>
      <c r="T800" s="422"/>
      <c r="U800" s="405"/>
      <c r="V800" s="405"/>
      <c r="W800" s="405"/>
      <c r="X800" s="405"/>
      <c r="Y800" s="405"/>
      <c r="Z800" s="405"/>
      <c r="AA800" s="405"/>
      <c r="AB800" s="180">
        <f>AB636*2</f>
        <v>78.600000000000009</v>
      </c>
      <c r="AC800" s="181" t="s">
        <v>19</v>
      </c>
      <c r="AE800" s="29"/>
      <c r="AF800" s="29"/>
      <c r="AG800" s="29"/>
      <c r="AH800" s="29"/>
      <c r="AI800" s="29"/>
      <c r="AJ800" s="29"/>
      <c r="AK800" s="29"/>
    </row>
    <row r="801" spans="9:37" s="45" customFormat="1" ht="16.5" customHeight="1">
      <c r="I801" s="158"/>
      <c r="J801" s="176"/>
      <c r="K801" s="422" t="s">
        <v>626</v>
      </c>
      <c r="L801" s="422"/>
      <c r="M801" s="422"/>
      <c r="N801" s="422"/>
      <c r="O801" s="422"/>
      <c r="P801" s="422"/>
      <c r="Q801" s="422"/>
      <c r="R801" s="422"/>
      <c r="S801" s="422"/>
      <c r="T801" s="422"/>
      <c r="U801" s="405"/>
      <c r="V801" s="405"/>
      <c r="W801" s="405"/>
      <c r="X801" s="405"/>
      <c r="Y801" s="405"/>
      <c r="Z801" s="405"/>
      <c r="AA801" s="405"/>
      <c r="AB801" s="180">
        <f>AB647</f>
        <v>34.5</v>
      </c>
      <c r="AC801" s="181" t="s">
        <v>19</v>
      </c>
      <c r="AE801" s="29"/>
      <c r="AF801" s="29"/>
      <c r="AG801" s="29"/>
      <c r="AH801" s="29"/>
      <c r="AI801" s="29"/>
      <c r="AJ801" s="29"/>
      <c r="AK801" s="29"/>
    </row>
    <row r="802" spans="9:37" s="45" customFormat="1" ht="16.5" customHeight="1">
      <c r="I802" s="158"/>
      <c r="J802" s="176"/>
      <c r="K802" s="422" t="s">
        <v>627</v>
      </c>
      <c r="L802" s="422"/>
      <c r="M802" s="422"/>
      <c r="N802" s="422"/>
      <c r="O802" s="422"/>
      <c r="P802" s="422"/>
      <c r="Q802" s="422"/>
      <c r="R802" s="422"/>
      <c r="S802" s="422"/>
      <c r="T802" s="422"/>
      <c r="U802" s="405"/>
      <c r="V802" s="405"/>
      <c r="W802" s="405"/>
      <c r="X802" s="405"/>
      <c r="Y802" s="405"/>
      <c r="Z802" s="405"/>
      <c r="AA802" s="405"/>
      <c r="AB802" s="180">
        <f>AB857</f>
        <v>20.900000000000002</v>
      </c>
      <c r="AC802" s="181" t="s">
        <v>19</v>
      </c>
      <c r="AE802" s="29"/>
      <c r="AF802" s="29"/>
      <c r="AG802" s="29"/>
      <c r="AH802" s="29"/>
      <c r="AI802" s="29"/>
      <c r="AJ802" s="29"/>
      <c r="AK802" s="29"/>
    </row>
    <row r="803" spans="9:37" s="45" customFormat="1" ht="16.5" customHeight="1">
      <c r="I803" s="158"/>
      <c r="J803" s="176"/>
      <c r="K803" s="422" t="s">
        <v>628</v>
      </c>
      <c r="L803" s="422"/>
      <c r="M803" s="422"/>
      <c r="N803" s="422"/>
      <c r="O803" s="422"/>
      <c r="P803" s="422"/>
      <c r="Q803" s="422"/>
      <c r="R803" s="422"/>
      <c r="S803" s="422"/>
      <c r="T803" s="422"/>
      <c r="U803" s="405"/>
      <c r="V803" s="405"/>
      <c r="W803" s="405"/>
      <c r="X803" s="405"/>
      <c r="Y803" s="405"/>
      <c r="Z803" s="405"/>
      <c r="AA803" s="405"/>
      <c r="AB803" s="180">
        <f>AB931*0.5</f>
        <v>11.75</v>
      </c>
      <c r="AC803" s="181" t="s">
        <v>19</v>
      </c>
      <c r="AE803" s="29"/>
      <c r="AF803" s="29"/>
      <c r="AG803" s="29"/>
      <c r="AH803" s="29"/>
      <c r="AI803" s="29"/>
      <c r="AJ803" s="29"/>
      <c r="AK803" s="29"/>
    </row>
    <row r="804" spans="9:37" s="45" customFormat="1" ht="16.5" customHeight="1">
      <c r="I804" s="158"/>
      <c r="J804" s="176"/>
      <c r="K804" s="422" t="s">
        <v>629</v>
      </c>
      <c r="L804" s="422"/>
      <c r="M804" s="422"/>
      <c r="N804" s="422"/>
      <c r="O804" s="422"/>
      <c r="P804" s="422"/>
      <c r="Q804" s="422"/>
      <c r="R804" s="422"/>
      <c r="S804" s="422"/>
      <c r="T804" s="422"/>
      <c r="U804" s="405"/>
      <c r="V804" s="405"/>
      <c r="W804" s="405"/>
      <c r="X804" s="405"/>
      <c r="Y804" s="405"/>
      <c r="Z804" s="405"/>
      <c r="AA804" s="405"/>
      <c r="AB804" s="180">
        <f>AB376</f>
        <v>393.45749999999998</v>
      </c>
      <c r="AC804" s="181" t="s">
        <v>19</v>
      </c>
      <c r="AE804" s="29"/>
      <c r="AF804" s="29"/>
      <c r="AG804" s="29"/>
      <c r="AH804" s="29"/>
      <c r="AI804" s="29"/>
      <c r="AJ804" s="29"/>
      <c r="AK804" s="29"/>
    </row>
    <row r="805" spans="9:37" s="45" customFormat="1" ht="16.5" customHeight="1">
      <c r="I805" s="158"/>
      <c r="J805" s="195"/>
      <c r="K805" s="196"/>
      <c r="L805" s="196"/>
      <c r="M805" s="196"/>
      <c r="N805" s="196"/>
      <c r="O805" s="196"/>
      <c r="P805" s="196"/>
      <c r="Q805" s="196"/>
      <c r="R805" s="197"/>
      <c r="S805" s="197"/>
      <c r="T805" s="197"/>
      <c r="U805" s="197"/>
      <c r="V805" s="197"/>
      <c r="W805" s="197"/>
      <c r="X805" s="197"/>
      <c r="Y805" s="197"/>
      <c r="Z805" s="197"/>
      <c r="AA805" s="197"/>
      <c r="AB805" s="198"/>
      <c r="AC805" s="199"/>
      <c r="AE805" s="29"/>
      <c r="AF805" s="29"/>
      <c r="AG805" s="29"/>
      <c r="AH805" s="29"/>
      <c r="AI805" s="29"/>
      <c r="AJ805" s="29"/>
      <c r="AK805" s="29"/>
    </row>
    <row r="806" spans="9:37" s="45" customFormat="1" ht="16.5" customHeight="1">
      <c r="I806" s="158"/>
      <c r="J806" s="190" t="s">
        <v>188</v>
      </c>
      <c r="K806" s="402" t="s">
        <v>254</v>
      </c>
      <c r="L806" s="402"/>
      <c r="M806" s="402"/>
      <c r="N806" s="402"/>
      <c r="O806" s="402"/>
      <c r="P806" s="402"/>
      <c r="Q806" s="402"/>
      <c r="R806" s="402"/>
      <c r="S806" s="402"/>
      <c r="T806" s="402"/>
      <c r="U806" s="402"/>
      <c r="V806" s="402"/>
      <c r="W806" s="402"/>
      <c r="X806" s="402"/>
      <c r="Y806" s="402"/>
      <c r="Z806" s="402"/>
      <c r="AA806" s="402"/>
      <c r="AB806" s="188">
        <f>SUM(AB807:AB812)</f>
        <v>435.58050000000003</v>
      </c>
      <c r="AC806" s="189" t="s">
        <v>262</v>
      </c>
      <c r="AE806" s="29"/>
      <c r="AF806" s="29"/>
      <c r="AG806" s="29"/>
      <c r="AH806" s="29"/>
      <c r="AI806" s="29"/>
      <c r="AJ806" s="29"/>
      <c r="AK806" s="29"/>
    </row>
    <row r="807" spans="9:37" s="45" customFormat="1" ht="16.5" customHeight="1">
      <c r="I807" s="158"/>
      <c r="J807" s="185"/>
      <c r="K807" s="403" t="s">
        <v>72</v>
      </c>
      <c r="L807" s="403"/>
      <c r="M807" s="403"/>
      <c r="N807" s="403"/>
      <c r="O807" s="403"/>
      <c r="P807" s="403"/>
      <c r="Q807" s="403"/>
      <c r="R807" s="403"/>
      <c r="S807" s="403"/>
      <c r="T807" s="183"/>
      <c r="U807" s="404"/>
      <c r="V807" s="404"/>
      <c r="W807" s="404"/>
      <c r="X807" s="404"/>
      <c r="Y807" s="404"/>
      <c r="Z807" s="404"/>
      <c r="AA807" s="404"/>
      <c r="AB807" s="184"/>
      <c r="AC807" s="186"/>
      <c r="AE807" s="29"/>
      <c r="AF807" s="29"/>
      <c r="AG807" s="29"/>
      <c r="AH807" s="29"/>
      <c r="AI807" s="29"/>
      <c r="AJ807" s="29"/>
      <c r="AK807" s="29"/>
    </row>
    <row r="808" spans="9:37" s="45" customFormat="1" ht="16.5" customHeight="1">
      <c r="I808" s="158"/>
      <c r="J808" s="176"/>
      <c r="K808" s="422" t="s">
        <v>623</v>
      </c>
      <c r="L808" s="422"/>
      <c r="M808" s="422"/>
      <c r="N808" s="422"/>
      <c r="O808" s="422"/>
      <c r="P808" s="422"/>
      <c r="Q808" s="422"/>
      <c r="R808" s="422"/>
      <c r="S808" s="422"/>
      <c r="T808" s="422"/>
      <c r="U808" s="405"/>
      <c r="V808" s="405"/>
      <c r="W808" s="405"/>
      <c r="X808" s="405"/>
      <c r="Y808" s="405"/>
      <c r="Z808" s="405"/>
      <c r="AA808" s="405"/>
      <c r="AB808" s="180">
        <f>AB174</f>
        <v>132.49549999999999</v>
      </c>
      <c r="AC808" s="181" t="s">
        <v>19</v>
      </c>
      <c r="AE808" s="29"/>
      <c r="AF808" s="29"/>
      <c r="AG808" s="29"/>
      <c r="AH808" s="29"/>
      <c r="AI808" s="29"/>
      <c r="AJ808" s="29"/>
      <c r="AK808" s="29"/>
    </row>
    <row r="809" spans="9:37" s="45" customFormat="1" ht="16.5" customHeight="1">
      <c r="I809" s="158"/>
      <c r="J809" s="176"/>
      <c r="K809" s="422" t="s">
        <v>624</v>
      </c>
      <c r="L809" s="422"/>
      <c r="M809" s="422"/>
      <c r="N809" s="422"/>
      <c r="O809" s="422"/>
      <c r="P809" s="422"/>
      <c r="Q809" s="422"/>
      <c r="R809" s="422"/>
      <c r="S809" s="422"/>
      <c r="T809" s="422"/>
      <c r="U809" s="405"/>
      <c r="V809" s="405"/>
      <c r="W809" s="405"/>
      <c r="X809" s="405"/>
      <c r="Y809" s="405"/>
      <c r="Z809" s="405"/>
      <c r="AA809" s="405"/>
      <c r="AB809" s="180">
        <f>AB629</f>
        <v>6.72</v>
      </c>
      <c r="AC809" s="181" t="s">
        <v>19</v>
      </c>
      <c r="AE809" s="29"/>
      <c r="AF809" s="29"/>
      <c r="AG809" s="29"/>
      <c r="AH809" s="29"/>
      <c r="AI809" s="29"/>
      <c r="AJ809" s="29"/>
      <c r="AK809" s="29"/>
    </row>
    <row r="810" spans="9:37" s="45" customFormat="1" ht="16.5" customHeight="1">
      <c r="I810" s="158"/>
      <c r="J810" s="176"/>
      <c r="K810" s="422" t="s">
        <v>757</v>
      </c>
      <c r="L810" s="422"/>
      <c r="M810" s="422"/>
      <c r="N810" s="422"/>
      <c r="O810" s="422"/>
      <c r="P810" s="422"/>
      <c r="Q810" s="422"/>
      <c r="R810" s="422"/>
      <c r="S810" s="422"/>
      <c r="T810" s="422"/>
      <c r="U810" s="405"/>
      <c r="V810" s="405"/>
      <c r="W810" s="405"/>
      <c r="X810" s="405"/>
      <c r="Y810" s="405"/>
      <c r="Z810" s="405"/>
      <c r="AA810" s="405"/>
      <c r="AB810" s="180">
        <f>7.26*39</f>
        <v>283.14</v>
      </c>
      <c r="AC810" s="181" t="s">
        <v>19</v>
      </c>
      <c r="AE810" s="29"/>
      <c r="AF810" s="29"/>
      <c r="AG810" s="29"/>
      <c r="AH810" s="29"/>
      <c r="AI810" s="29"/>
      <c r="AJ810" s="29"/>
      <c r="AK810" s="29"/>
    </row>
    <row r="811" spans="9:37" s="45" customFormat="1" ht="16.5" customHeight="1">
      <c r="I811" s="158"/>
      <c r="J811" s="176"/>
      <c r="K811" s="422" t="s">
        <v>627</v>
      </c>
      <c r="L811" s="422"/>
      <c r="M811" s="422"/>
      <c r="N811" s="422"/>
      <c r="O811" s="422"/>
      <c r="P811" s="422"/>
      <c r="Q811" s="422"/>
      <c r="R811" s="422"/>
      <c r="S811" s="422"/>
      <c r="T811" s="422"/>
      <c r="U811" s="405"/>
      <c r="V811" s="405"/>
      <c r="W811" s="405"/>
      <c r="X811" s="405"/>
      <c r="Y811" s="405"/>
      <c r="Z811" s="405"/>
      <c r="AA811" s="405"/>
      <c r="AB811" s="180">
        <f>AB865</f>
        <v>1.4750000000000001</v>
      </c>
      <c r="AC811" s="181" t="s">
        <v>19</v>
      </c>
      <c r="AE811" s="29"/>
      <c r="AF811" s="29"/>
      <c r="AG811" s="29"/>
      <c r="AH811" s="29"/>
      <c r="AI811" s="29"/>
      <c r="AJ811" s="29"/>
      <c r="AK811" s="29"/>
    </row>
    <row r="812" spans="9:37" s="45" customFormat="1" ht="16.5" customHeight="1">
      <c r="I812" s="158"/>
      <c r="J812" s="176"/>
      <c r="K812" s="422" t="s">
        <v>628</v>
      </c>
      <c r="L812" s="422"/>
      <c r="M812" s="422"/>
      <c r="N812" s="422"/>
      <c r="O812" s="422"/>
      <c r="P812" s="422"/>
      <c r="Q812" s="422"/>
      <c r="R812" s="422"/>
      <c r="S812" s="422"/>
      <c r="T812" s="422"/>
      <c r="U812" s="405"/>
      <c r="V812" s="405"/>
      <c r="W812" s="405"/>
      <c r="X812" s="405"/>
      <c r="Y812" s="405"/>
      <c r="Z812" s="405"/>
      <c r="AA812" s="405"/>
      <c r="AB812" s="180">
        <v>11.75</v>
      </c>
      <c r="AC812" s="181" t="s">
        <v>19</v>
      </c>
      <c r="AE812" s="29"/>
      <c r="AF812" s="29"/>
      <c r="AG812" s="29"/>
      <c r="AH812" s="29"/>
      <c r="AI812" s="29"/>
      <c r="AJ812" s="29"/>
      <c r="AK812" s="29"/>
    </row>
    <row r="813" spans="9:37" s="45" customFormat="1" ht="16.5" customHeight="1">
      <c r="I813" s="158"/>
      <c r="J813" s="195"/>
      <c r="K813" s="196"/>
      <c r="L813" s="196"/>
      <c r="M813" s="196"/>
      <c r="N813" s="196"/>
      <c r="O813" s="196"/>
      <c r="P813" s="196"/>
      <c r="Q813" s="196"/>
      <c r="R813" s="197"/>
      <c r="S813" s="197"/>
      <c r="T813" s="197"/>
      <c r="U813" s="197"/>
      <c r="V813" s="197"/>
      <c r="W813" s="197"/>
      <c r="X813" s="197"/>
      <c r="Y813" s="197"/>
      <c r="Z813" s="197"/>
      <c r="AA813" s="197"/>
      <c r="AB813" s="198"/>
      <c r="AC813" s="199"/>
      <c r="AE813" s="29"/>
      <c r="AF813" s="29"/>
      <c r="AG813" s="29"/>
      <c r="AH813" s="29"/>
      <c r="AI813" s="29"/>
      <c r="AJ813" s="29"/>
      <c r="AK813" s="29"/>
    </row>
    <row r="814" spans="9:37" s="45" customFormat="1" ht="16.5" customHeight="1">
      <c r="I814" s="158"/>
      <c r="J814" s="136">
        <v>14</v>
      </c>
      <c r="K814" s="46" t="s">
        <v>163</v>
      </c>
      <c r="L814" s="131"/>
      <c r="M814" s="131"/>
      <c r="N814" s="131"/>
      <c r="O814" s="131"/>
      <c r="P814" s="131"/>
      <c r="Q814" s="131"/>
      <c r="R814" s="131"/>
      <c r="S814" s="131"/>
      <c r="T814" s="131"/>
      <c r="U814" s="131"/>
      <c r="V814" s="131"/>
      <c r="W814" s="132"/>
      <c r="X814" s="132"/>
      <c r="Y814" s="132"/>
      <c r="Z814" s="132"/>
      <c r="AA814" s="132"/>
      <c r="AB814" s="133"/>
      <c r="AC814" s="161"/>
      <c r="AE814" s="29"/>
      <c r="AF814" s="29"/>
      <c r="AG814" s="29"/>
      <c r="AH814" s="29"/>
      <c r="AI814" s="29"/>
      <c r="AJ814" s="29"/>
      <c r="AK814" s="29"/>
    </row>
    <row r="815" spans="9:37" s="45" customFormat="1" ht="16.5" customHeight="1">
      <c r="I815" s="158"/>
      <c r="J815" s="190" t="s">
        <v>200</v>
      </c>
      <c r="K815" s="402" t="s">
        <v>217</v>
      </c>
      <c r="L815" s="402"/>
      <c r="M815" s="402"/>
      <c r="N815" s="402"/>
      <c r="O815" s="402"/>
      <c r="P815" s="402"/>
      <c r="Q815" s="402"/>
      <c r="R815" s="402"/>
      <c r="S815" s="402"/>
      <c r="T815" s="402"/>
      <c r="U815" s="402"/>
      <c r="V815" s="402"/>
      <c r="W815" s="402"/>
      <c r="X815" s="402"/>
      <c r="Y815" s="402"/>
      <c r="Z815" s="402"/>
      <c r="AA815" s="402"/>
      <c r="AB815" s="188">
        <f>SUM(AB817:AB818)</f>
        <v>3</v>
      </c>
      <c r="AC815" s="189" t="s">
        <v>426</v>
      </c>
      <c r="AE815" s="29"/>
      <c r="AF815" s="29"/>
      <c r="AG815" s="29"/>
      <c r="AH815" s="29"/>
      <c r="AI815" s="29"/>
      <c r="AJ815" s="29"/>
      <c r="AK815" s="29"/>
    </row>
    <row r="816" spans="9:37" s="45" customFormat="1" ht="16.5" customHeight="1">
      <c r="I816" s="158"/>
      <c r="J816" s="185"/>
      <c r="K816" s="403" t="s">
        <v>72</v>
      </c>
      <c r="L816" s="403"/>
      <c r="M816" s="403"/>
      <c r="N816" s="403"/>
      <c r="O816" s="403"/>
      <c r="P816" s="403"/>
      <c r="Q816" s="403"/>
      <c r="R816" s="403"/>
      <c r="S816" s="403"/>
      <c r="T816" s="183"/>
      <c r="U816" s="404"/>
      <c r="V816" s="404"/>
      <c r="W816" s="404"/>
      <c r="X816" s="404"/>
      <c r="Y816" s="404"/>
      <c r="Z816" s="404"/>
      <c r="AA816" s="404"/>
      <c r="AB816" s="185" t="s">
        <v>396</v>
      </c>
      <c r="AC816" s="186"/>
      <c r="AE816" s="29"/>
      <c r="AF816" s="29"/>
      <c r="AG816" s="29"/>
      <c r="AH816" s="29"/>
      <c r="AI816" s="29"/>
      <c r="AJ816" s="29"/>
      <c r="AK816" s="29"/>
    </row>
    <row r="817" spans="9:37" s="45" customFormat="1" ht="16.5" customHeight="1">
      <c r="I817" s="158"/>
      <c r="J817" s="195"/>
      <c r="K817" s="407" t="s">
        <v>390</v>
      </c>
      <c r="L817" s="407"/>
      <c r="M817" s="407"/>
      <c r="N817" s="407"/>
      <c r="O817" s="407"/>
      <c r="P817" s="407"/>
      <c r="Q817" s="407"/>
      <c r="R817" s="408"/>
      <c r="S817" s="408"/>
      <c r="T817" s="197"/>
      <c r="U817" s="408"/>
      <c r="V817" s="408"/>
      <c r="W817" s="408"/>
      <c r="X817" s="408"/>
      <c r="Y817" s="408"/>
      <c r="Z817" s="408"/>
      <c r="AA817" s="408"/>
      <c r="AB817" s="198">
        <v>2</v>
      </c>
      <c r="AC817" s="199" t="s">
        <v>61</v>
      </c>
      <c r="AE817" s="29"/>
      <c r="AF817" s="29"/>
      <c r="AG817" s="29"/>
      <c r="AH817" s="29"/>
      <c r="AI817" s="29"/>
      <c r="AJ817" s="29"/>
      <c r="AK817" s="29"/>
    </row>
    <row r="818" spans="9:37" s="45" customFormat="1" ht="16.5" customHeight="1">
      <c r="I818" s="158"/>
      <c r="J818" s="195"/>
      <c r="K818" s="407" t="s">
        <v>389</v>
      </c>
      <c r="L818" s="407"/>
      <c r="M818" s="407"/>
      <c r="N818" s="407"/>
      <c r="O818" s="407"/>
      <c r="P818" s="407"/>
      <c r="Q818" s="407"/>
      <c r="R818" s="408"/>
      <c r="S818" s="408"/>
      <c r="T818" s="197"/>
      <c r="U818" s="408"/>
      <c r="V818" s="408"/>
      <c r="W818" s="408"/>
      <c r="X818" s="408"/>
      <c r="Y818" s="408"/>
      <c r="Z818" s="408"/>
      <c r="AA818" s="408"/>
      <c r="AB818" s="198">
        <v>1</v>
      </c>
      <c r="AC818" s="199" t="s">
        <v>61</v>
      </c>
      <c r="AE818" s="29"/>
      <c r="AF818" s="29"/>
      <c r="AG818" s="29"/>
      <c r="AH818" s="29"/>
      <c r="AI818" s="29"/>
      <c r="AJ818" s="29"/>
      <c r="AK818" s="29"/>
    </row>
    <row r="819" spans="9:37" s="45" customFormat="1" ht="16.5" customHeight="1">
      <c r="I819" s="158"/>
      <c r="J819" s="54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47"/>
      <c r="AC819" s="159"/>
      <c r="AE819" s="29"/>
      <c r="AF819" s="29"/>
      <c r="AG819" s="29"/>
      <c r="AH819" s="29"/>
      <c r="AI819" s="29"/>
      <c r="AJ819" s="29"/>
      <c r="AK819" s="29"/>
    </row>
    <row r="820" spans="9:37" s="45" customFormat="1" ht="16.5" customHeight="1">
      <c r="I820" s="158"/>
      <c r="J820" s="190" t="s">
        <v>201</v>
      </c>
      <c r="K820" s="402" t="s">
        <v>218</v>
      </c>
      <c r="L820" s="402"/>
      <c r="M820" s="402"/>
      <c r="N820" s="402"/>
      <c r="O820" s="402"/>
      <c r="P820" s="402"/>
      <c r="Q820" s="402"/>
      <c r="R820" s="402"/>
      <c r="S820" s="402"/>
      <c r="T820" s="402"/>
      <c r="U820" s="402"/>
      <c r="V820" s="402"/>
      <c r="W820" s="402"/>
      <c r="X820" s="402"/>
      <c r="Y820" s="402"/>
      <c r="Z820" s="402"/>
      <c r="AA820" s="402"/>
      <c r="AB820" s="188">
        <f>SUM(AB822)</f>
        <v>1</v>
      </c>
      <c r="AC820" s="189" t="s">
        <v>426</v>
      </c>
      <c r="AE820" s="29"/>
      <c r="AF820" s="29"/>
      <c r="AG820" s="29"/>
      <c r="AH820" s="29"/>
      <c r="AI820" s="29"/>
      <c r="AJ820" s="29"/>
      <c r="AK820" s="29"/>
    </row>
    <row r="821" spans="9:37" s="45" customFormat="1" ht="16.5" customHeight="1">
      <c r="I821" s="158"/>
      <c r="J821" s="185"/>
      <c r="K821" s="403" t="s">
        <v>72</v>
      </c>
      <c r="L821" s="403"/>
      <c r="M821" s="403"/>
      <c r="N821" s="403"/>
      <c r="O821" s="403"/>
      <c r="P821" s="403"/>
      <c r="Q821" s="403"/>
      <c r="R821" s="403"/>
      <c r="S821" s="403"/>
      <c r="T821" s="183"/>
      <c r="U821" s="404"/>
      <c r="V821" s="404"/>
      <c r="W821" s="404"/>
      <c r="X821" s="404"/>
      <c r="Y821" s="404"/>
      <c r="Z821" s="404"/>
      <c r="AA821" s="404"/>
      <c r="AB821" s="185" t="s">
        <v>396</v>
      </c>
      <c r="AC821" s="186"/>
      <c r="AE821" s="29"/>
      <c r="AF821" s="29"/>
      <c r="AG821" s="29"/>
      <c r="AH821" s="29"/>
      <c r="AI821" s="29"/>
      <c r="AJ821" s="29"/>
      <c r="AK821" s="29"/>
    </row>
    <row r="822" spans="9:37" s="45" customFormat="1" ht="16.5" customHeight="1">
      <c r="I822" s="158"/>
      <c r="J822" s="195"/>
      <c r="K822" s="407" t="s">
        <v>393</v>
      </c>
      <c r="L822" s="407"/>
      <c r="M822" s="407"/>
      <c r="N822" s="407"/>
      <c r="O822" s="407"/>
      <c r="P822" s="407"/>
      <c r="Q822" s="407"/>
      <c r="R822" s="408"/>
      <c r="S822" s="408"/>
      <c r="T822" s="197"/>
      <c r="U822" s="408"/>
      <c r="V822" s="408"/>
      <c r="W822" s="408"/>
      <c r="X822" s="408"/>
      <c r="Y822" s="408"/>
      <c r="Z822" s="408"/>
      <c r="AA822" s="408"/>
      <c r="AB822" s="198">
        <v>1</v>
      </c>
      <c r="AC822" s="199" t="s">
        <v>61</v>
      </c>
      <c r="AE822" s="29"/>
      <c r="AF822" s="29"/>
      <c r="AG822" s="29"/>
      <c r="AH822" s="29"/>
      <c r="AI822" s="29"/>
      <c r="AJ822" s="29"/>
      <c r="AK822" s="29"/>
    </row>
    <row r="823" spans="9:37" s="45" customFormat="1" ht="16.5" customHeight="1">
      <c r="I823" s="158"/>
      <c r="J823" s="54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47"/>
      <c r="AC823" s="159"/>
      <c r="AE823" s="29"/>
      <c r="AF823" s="29"/>
      <c r="AG823" s="29"/>
      <c r="AH823" s="29"/>
      <c r="AI823" s="29"/>
      <c r="AJ823" s="29"/>
      <c r="AK823" s="29"/>
    </row>
    <row r="824" spans="9:37" s="45" customFormat="1" ht="16.5" customHeight="1">
      <c r="I824" s="158"/>
      <c r="J824" s="190" t="s">
        <v>202</v>
      </c>
      <c r="K824" s="402" t="s">
        <v>219</v>
      </c>
      <c r="L824" s="402"/>
      <c r="M824" s="402"/>
      <c r="N824" s="402"/>
      <c r="O824" s="402"/>
      <c r="P824" s="402"/>
      <c r="Q824" s="402"/>
      <c r="R824" s="402"/>
      <c r="S824" s="402"/>
      <c r="T824" s="402"/>
      <c r="U824" s="402"/>
      <c r="V824" s="402"/>
      <c r="W824" s="402"/>
      <c r="X824" s="402"/>
      <c r="Y824" s="402"/>
      <c r="Z824" s="402"/>
      <c r="AA824" s="402"/>
      <c r="AB824" s="188">
        <f>SUM(AB826)</f>
        <v>1</v>
      </c>
      <c r="AC824" s="189" t="s">
        <v>426</v>
      </c>
      <c r="AE824" s="29"/>
      <c r="AF824" s="29"/>
      <c r="AG824" s="29"/>
      <c r="AH824" s="29"/>
      <c r="AI824" s="29"/>
      <c r="AJ824" s="29"/>
      <c r="AK824" s="29"/>
    </row>
    <row r="825" spans="9:37" s="45" customFormat="1" ht="16.5" customHeight="1">
      <c r="I825" s="158"/>
      <c r="J825" s="185"/>
      <c r="K825" s="403" t="s">
        <v>72</v>
      </c>
      <c r="L825" s="403"/>
      <c r="M825" s="403"/>
      <c r="N825" s="403"/>
      <c r="O825" s="403"/>
      <c r="P825" s="403"/>
      <c r="Q825" s="403"/>
      <c r="R825" s="403"/>
      <c r="S825" s="403"/>
      <c r="T825" s="183"/>
      <c r="U825" s="404"/>
      <c r="V825" s="404"/>
      <c r="W825" s="404"/>
      <c r="X825" s="404"/>
      <c r="Y825" s="404"/>
      <c r="Z825" s="404"/>
      <c r="AA825" s="404"/>
      <c r="AB825" s="185" t="s">
        <v>396</v>
      </c>
      <c r="AC825" s="186"/>
      <c r="AE825" s="29"/>
      <c r="AF825" s="29"/>
      <c r="AG825" s="29"/>
      <c r="AH825" s="29"/>
      <c r="AI825" s="29"/>
      <c r="AJ825" s="29"/>
      <c r="AK825" s="29"/>
    </row>
    <row r="826" spans="9:37" s="45" customFormat="1" ht="16.5" customHeight="1">
      <c r="I826" s="158"/>
      <c r="J826" s="195"/>
      <c r="K826" s="407" t="s">
        <v>427</v>
      </c>
      <c r="L826" s="407"/>
      <c r="M826" s="407"/>
      <c r="N826" s="407"/>
      <c r="O826" s="407"/>
      <c r="P826" s="407"/>
      <c r="Q826" s="407"/>
      <c r="R826" s="408"/>
      <c r="S826" s="408"/>
      <c r="T826" s="197"/>
      <c r="U826" s="408"/>
      <c r="V826" s="408"/>
      <c r="W826" s="408"/>
      <c r="X826" s="408"/>
      <c r="Y826" s="408"/>
      <c r="Z826" s="408"/>
      <c r="AA826" s="408"/>
      <c r="AB826" s="198">
        <v>1</v>
      </c>
      <c r="AC826" s="199" t="s">
        <v>61</v>
      </c>
      <c r="AE826" s="29"/>
      <c r="AF826" s="29"/>
      <c r="AG826" s="29"/>
      <c r="AH826" s="29"/>
      <c r="AI826" s="29"/>
      <c r="AJ826" s="29"/>
      <c r="AK826" s="29"/>
    </row>
    <row r="827" spans="9:37" s="45" customFormat="1" ht="16.5" customHeight="1">
      <c r="I827" s="158"/>
      <c r="J827" s="54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47"/>
      <c r="AC827" s="159"/>
      <c r="AE827" s="29"/>
      <c r="AF827" s="29"/>
      <c r="AG827" s="29"/>
      <c r="AH827" s="29"/>
      <c r="AI827" s="29"/>
      <c r="AJ827" s="29"/>
      <c r="AK827" s="29"/>
    </row>
    <row r="828" spans="9:37" s="45" customFormat="1" ht="16.5" customHeight="1">
      <c r="I828" s="158"/>
      <c r="J828" s="190" t="s">
        <v>203</v>
      </c>
      <c r="K828" s="402" t="s">
        <v>220</v>
      </c>
      <c r="L828" s="402"/>
      <c r="M828" s="402"/>
      <c r="N828" s="402"/>
      <c r="O828" s="402"/>
      <c r="P828" s="402"/>
      <c r="Q828" s="402"/>
      <c r="R828" s="402"/>
      <c r="S828" s="402"/>
      <c r="T828" s="402"/>
      <c r="U828" s="402"/>
      <c r="V828" s="402"/>
      <c r="W828" s="402"/>
      <c r="X828" s="402"/>
      <c r="Y828" s="402"/>
      <c r="Z828" s="402"/>
      <c r="AA828" s="402"/>
      <c r="AB828" s="188">
        <f>SUM(AB830)</f>
        <v>1</v>
      </c>
      <c r="AC828" s="189" t="s">
        <v>426</v>
      </c>
      <c r="AE828" s="29"/>
      <c r="AF828" s="29"/>
      <c r="AG828" s="29"/>
      <c r="AH828" s="29"/>
      <c r="AI828" s="29"/>
      <c r="AJ828" s="29"/>
      <c r="AK828" s="29"/>
    </row>
    <row r="829" spans="9:37" s="45" customFormat="1" ht="16.5" customHeight="1">
      <c r="I829" s="158"/>
      <c r="J829" s="185"/>
      <c r="K829" s="403" t="s">
        <v>72</v>
      </c>
      <c r="L829" s="403"/>
      <c r="M829" s="403"/>
      <c r="N829" s="403"/>
      <c r="O829" s="403"/>
      <c r="P829" s="403"/>
      <c r="Q829" s="403"/>
      <c r="R829" s="403"/>
      <c r="S829" s="403"/>
      <c r="T829" s="183"/>
      <c r="U829" s="404"/>
      <c r="V829" s="404"/>
      <c r="W829" s="404"/>
      <c r="X829" s="404"/>
      <c r="Y829" s="404"/>
      <c r="Z829" s="404"/>
      <c r="AA829" s="404"/>
      <c r="AB829" s="185" t="s">
        <v>396</v>
      </c>
      <c r="AC829" s="186"/>
      <c r="AE829" s="29"/>
      <c r="AF829" s="29"/>
      <c r="AG829" s="29"/>
      <c r="AH829" s="29"/>
      <c r="AI829" s="29"/>
      <c r="AJ829" s="29"/>
      <c r="AK829" s="29"/>
    </row>
    <row r="830" spans="9:37" s="45" customFormat="1" ht="16.5" customHeight="1">
      <c r="I830" s="158"/>
      <c r="J830" s="195"/>
      <c r="K830" s="407" t="s">
        <v>393</v>
      </c>
      <c r="L830" s="407"/>
      <c r="M830" s="407"/>
      <c r="N830" s="407"/>
      <c r="O830" s="407"/>
      <c r="P830" s="407"/>
      <c r="Q830" s="407"/>
      <c r="R830" s="408"/>
      <c r="S830" s="408"/>
      <c r="T830" s="197"/>
      <c r="U830" s="408"/>
      <c r="V830" s="408"/>
      <c r="W830" s="408"/>
      <c r="X830" s="408"/>
      <c r="Y830" s="408"/>
      <c r="Z830" s="408"/>
      <c r="AA830" s="408"/>
      <c r="AB830" s="198">
        <v>1</v>
      </c>
      <c r="AC830" s="199" t="s">
        <v>61</v>
      </c>
      <c r="AE830" s="29"/>
      <c r="AF830" s="29"/>
      <c r="AG830" s="29"/>
      <c r="AH830" s="29"/>
      <c r="AI830" s="29"/>
      <c r="AJ830" s="29"/>
      <c r="AK830" s="29"/>
    </row>
    <row r="831" spans="9:37" s="45" customFormat="1" ht="16.5" customHeight="1">
      <c r="I831" s="158"/>
      <c r="J831" s="54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47"/>
      <c r="AC831" s="159"/>
      <c r="AE831" s="29"/>
      <c r="AF831" s="29"/>
      <c r="AG831" s="29"/>
      <c r="AH831" s="29"/>
      <c r="AI831" s="29"/>
      <c r="AJ831" s="29"/>
      <c r="AK831" s="29"/>
    </row>
    <row r="832" spans="9:37" s="45" customFormat="1" ht="30" customHeight="1">
      <c r="I832" s="158"/>
      <c r="J832" s="190" t="s">
        <v>204</v>
      </c>
      <c r="K832" s="406" t="s">
        <v>452</v>
      </c>
      <c r="L832" s="406"/>
      <c r="M832" s="406"/>
      <c r="N832" s="406"/>
      <c r="O832" s="406"/>
      <c r="P832" s="406"/>
      <c r="Q832" s="406"/>
      <c r="R832" s="406"/>
      <c r="S832" s="406"/>
      <c r="T832" s="406"/>
      <c r="U832" s="406"/>
      <c r="V832" s="406"/>
      <c r="W832" s="406"/>
      <c r="X832" s="406"/>
      <c r="Y832" s="406"/>
      <c r="Z832" s="406"/>
      <c r="AA832" s="406"/>
      <c r="AB832" s="188">
        <f>AB834+AB835</f>
        <v>2</v>
      </c>
      <c r="AC832" s="189" t="s">
        <v>426</v>
      </c>
      <c r="AE832" s="29"/>
      <c r="AF832" s="29"/>
      <c r="AG832" s="29"/>
      <c r="AH832" s="29"/>
      <c r="AI832" s="29"/>
      <c r="AJ832" s="29"/>
      <c r="AK832" s="29"/>
    </row>
    <row r="833" spans="9:37" s="45" customFormat="1" ht="16.5" customHeight="1">
      <c r="I833" s="158"/>
      <c r="J833" s="185"/>
      <c r="K833" s="403" t="s">
        <v>72</v>
      </c>
      <c r="L833" s="403"/>
      <c r="M833" s="403"/>
      <c r="N833" s="403"/>
      <c r="O833" s="403"/>
      <c r="P833" s="403"/>
      <c r="Q833" s="403"/>
      <c r="R833" s="403"/>
      <c r="S833" s="403"/>
      <c r="T833" s="183"/>
      <c r="U833" s="404"/>
      <c r="V833" s="404"/>
      <c r="W833" s="404"/>
      <c r="X833" s="404"/>
      <c r="Y833" s="404"/>
      <c r="Z833" s="404"/>
      <c r="AA833" s="404"/>
      <c r="AB833" s="185" t="s">
        <v>396</v>
      </c>
      <c r="AC833" s="186"/>
      <c r="AE833" s="29"/>
      <c r="AF833" s="29"/>
      <c r="AG833" s="29"/>
      <c r="AH833" s="29"/>
      <c r="AI833" s="29"/>
      <c r="AJ833" s="29"/>
      <c r="AK833" s="29"/>
    </row>
    <row r="834" spans="9:37" s="45" customFormat="1" ht="16.5" customHeight="1">
      <c r="I834" s="158"/>
      <c r="J834" s="195"/>
      <c r="K834" s="407" t="s">
        <v>390</v>
      </c>
      <c r="L834" s="407"/>
      <c r="M834" s="407"/>
      <c r="N834" s="407"/>
      <c r="O834" s="407"/>
      <c r="P834" s="407"/>
      <c r="Q834" s="407"/>
      <c r="R834" s="408"/>
      <c r="S834" s="408"/>
      <c r="T834" s="197"/>
      <c r="U834" s="408"/>
      <c r="V834" s="408"/>
      <c r="W834" s="408"/>
      <c r="X834" s="408"/>
      <c r="Y834" s="408"/>
      <c r="Z834" s="408"/>
      <c r="AA834" s="408"/>
      <c r="AB834" s="198">
        <v>1</v>
      </c>
      <c r="AC834" s="199" t="s">
        <v>61</v>
      </c>
      <c r="AE834" s="29"/>
      <c r="AF834" s="29"/>
      <c r="AG834" s="29"/>
      <c r="AH834" s="29"/>
      <c r="AI834" s="29"/>
      <c r="AJ834" s="29"/>
      <c r="AK834" s="29"/>
    </row>
    <row r="835" spans="9:37" s="45" customFormat="1" ht="16.5" customHeight="1">
      <c r="I835" s="158"/>
      <c r="J835" s="195"/>
      <c r="K835" s="407" t="s">
        <v>389</v>
      </c>
      <c r="L835" s="407"/>
      <c r="M835" s="407"/>
      <c r="N835" s="407"/>
      <c r="O835" s="407"/>
      <c r="P835" s="407"/>
      <c r="Q835" s="407"/>
      <c r="R835" s="408"/>
      <c r="S835" s="408"/>
      <c r="T835" s="197"/>
      <c r="U835" s="408"/>
      <c r="V835" s="408"/>
      <c r="W835" s="408"/>
      <c r="X835" s="408"/>
      <c r="Y835" s="408"/>
      <c r="Z835" s="408"/>
      <c r="AA835" s="408"/>
      <c r="AB835" s="198">
        <v>1</v>
      </c>
      <c r="AC835" s="199" t="s">
        <v>61</v>
      </c>
      <c r="AE835" s="29"/>
      <c r="AF835" s="29"/>
      <c r="AG835" s="29"/>
      <c r="AH835" s="29"/>
      <c r="AI835" s="29"/>
      <c r="AJ835" s="29"/>
      <c r="AK835" s="29"/>
    </row>
    <row r="836" spans="9:37" s="45" customFormat="1" ht="16.5" customHeight="1">
      <c r="I836" s="158"/>
      <c r="J836" s="54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47"/>
      <c r="AC836" s="159"/>
      <c r="AE836" s="29"/>
      <c r="AF836" s="29"/>
      <c r="AG836" s="29"/>
      <c r="AH836" s="29"/>
      <c r="AI836" s="29"/>
      <c r="AJ836" s="29"/>
      <c r="AK836" s="29"/>
    </row>
    <row r="837" spans="9:37" s="45" customFormat="1" ht="16.5" customHeight="1">
      <c r="I837" s="158"/>
      <c r="J837" s="190" t="s">
        <v>462</v>
      </c>
      <c r="K837" s="402" t="s">
        <v>221</v>
      </c>
      <c r="L837" s="402"/>
      <c r="M837" s="402"/>
      <c r="N837" s="402"/>
      <c r="O837" s="402"/>
      <c r="P837" s="402"/>
      <c r="Q837" s="402"/>
      <c r="R837" s="402"/>
      <c r="S837" s="402"/>
      <c r="T837" s="402"/>
      <c r="U837" s="402"/>
      <c r="V837" s="402"/>
      <c r="W837" s="402"/>
      <c r="X837" s="402"/>
      <c r="Y837" s="402"/>
      <c r="Z837" s="402"/>
      <c r="AA837" s="402"/>
      <c r="AB837" s="188">
        <f>SUM(AB839)</f>
        <v>2</v>
      </c>
      <c r="AC837" s="189" t="s">
        <v>426</v>
      </c>
      <c r="AE837" s="29"/>
      <c r="AF837" s="29"/>
      <c r="AG837" s="29"/>
      <c r="AH837" s="29"/>
      <c r="AI837" s="29"/>
      <c r="AJ837" s="29"/>
      <c r="AK837" s="29"/>
    </row>
    <row r="838" spans="9:37" s="45" customFormat="1" ht="16.5" customHeight="1">
      <c r="I838" s="158"/>
      <c r="J838" s="185"/>
      <c r="K838" s="403" t="s">
        <v>72</v>
      </c>
      <c r="L838" s="403"/>
      <c r="M838" s="403"/>
      <c r="N838" s="403"/>
      <c r="O838" s="403"/>
      <c r="P838" s="403"/>
      <c r="Q838" s="403"/>
      <c r="R838" s="403"/>
      <c r="S838" s="403"/>
      <c r="T838" s="183"/>
      <c r="U838" s="404"/>
      <c r="V838" s="404"/>
      <c r="W838" s="404"/>
      <c r="X838" s="404"/>
      <c r="Y838" s="404"/>
      <c r="Z838" s="404"/>
      <c r="AA838" s="404"/>
      <c r="AB838" s="185" t="s">
        <v>396</v>
      </c>
      <c r="AC838" s="186"/>
      <c r="AE838" s="29"/>
      <c r="AF838" s="29"/>
      <c r="AG838" s="29"/>
      <c r="AH838" s="29"/>
      <c r="AI838" s="29"/>
      <c r="AJ838" s="29"/>
      <c r="AK838" s="29"/>
    </row>
    <row r="839" spans="9:37" s="45" customFormat="1" ht="16.5" customHeight="1">
      <c r="I839" s="158"/>
      <c r="J839" s="195"/>
      <c r="K839" s="407" t="s">
        <v>389</v>
      </c>
      <c r="L839" s="407"/>
      <c r="M839" s="407"/>
      <c r="N839" s="407"/>
      <c r="O839" s="407"/>
      <c r="P839" s="407"/>
      <c r="Q839" s="407"/>
      <c r="R839" s="408"/>
      <c r="S839" s="408"/>
      <c r="T839" s="197"/>
      <c r="U839" s="408"/>
      <c r="V839" s="408"/>
      <c r="W839" s="408"/>
      <c r="X839" s="408"/>
      <c r="Y839" s="408"/>
      <c r="Z839" s="408"/>
      <c r="AA839" s="408"/>
      <c r="AB839" s="198">
        <v>2</v>
      </c>
      <c r="AC839" s="199" t="s">
        <v>61</v>
      </c>
      <c r="AE839" s="29"/>
      <c r="AF839" s="29"/>
      <c r="AG839" s="29"/>
      <c r="AH839" s="29"/>
      <c r="AI839" s="29"/>
      <c r="AJ839" s="29"/>
      <c r="AK839" s="29"/>
    </row>
    <row r="840" spans="9:37" s="45" customFormat="1" ht="16.5" customHeight="1">
      <c r="I840" s="158"/>
      <c r="J840" s="54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47"/>
      <c r="AC840" s="159"/>
      <c r="AE840" s="29"/>
      <c r="AF840" s="29"/>
      <c r="AG840" s="29"/>
      <c r="AH840" s="29"/>
      <c r="AI840" s="29"/>
      <c r="AJ840" s="29"/>
      <c r="AK840" s="29"/>
    </row>
    <row r="841" spans="9:37" s="45" customFormat="1" ht="16.5" customHeight="1">
      <c r="I841" s="158"/>
      <c r="J841" s="190" t="s">
        <v>466</v>
      </c>
      <c r="K841" s="402" t="s">
        <v>222</v>
      </c>
      <c r="L841" s="402"/>
      <c r="M841" s="402"/>
      <c r="N841" s="402"/>
      <c r="O841" s="402"/>
      <c r="P841" s="402"/>
      <c r="Q841" s="402"/>
      <c r="R841" s="402"/>
      <c r="S841" s="402"/>
      <c r="T841" s="402"/>
      <c r="U841" s="402"/>
      <c r="V841" s="402"/>
      <c r="W841" s="402"/>
      <c r="X841" s="402"/>
      <c r="Y841" s="402"/>
      <c r="Z841" s="402"/>
      <c r="AA841" s="402"/>
      <c r="AB841" s="188">
        <f>SUM(AB843)</f>
        <v>2</v>
      </c>
      <c r="AC841" s="189" t="s">
        <v>356</v>
      </c>
      <c r="AE841" s="29"/>
      <c r="AF841" s="29"/>
      <c r="AG841" s="29"/>
      <c r="AH841" s="29"/>
      <c r="AI841" s="29"/>
      <c r="AJ841" s="29"/>
      <c r="AK841" s="29"/>
    </row>
    <row r="842" spans="9:37" s="45" customFormat="1" ht="16.5" customHeight="1">
      <c r="I842" s="158"/>
      <c r="J842" s="185"/>
      <c r="K842" s="403" t="s">
        <v>72</v>
      </c>
      <c r="L842" s="403"/>
      <c r="M842" s="403"/>
      <c r="N842" s="403"/>
      <c r="O842" s="403"/>
      <c r="P842" s="403"/>
      <c r="Q842" s="403"/>
      <c r="R842" s="403"/>
      <c r="S842" s="403"/>
      <c r="T842" s="183"/>
      <c r="U842" s="404"/>
      <c r="V842" s="404"/>
      <c r="W842" s="404"/>
      <c r="X842" s="404"/>
      <c r="Y842" s="404"/>
      <c r="Z842" s="404"/>
      <c r="AA842" s="404"/>
      <c r="AB842" s="185" t="s">
        <v>396</v>
      </c>
      <c r="AC842" s="186"/>
      <c r="AE842" s="29"/>
      <c r="AF842" s="29"/>
      <c r="AG842" s="29"/>
      <c r="AH842" s="29"/>
      <c r="AI842" s="29"/>
      <c r="AJ842" s="29"/>
      <c r="AK842" s="29"/>
    </row>
    <row r="843" spans="9:37" s="45" customFormat="1" ht="16.5" customHeight="1">
      <c r="I843" s="158"/>
      <c r="J843" s="195"/>
      <c r="K843" s="407" t="s">
        <v>393</v>
      </c>
      <c r="L843" s="407"/>
      <c r="M843" s="407"/>
      <c r="N843" s="407"/>
      <c r="O843" s="407"/>
      <c r="P843" s="407"/>
      <c r="Q843" s="407"/>
      <c r="R843" s="408"/>
      <c r="S843" s="408"/>
      <c r="T843" s="197"/>
      <c r="U843" s="408"/>
      <c r="V843" s="408"/>
      <c r="W843" s="408"/>
      <c r="X843" s="408"/>
      <c r="Y843" s="408"/>
      <c r="Z843" s="408"/>
      <c r="AA843" s="408"/>
      <c r="AB843" s="198">
        <v>2</v>
      </c>
      <c r="AC843" s="199" t="s">
        <v>356</v>
      </c>
      <c r="AE843" s="29"/>
      <c r="AF843" s="29"/>
      <c r="AG843" s="29"/>
      <c r="AH843" s="29"/>
      <c r="AI843" s="29"/>
      <c r="AJ843" s="29"/>
      <c r="AK843" s="29"/>
    </row>
    <row r="844" spans="9:37" s="45" customFormat="1" ht="16.5" customHeight="1">
      <c r="I844" s="158"/>
      <c r="J844" s="54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47"/>
      <c r="AC844" s="159"/>
      <c r="AE844" s="29"/>
      <c r="AF844" s="29"/>
      <c r="AG844" s="29"/>
      <c r="AH844" s="29"/>
      <c r="AI844" s="29"/>
      <c r="AJ844" s="29"/>
      <c r="AK844" s="29"/>
    </row>
    <row r="845" spans="9:37" s="45" customFormat="1" ht="16.5" customHeight="1">
      <c r="I845" s="158"/>
      <c r="J845" s="190" t="s">
        <v>485</v>
      </c>
      <c r="K845" s="402" t="s">
        <v>453</v>
      </c>
      <c r="L845" s="402"/>
      <c r="M845" s="402"/>
      <c r="N845" s="402"/>
      <c r="O845" s="402"/>
      <c r="P845" s="402"/>
      <c r="Q845" s="402"/>
      <c r="R845" s="402"/>
      <c r="S845" s="402"/>
      <c r="T845" s="402"/>
      <c r="U845" s="402"/>
      <c r="V845" s="402"/>
      <c r="W845" s="402"/>
      <c r="X845" s="402"/>
      <c r="Y845" s="402"/>
      <c r="Z845" s="402"/>
      <c r="AA845" s="402"/>
      <c r="AB845" s="188">
        <f>SUM(AB847:AB851)</f>
        <v>6.11</v>
      </c>
      <c r="AC845" s="189" t="s">
        <v>323</v>
      </c>
      <c r="AE845" s="29"/>
      <c r="AF845" s="29"/>
      <c r="AG845" s="29"/>
      <c r="AH845" s="29"/>
      <c r="AI845" s="29"/>
      <c r="AJ845" s="29"/>
      <c r="AK845" s="29"/>
    </row>
    <row r="846" spans="9:37" s="45" customFormat="1" ht="16.5" customHeight="1">
      <c r="I846" s="158"/>
      <c r="J846" s="185"/>
      <c r="K846" s="403" t="s">
        <v>72</v>
      </c>
      <c r="L846" s="403"/>
      <c r="M846" s="403"/>
      <c r="N846" s="403"/>
      <c r="O846" s="403"/>
      <c r="P846" s="403"/>
      <c r="Q846" s="403"/>
      <c r="R846" s="403"/>
      <c r="S846" s="403"/>
      <c r="T846" s="183" t="s">
        <v>273</v>
      </c>
      <c r="U846" s="404" t="s">
        <v>265</v>
      </c>
      <c r="V846" s="404"/>
      <c r="W846" s="404"/>
      <c r="X846" s="404"/>
      <c r="Y846" s="404"/>
      <c r="Z846" s="404"/>
      <c r="AA846" s="404"/>
      <c r="AB846" s="185"/>
      <c r="AC846" s="186"/>
      <c r="AE846" s="29"/>
      <c r="AF846" s="29"/>
      <c r="AG846" s="29"/>
      <c r="AH846" s="29"/>
      <c r="AI846" s="29"/>
      <c r="AJ846" s="29"/>
      <c r="AK846" s="29"/>
    </row>
    <row r="847" spans="9:37" s="45" customFormat="1" ht="16.5" customHeight="1">
      <c r="I847" s="158"/>
      <c r="J847" s="195"/>
      <c r="K847" s="407" t="s">
        <v>381</v>
      </c>
      <c r="L847" s="407"/>
      <c r="M847" s="407"/>
      <c r="N847" s="407"/>
      <c r="O847" s="407"/>
      <c r="P847" s="407"/>
      <c r="Q847" s="407"/>
      <c r="R847" s="408"/>
      <c r="S847" s="408"/>
      <c r="T847" s="197">
        <v>0.65</v>
      </c>
      <c r="U847" s="408">
        <v>1.85</v>
      </c>
      <c r="V847" s="408"/>
      <c r="W847" s="408"/>
      <c r="X847" s="408"/>
      <c r="Y847" s="408"/>
      <c r="Z847" s="408"/>
      <c r="AA847" s="408"/>
      <c r="AB847" s="198">
        <f>U847*T847</f>
        <v>1.2025000000000001</v>
      </c>
      <c r="AC847" s="199" t="s">
        <v>454</v>
      </c>
      <c r="AE847" s="29"/>
      <c r="AF847" s="29"/>
      <c r="AG847" s="29"/>
      <c r="AH847" s="29"/>
      <c r="AI847" s="29"/>
      <c r="AJ847" s="29"/>
      <c r="AK847" s="29"/>
    </row>
    <row r="848" spans="9:37" s="45" customFormat="1" ht="16.5" customHeight="1">
      <c r="I848" s="158"/>
      <c r="J848" s="195"/>
      <c r="K848" s="407" t="s">
        <v>386</v>
      </c>
      <c r="L848" s="407"/>
      <c r="M848" s="407"/>
      <c r="N848" s="407"/>
      <c r="O848" s="407"/>
      <c r="P848" s="407"/>
      <c r="Q848" s="407"/>
      <c r="R848" s="408"/>
      <c r="S848" s="408"/>
      <c r="T848" s="197">
        <v>0.65</v>
      </c>
      <c r="U848" s="408">
        <v>1.85</v>
      </c>
      <c r="V848" s="408"/>
      <c r="W848" s="408"/>
      <c r="X848" s="408"/>
      <c r="Y848" s="408"/>
      <c r="Z848" s="408"/>
      <c r="AA848" s="408"/>
      <c r="AB848" s="198">
        <f t="shared" ref="AB848:AB851" si="41">U848*T848</f>
        <v>1.2025000000000001</v>
      </c>
      <c r="AC848" s="199" t="s">
        <v>454</v>
      </c>
      <c r="AE848" s="29"/>
      <c r="AF848" s="29"/>
      <c r="AG848" s="29"/>
      <c r="AH848" s="29"/>
      <c r="AI848" s="29"/>
      <c r="AJ848" s="29"/>
      <c r="AK848" s="29"/>
    </row>
    <row r="849" spans="9:37" s="45" customFormat="1" ht="16.5" customHeight="1">
      <c r="I849" s="158"/>
      <c r="J849" s="195"/>
      <c r="K849" s="407" t="s">
        <v>382</v>
      </c>
      <c r="L849" s="407"/>
      <c r="M849" s="407"/>
      <c r="N849" s="407"/>
      <c r="O849" s="407"/>
      <c r="P849" s="407"/>
      <c r="Q849" s="407"/>
      <c r="R849" s="408"/>
      <c r="S849" s="408"/>
      <c r="T849" s="197">
        <v>0.65</v>
      </c>
      <c r="U849" s="408">
        <v>1.85</v>
      </c>
      <c r="V849" s="408"/>
      <c r="W849" s="408"/>
      <c r="X849" s="408"/>
      <c r="Y849" s="408"/>
      <c r="Z849" s="408"/>
      <c r="AA849" s="408"/>
      <c r="AB849" s="198">
        <f t="shared" si="41"/>
        <v>1.2025000000000001</v>
      </c>
      <c r="AC849" s="199" t="s">
        <v>454</v>
      </c>
      <c r="AE849" s="29"/>
      <c r="AF849" s="29"/>
      <c r="AG849" s="29"/>
      <c r="AH849" s="29"/>
      <c r="AI849" s="29"/>
      <c r="AJ849" s="29"/>
      <c r="AK849" s="29"/>
    </row>
    <row r="850" spans="9:37" s="45" customFormat="1" ht="16.5" customHeight="1">
      <c r="I850" s="158"/>
      <c r="J850" s="195"/>
      <c r="K850" s="407" t="s">
        <v>383</v>
      </c>
      <c r="L850" s="407"/>
      <c r="M850" s="407"/>
      <c r="N850" s="407"/>
      <c r="O850" s="407"/>
      <c r="P850" s="407"/>
      <c r="Q850" s="407"/>
      <c r="R850" s="408"/>
      <c r="S850" s="408"/>
      <c r="T850" s="197">
        <v>0.65</v>
      </c>
      <c r="U850" s="408">
        <v>1.85</v>
      </c>
      <c r="V850" s="408"/>
      <c r="W850" s="408"/>
      <c r="X850" s="408"/>
      <c r="Y850" s="408"/>
      <c r="Z850" s="408"/>
      <c r="AA850" s="408"/>
      <c r="AB850" s="198">
        <f t="shared" si="41"/>
        <v>1.2025000000000001</v>
      </c>
      <c r="AC850" s="199" t="s">
        <v>454</v>
      </c>
      <c r="AE850" s="29"/>
      <c r="AF850" s="29"/>
      <c r="AG850" s="29"/>
      <c r="AH850" s="29"/>
      <c r="AI850" s="29"/>
      <c r="AJ850" s="29"/>
      <c r="AK850" s="29"/>
    </row>
    <row r="851" spans="9:37" s="45" customFormat="1" ht="16.5" customHeight="1">
      <c r="I851" s="158"/>
      <c r="J851" s="195"/>
      <c r="K851" s="407" t="s">
        <v>384</v>
      </c>
      <c r="L851" s="407"/>
      <c r="M851" s="407"/>
      <c r="N851" s="407"/>
      <c r="O851" s="407"/>
      <c r="P851" s="407"/>
      <c r="Q851" s="407"/>
      <c r="R851" s="408"/>
      <c r="S851" s="408"/>
      <c r="T851" s="197">
        <v>0.65</v>
      </c>
      <c r="U851" s="408">
        <v>2</v>
      </c>
      <c r="V851" s="408"/>
      <c r="W851" s="408"/>
      <c r="X851" s="408"/>
      <c r="Y851" s="408"/>
      <c r="Z851" s="408"/>
      <c r="AA851" s="408"/>
      <c r="AB851" s="198">
        <f t="shared" si="41"/>
        <v>1.3</v>
      </c>
      <c r="AC851" s="199" t="s">
        <v>454</v>
      </c>
      <c r="AE851" s="29"/>
      <c r="AF851" s="29"/>
      <c r="AG851" s="29"/>
      <c r="AH851" s="29"/>
      <c r="AI851" s="29"/>
      <c r="AJ851" s="29"/>
      <c r="AK851" s="29"/>
    </row>
    <row r="852" spans="9:37" s="45" customFormat="1" ht="16.5" customHeight="1">
      <c r="I852" s="158"/>
      <c r="J852" s="54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47"/>
      <c r="AC852" s="159"/>
      <c r="AE852" s="29"/>
      <c r="AF852" s="29"/>
      <c r="AG852" s="29"/>
      <c r="AH852" s="29"/>
      <c r="AI852" s="29"/>
      <c r="AJ852" s="29"/>
      <c r="AK852" s="29"/>
    </row>
    <row r="853" spans="9:37" s="45" customFormat="1" ht="16.5" customHeight="1">
      <c r="I853" s="158"/>
      <c r="J853" s="190" t="s">
        <v>487</v>
      </c>
      <c r="K853" s="402" t="s">
        <v>224</v>
      </c>
      <c r="L853" s="402"/>
      <c r="M853" s="402"/>
      <c r="N853" s="402"/>
      <c r="O853" s="402"/>
      <c r="P853" s="402"/>
      <c r="Q853" s="402"/>
      <c r="R853" s="402"/>
      <c r="S853" s="402"/>
      <c r="T853" s="402"/>
      <c r="U853" s="402"/>
      <c r="V853" s="402"/>
      <c r="W853" s="402"/>
      <c r="X853" s="402"/>
      <c r="Y853" s="402"/>
      <c r="Z853" s="402"/>
      <c r="AA853" s="402"/>
      <c r="AB853" s="188">
        <f>SUM(AB855)</f>
        <v>1</v>
      </c>
      <c r="AC853" s="189" t="s">
        <v>426</v>
      </c>
      <c r="AE853" s="29"/>
      <c r="AF853" s="29"/>
      <c r="AG853" s="29"/>
      <c r="AH853" s="29"/>
      <c r="AI853" s="29"/>
      <c r="AJ853" s="29"/>
      <c r="AK853" s="29"/>
    </row>
    <row r="854" spans="9:37" s="45" customFormat="1" ht="16.5" customHeight="1">
      <c r="I854" s="158"/>
      <c r="J854" s="185"/>
      <c r="K854" s="403" t="s">
        <v>72</v>
      </c>
      <c r="L854" s="403"/>
      <c r="M854" s="403"/>
      <c r="N854" s="403"/>
      <c r="O854" s="403"/>
      <c r="P854" s="403"/>
      <c r="Q854" s="403"/>
      <c r="R854" s="403"/>
      <c r="S854" s="403"/>
      <c r="T854" s="183"/>
      <c r="U854" s="404"/>
      <c r="V854" s="404"/>
      <c r="W854" s="404"/>
      <c r="X854" s="404"/>
      <c r="Y854" s="404"/>
      <c r="Z854" s="404"/>
      <c r="AA854" s="404"/>
      <c r="AB854" s="185" t="s">
        <v>396</v>
      </c>
      <c r="AC854" s="186"/>
      <c r="AE854" s="29"/>
      <c r="AF854" s="29"/>
      <c r="AG854" s="29"/>
      <c r="AH854" s="29"/>
      <c r="AI854" s="29"/>
      <c r="AJ854" s="29"/>
      <c r="AK854" s="29"/>
    </row>
    <row r="855" spans="9:37" s="45" customFormat="1" ht="16.5" customHeight="1">
      <c r="I855" s="158"/>
      <c r="J855" s="195"/>
      <c r="K855" s="407" t="s">
        <v>388</v>
      </c>
      <c r="L855" s="407"/>
      <c r="M855" s="407"/>
      <c r="N855" s="407"/>
      <c r="O855" s="407"/>
      <c r="P855" s="407"/>
      <c r="Q855" s="407"/>
      <c r="R855" s="408"/>
      <c r="S855" s="408"/>
      <c r="T855" s="197"/>
      <c r="U855" s="408"/>
      <c r="V855" s="408"/>
      <c r="W855" s="408"/>
      <c r="X855" s="408"/>
      <c r="Y855" s="408"/>
      <c r="Z855" s="408"/>
      <c r="AA855" s="408"/>
      <c r="AB855" s="198">
        <v>1</v>
      </c>
      <c r="AC855" s="199" t="s">
        <v>426</v>
      </c>
      <c r="AE855" s="29"/>
      <c r="AF855" s="29"/>
      <c r="AG855" s="29"/>
      <c r="AH855" s="29"/>
      <c r="AI855" s="29"/>
      <c r="AJ855" s="29"/>
      <c r="AK855" s="29"/>
    </row>
    <row r="856" spans="9:37" s="45" customFormat="1" ht="16.5" customHeight="1">
      <c r="I856" s="158"/>
      <c r="J856" s="54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47"/>
      <c r="AC856" s="159"/>
      <c r="AE856" s="29"/>
      <c r="AF856" s="29"/>
      <c r="AG856" s="29"/>
      <c r="AH856" s="29"/>
      <c r="AI856" s="29"/>
      <c r="AJ856" s="29"/>
      <c r="AK856" s="29"/>
    </row>
    <row r="857" spans="9:37" s="45" customFormat="1" ht="16.5" customHeight="1">
      <c r="I857" s="158"/>
      <c r="J857" s="190" t="s">
        <v>491</v>
      </c>
      <c r="K857" s="402" t="s">
        <v>419</v>
      </c>
      <c r="L857" s="402"/>
      <c r="M857" s="402"/>
      <c r="N857" s="402"/>
      <c r="O857" s="402"/>
      <c r="P857" s="402"/>
      <c r="Q857" s="402"/>
      <c r="R857" s="402"/>
      <c r="S857" s="402"/>
      <c r="T857" s="402"/>
      <c r="U857" s="402"/>
      <c r="V857" s="402"/>
      <c r="W857" s="402"/>
      <c r="X857" s="402"/>
      <c r="Y857" s="402"/>
      <c r="Z857" s="402"/>
      <c r="AA857" s="402"/>
      <c r="AB857" s="188">
        <f>SUM(AB859:AB873)</f>
        <v>20.900000000000002</v>
      </c>
      <c r="AC857" s="189" t="s">
        <v>323</v>
      </c>
      <c r="AE857" s="29"/>
      <c r="AF857" s="29"/>
      <c r="AG857" s="29"/>
      <c r="AH857" s="29"/>
      <c r="AI857" s="29"/>
      <c r="AJ857" s="29"/>
      <c r="AK857" s="29"/>
    </row>
    <row r="858" spans="9:37" s="45" customFormat="1" ht="16.5" customHeight="1">
      <c r="I858" s="158"/>
      <c r="J858" s="185"/>
      <c r="K858" s="403" t="s">
        <v>72</v>
      </c>
      <c r="L858" s="403"/>
      <c r="M858" s="403"/>
      <c r="N858" s="403"/>
      <c r="O858" s="403"/>
      <c r="P858" s="403"/>
      <c r="Q858" s="403"/>
      <c r="R858" s="403" t="s">
        <v>396</v>
      </c>
      <c r="S858" s="403"/>
      <c r="T858" s="183" t="s">
        <v>273</v>
      </c>
      <c r="U858" s="404" t="s">
        <v>266</v>
      </c>
      <c r="V858" s="404"/>
      <c r="W858" s="404"/>
      <c r="X858" s="404"/>
      <c r="Y858" s="404"/>
      <c r="Z858" s="404"/>
      <c r="AA858" s="404"/>
      <c r="AB858" s="185"/>
      <c r="AC858" s="186"/>
      <c r="AE858" s="29"/>
      <c r="AF858" s="29"/>
      <c r="AG858" s="29"/>
      <c r="AH858" s="29"/>
      <c r="AI858" s="29"/>
      <c r="AJ858" s="29"/>
      <c r="AK858" s="29"/>
    </row>
    <row r="859" spans="9:37" s="45" customFormat="1" ht="16.5" customHeight="1">
      <c r="I859" s="158"/>
      <c r="J859" s="195"/>
      <c r="K859" s="407" t="s">
        <v>399</v>
      </c>
      <c r="L859" s="407"/>
      <c r="M859" s="407"/>
      <c r="N859" s="407"/>
      <c r="O859" s="407"/>
      <c r="P859" s="407"/>
      <c r="Q859" s="407"/>
      <c r="R859" s="408">
        <v>2</v>
      </c>
      <c r="S859" s="408"/>
      <c r="T859" s="197">
        <v>0.25</v>
      </c>
      <c r="U859" s="408">
        <v>5.9</v>
      </c>
      <c r="V859" s="408"/>
      <c r="W859" s="408"/>
      <c r="X859" s="408"/>
      <c r="Y859" s="408"/>
      <c r="Z859" s="408"/>
      <c r="AA859" s="408"/>
      <c r="AB859" s="198">
        <f>U859*T859</f>
        <v>1.4750000000000001</v>
      </c>
      <c r="AC859" s="199" t="s">
        <v>19</v>
      </c>
      <c r="AE859" s="29"/>
      <c r="AF859" s="29"/>
      <c r="AG859" s="29"/>
      <c r="AH859" s="29"/>
      <c r="AI859" s="29"/>
      <c r="AJ859" s="29"/>
      <c r="AK859" s="29"/>
    </row>
    <row r="860" spans="9:37" s="45" customFormat="1" ht="16.5" customHeight="1">
      <c r="I860" s="158"/>
      <c r="J860" s="195"/>
      <c r="K860" s="407" t="s">
        <v>400</v>
      </c>
      <c r="L860" s="407"/>
      <c r="M860" s="407"/>
      <c r="N860" s="407"/>
      <c r="O860" s="407"/>
      <c r="P860" s="407"/>
      <c r="Q860" s="407"/>
      <c r="R860" s="408">
        <v>2</v>
      </c>
      <c r="S860" s="408"/>
      <c r="T860" s="197">
        <v>0.25</v>
      </c>
      <c r="U860" s="408">
        <v>5.9</v>
      </c>
      <c r="V860" s="408"/>
      <c r="W860" s="408"/>
      <c r="X860" s="408"/>
      <c r="Y860" s="408"/>
      <c r="Z860" s="408"/>
      <c r="AA860" s="408"/>
      <c r="AB860" s="198">
        <f t="shared" ref="AB860:AB872" si="42">U860*T860</f>
        <v>1.4750000000000001</v>
      </c>
      <c r="AC860" s="199" t="s">
        <v>19</v>
      </c>
      <c r="AE860" s="29"/>
      <c r="AF860" s="29"/>
      <c r="AG860" s="29"/>
      <c r="AH860" s="29"/>
      <c r="AI860" s="29"/>
      <c r="AJ860" s="29"/>
      <c r="AK860" s="29"/>
    </row>
    <row r="861" spans="9:37" s="45" customFormat="1" ht="16.5" customHeight="1">
      <c r="I861" s="158"/>
      <c r="J861" s="195"/>
      <c r="K861" s="407" t="s">
        <v>401</v>
      </c>
      <c r="L861" s="407"/>
      <c r="M861" s="407"/>
      <c r="N861" s="407"/>
      <c r="O861" s="407"/>
      <c r="P861" s="407"/>
      <c r="Q861" s="407"/>
      <c r="R861" s="408">
        <v>2</v>
      </c>
      <c r="S861" s="408"/>
      <c r="T861" s="197">
        <v>0.25</v>
      </c>
      <c r="U861" s="408">
        <v>5.9</v>
      </c>
      <c r="V861" s="408"/>
      <c r="W861" s="408"/>
      <c r="X861" s="408"/>
      <c r="Y861" s="408"/>
      <c r="Z861" s="408"/>
      <c r="AA861" s="408"/>
      <c r="AB861" s="198">
        <f t="shared" si="42"/>
        <v>1.4750000000000001</v>
      </c>
      <c r="AC861" s="199" t="s">
        <v>19</v>
      </c>
      <c r="AE861" s="29"/>
      <c r="AF861" s="29"/>
      <c r="AG861" s="29"/>
      <c r="AH861" s="29"/>
      <c r="AI861" s="29"/>
      <c r="AJ861" s="29"/>
      <c r="AK861" s="29"/>
    </row>
    <row r="862" spans="9:37" s="45" customFormat="1" ht="16.5" customHeight="1">
      <c r="I862" s="158"/>
      <c r="J862" s="195"/>
      <c r="K862" s="407" t="s">
        <v>402</v>
      </c>
      <c r="L862" s="407"/>
      <c r="M862" s="407"/>
      <c r="N862" s="407"/>
      <c r="O862" s="407"/>
      <c r="P862" s="407"/>
      <c r="Q862" s="407"/>
      <c r="R862" s="408">
        <v>2</v>
      </c>
      <c r="S862" s="408"/>
      <c r="T862" s="197">
        <v>0.25</v>
      </c>
      <c r="U862" s="408">
        <v>5.9</v>
      </c>
      <c r="V862" s="408"/>
      <c r="W862" s="408"/>
      <c r="X862" s="408"/>
      <c r="Y862" s="408"/>
      <c r="Z862" s="408"/>
      <c r="AA862" s="408"/>
      <c r="AB862" s="198">
        <f t="shared" si="42"/>
        <v>1.4750000000000001</v>
      </c>
      <c r="AC862" s="199" t="s">
        <v>19</v>
      </c>
      <c r="AE862" s="29"/>
      <c r="AF862" s="29"/>
      <c r="AG862" s="29"/>
      <c r="AH862" s="29"/>
      <c r="AI862" s="29"/>
      <c r="AJ862" s="29"/>
      <c r="AK862" s="29"/>
    </row>
    <row r="863" spans="9:37" s="45" customFormat="1" ht="16.5" customHeight="1">
      <c r="I863" s="158"/>
      <c r="J863" s="195"/>
      <c r="K863" s="407" t="s">
        <v>403</v>
      </c>
      <c r="L863" s="407"/>
      <c r="M863" s="407"/>
      <c r="N863" s="407"/>
      <c r="O863" s="407"/>
      <c r="P863" s="407"/>
      <c r="Q863" s="407"/>
      <c r="R863" s="408">
        <v>2</v>
      </c>
      <c r="S863" s="408"/>
      <c r="T863" s="197">
        <v>0.25</v>
      </c>
      <c r="U863" s="408">
        <v>5.9</v>
      </c>
      <c r="V863" s="408"/>
      <c r="W863" s="408"/>
      <c r="X863" s="408"/>
      <c r="Y863" s="408"/>
      <c r="Z863" s="408"/>
      <c r="AA863" s="408"/>
      <c r="AB863" s="198">
        <f t="shared" si="42"/>
        <v>1.4750000000000001</v>
      </c>
      <c r="AC863" s="199" t="s">
        <v>19</v>
      </c>
      <c r="AE863" s="29"/>
      <c r="AF863" s="29"/>
      <c r="AG863" s="29"/>
      <c r="AH863" s="29"/>
      <c r="AI863" s="29"/>
      <c r="AJ863" s="29"/>
      <c r="AK863" s="29"/>
    </row>
    <row r="864" spans="9:37" s="45" customFormat="1" ht="16.5" customHeight="1">
      <c r="I864" s="158"/>
      <c r="J864" s="195"/>
      <c r="K864" s="407" t="s">
        <v>404</v>
      </c>
      <c r="L864" s="407"/>
      <c r="M864" s="407"/>
      <c r="N864" s="407"/>
      <c r="O864" s="407"/>
      <c r="P864" s="407"/>
      <c r="Q864" s="407"/>
      <c r="R864" s="408">
        <v>2</v>
      </c>
      <c r="S864" s="408"/>
      <c r="T864" s="197">
        <v>0.25</v>
      </c>
      <c r="U864" s="408">
        <v>5.9</v>
      </c>
      <c r="V864" s="408"/>
      <c r="W864" s="408"/>
      <c r="X864" s="408"/>
      <c r="Y864" s="408"/>
      <c r="Z864" s="408"/>
      <c r="AA864" s="408"/>
      <c r="AB864" s="198">
        <f t="shared" si="42"/>
        <v>1.4750000000000001</v>
      </c>
      <c r="AC864" s="199" t="s">
        <v>19</v>
      </c>
      <c r="AE864" s="29"/>
      <c r="AF864" s="29"/>
      <c r="AG864" s="29"/>
      <c r="AH864" s="29"/>
      <c r="AI864" s="29"/>
      <c r="AJ864" s="29"/>
      <c r="AK864" s="29"/>
    </row>
    <row r="865" spans="9:37" s="45" customFormat="1" ht="16.5" customHeight="1">
      <c r="I865" s="158"/>
      <c r="J865" s="195"/>
      <c r="K865" s="407" t="s">
        <v>405</v>
      </c>
      <c r="L865" s="407"/>
      <c r="M865" s="407"/>
      <c r="N865" s="407"/>
      <c r="O865" s="407"/>
      <c r="P865" s="407"/>
      <c r="Q865" s="407"/>
      <c r="R865" s="408">
        <v>2</v>
      </c>
      <c r="S865" s="408"/>
      <c r="T865" s="197">
        <v>0.25</v>
      </c>
      <c r="U865" s="408">
        <v>5.9</v>
      </c>
      <c r="V865" s="408"/>
      <c r="W865" s="408"/>
      <c r="X865" s="408"/>
      <c r="Y865" s="408"/>
      <c r="Z865" s="408"/>
      <c r="AA865" s="408"/>
      <c r="AB865" s="198">
        <f t="shared" si="42"/>
        <v>1.4750000000000001</v>
      </c>
      <c r="AC865" s="199" t="s">
        <v>19</v>
      </c>
      <c r="AE865" s="29"/>
      <c r="AF865" s="29"/>
      <c r="AG865" s="29"/>
      <c r="AH865" s="29"/>
      <c r="AI865" s="29"/>
      <c r="AJ865" s="29"/>
      <c r="AK865" s="29"/>
    </row>
    <row r="866" spans="9:37" s="45" customFormat="1" ht="16.5" customHeight="1">
      <c r="I866" s="158"/>
      <c r="J866" s="195"/>
      <c r="K866" s="407" t="s">
        <v>406</v>
      </c>
      <c r="L866" s="407"/>
      <c r="M866" s="407"/>
      <c r="N866" s="407"/>
      <c r="O866" s="407"/>
      <c r="P866" s="407"/>
      <c r="Q866" s="407"/>
      <c r="R866" s="408">
        <v>2</v>
      </c>
      <c r="S866" s="408"/>
      <c r="T866" s="197">
        <v>0.25</v>
      </c>
      <c r="U866" s="408">
        <v>5.9</v>
      </c>
      <c r="V866" s="408"/>
      <c r="W866" s="408"/>
      <c r="X866" s="408"/>
      <c r="Y866" s="408"/>
      <c r="Z866" s="408"/>
      <c r="AA866" s="408"/>
      <c r="AB866" s="198">
        <f t="shared" si="42"/>
        <v>1.4750000000000001</v>
      </c>
      <c r="AC866" s="199" t="s">
        <v>19</v>
      </c>
      <c r="AE866" s="29"/>
      <c r="AF866" s="29"/>
      <c r="AG866" s="29"/>
      <c r="AH866" s="29"/>
      <c r="AI866" s="29"/>
      <c r="AJ866" s="29"/>
      <c r="AK866" s="29"/>
    </row>
    <row r="867" spans="9:37" s="45" customFormat="1" ht="16.5" customHeight="1">
      <c r="I867" s="158"/>
      <c r="J867" s="195"/>
      <c r="K867" s="407" t="s">
        <v>407</v>
      </c>
      <c r="L867" s="407"/>
      <c r="M867" s="407"/>
      <c r="N867" s="407"/>
      <c r="O867" s="407"/>
      <c r="P867" s="407"/>
      <c r="Q867" s="407"/>
      <c r="R867" s="408">
        <v>2</v>
      </c>
      <c r="S867" s="408"/>
      <c r="T867" s="197">
        <v>0.25</v>
      </c>
      <c r="U867" s="408">
        <v>5.9</v>
      </c>
      <c r="V867" s="408"/>
      <c r="W867" s="408"/>
      <c r="X867" s="408"/>
      <c r="Y867" s="408"/>
      <c r="Z867" s="408"/>
      <c r="AA867" s="408"/>
      <c r="AB867" s="198">
        <f t="shared" si="42"/>
        <v>1.4750000000000001</v>
      </c>
      <c r="AC867" s="199" t="s">
        <v>19</v>
      </c>
      <c r="AE867" s="29"/>
      <c r="AF867" s="29"/>
      <c r="AG867" s="29"/>
      <c r="AH867" s="29"/>
      <c r="AI867" s="29"/>
      <c r="AJ867" s="29"/>
      <c r="AK867" s="29"/>
    </row>
    <row r="868" spans="9:37" s="45" customFormat="1" ht="16.5" customHeight="1">
      <c r="I868" s="158"/>
      <c r="J868" s="195"/>
      <c r="K868" s="407" t="s">
        <v>408</v>
      </c>
      <c r="L868" s="407"/>
      <c r="M868" s="407"/>
      <c r="N868" s="407"/>
      <c r="O868" s="407"/>
      <c r="P868" s="407"/>
      <c r="Q868" s="407"/>
      <c r="R868" s="408">
        <v>2</v>
      </c>
      <c r="S868" s="408"/>
      <c r="T868" s="197">
        <v>0.25</v>
      </c>
      <c r="U868" s="408">
        <v>5.9</v>
      </c>
      <c r="V868" s="408"/>
      <c r="W868" s="408"/>
      <c r="X868" s="408"/>
      <c r="Y868" s="408"/>
      <c r="Z868" s="408"/>
      <c r="AA868" s="408"/>
      <c r="AB868" s="198">
        <f t="shared" si="42"/>
        <v>1.4750000000000001</v>
      </c>
      <c r="AC868" s="199" t="s">
        <v>19</v>
      </c>
      <c r="AE868" s="29"/>
      <c r="AF868" s="29"/>
      <c r="AG868" s="29"/>
      <c r="AH868" s="29"/>
      <c r="AI868" s="29"/>
      <c r="AJ868" s="29"/>
      <c r="AK868" s="29"/>
    </row>
    <row r="869" spans="9:37" s="45" customFormat="1" ht="16.5" customHeight="1">
      <c r="I869" s="158"/>
      <c r="J869" s="195"/>
      <c r="K869" s="407" t="s">
        <v>409</v>
      </c>
      <c r="L869" s="407"/>
      <c r="M869" s="407"/>
      <c r="N869" s="407"/>
      <c r="O869" s="407"/>
      <c r="P869" s="407"/>
      <c r="Q869" s="407"/>
      <c r="R869" s="408">
        <v>2</v>
      </c>
      <c r="S869" s="408"/>
      <c r="T869" s="197">
        <v>0.25</v>
      </c>
      <c r="U869" s="408">
        <v>5.9</v>
      </c>
      <c r="V869" s="408"/>
      <c r="W869" s="408"/>
      <c r="X869" s="408"/>
      <c r="Y869" s="408"/>
      <c r="Z869" s="408"/>
      <c r="AA869" s="408"/>
      <c r="AB869" s="198">
        <f t="shared" si="42"/>
        <v>1.4750000000000001</v>
      </c>
      <c r="AC869" s="199" t="s">
        <v>19</v>
      </c>
      <c r="AE869" s="29"/>
      <c r="AF869" s="29"/>
      <c r="AG869" s="29"/>
      <c r="AH869" s="29"/>
      <c r="AI869" s="29"/>
      <c r="AJ869" s="29"/>
      <c r="AK869" s="29"/>
    </row>
    <row r="870" spans="9:37" s="45" customFormat="1" ht="16.5" customHeight="1">
      <c r="I870" s="158"/>
      <c r="J870" s="195"/>
      <c r="K870" s="407" t="s">
        <v>410</v>
      </c>
      <c r="L870" s="407"/>
      <c r="M870" s="407"/>
      <c r="N870" s="407"/>
      <c r="O870" s="407"/>
      <c r="P870" s="407"/>
      <c r="Q870" s="407"/>
      <c r="R870" s="408">
        <v>2</v>
      </c>
      <c r="S870" s="408"/>
      <c r="T870" s="197">
        <v>0.25</v>
      </c>
      <c r="U870" s="408">
        <v>5.9</v>
      </c>
      <c r="V870" s="408"/>
      <c r="W870" s="408"/>
      <c r="X870" s="408"/>
      <c r="Y870" s="408"/>
      <c r="Z870" s="408"/>
      <c r="AA870" s="408"/>
      <c r="AB870" s="198">
        <f t="shared" si="42"/>
        <v>1.4750000000000001</v>
      </c>
      <c r="AC870" s="199" t="s">
        <v>19</v>
      </c>
      <c r="AE870" s="29"/>
      <c r="AF870" s="29"/>
      <c r="AG870" s="29"/>
      <c r="AH870" s="29"/>
      <c r="AI870" s="29"/>
      <c r="AJ870" s="29"/>
      <c r="AK870" s="29"/>
    </row>
    <row r="871" spans="9:37" s="45" customFormat="1" ht="16.5" customHeight="1">
      <c r="I871" s="158"/>
      <c r="J871" s="195"/>
      <c r="K871" s="407" t="s">
        <v>411</v>
      </c>
      <c r="L871" s="407"/>
      <c r="M871" s="407"/>
      <c r="N871" s="407"/>
      <c r="O871" s="407"/>
      <c r="P871" s="407"/>
      <c r="Q871" s="407"/>
      <c r="R871" s="408">
        <v>2</v>
      </c>
      <c r="S871" s="408"/>
      <c r="T871" s="197">
        <v>0.25</v>
      </c>
      <c r="U871" s="408">
        <v>5.9</v>
      </c>
      <c r="V871" s="408"/>
      <c r="W871" s="408"/>
      <c r="X871" s="408"/>
      <c r="Y871" s="408"/>
      <c r="Z871" s="408"/>
      <c r="AA871" s="408"/>
      <c r="AB871" s="198">
        <f t="shared" si="42"/>
        <v>1.4750000000000001</v>
      </c>
      <c r="AC871" s="199" t="s">
        <v>19</v>
      </c>
      <c r="AE871" s="29"/>
      <c r="AF871" s="29"/>
      <c r="AG871" s="29"/>
      <c r="AH871" s="29"/>
      <c r="AI871" s="29"/>
      <c r="AJ871" s="29"/>
      <c r="AK871" s="29"/>
    </row>
    <row r="872" spans="9:37" s="45" customFormat="1" ht="16.5" customHeight="1">
      <c r="I872" s="158"/>
      <c r="J872" s="195"/>
      <c r="K872" s="407" t="s">
        <v>412</v>
      </c>
      <c r="L872" s="407"/>
      <c r="M872" s="407"/>
      <c r="N872" s="407"/>
      <c r="O872" s="407"/>
      <c r="P872" s="407"/>
      <c r="Q872" s="407"/>
      <c r="R872" s="408">
        <v>2</v>
      </c>
      <c r="S872" s="408"/>
      <c r="T872" s="197">
        <v>0.25</v>
      </c>
      <c r="U872" s="408">
        <v>5.9</v>
      </c>
      <c r="V872" s="408"/>
      <c r="W872" s="408"/>
      <c r="X872" s="408"/>
      <c r="Y872" s="408"/>
      <c r="Z872" s="408"/>
      <c r="AA872" s="408"/>
      <c r="AB872" s="198">
        <f t="shared" si="42"/>
        <v>1.4750000000000001</v>
      </c>
      <c r="AC872" s="199" t="s">
        <v>19</v>
      </c>
      <c r="AE872" s="29"/>
      <c r="AF872" s="29"/>
      <c r="AG872" s="29"/>
      <c r="AH872" s="29"/>
      <c r="AI872" s="29"/>
      <c r="AJ872" s="29"/>
      <c r="AK872" s="29"/>
    </row>
    <row r="873" spans="9:37" s="45" customFormat="1" ht="16.5" customHeight="1">
      <c r="I873" s="158"/>
      <c r="J873" s="195"/>
      <c r="K873" s="407" t="s">
        <v>388</v>
      </c>
      <c r="L873" s="407"/>
      <c r="M873" s="407"/>
      <c r="N873" s="407"/>
      <c r="O873" s="407"/>
      <c r="P873" s="407"/>
      <c r="Q873" s="407"/>
      <c r="R873" s="408">
        <v>1</v>
      </c>
      <c r="S873" s="408"/>
      <c r="T873" s="197">
        <v>0.25</v>
      </c>
      <c r="U873" s="408">
        <v>1</v>
      </c>
      <c r="V873" s="408"/>
      <c r="W873" s="408"/>
      <c r="X873" s="408"/>
      <c r="Y873" s="408"/>
      <c r="Z873" s="408"/>
      <c r="AA873" s="408"/>
      <c r="AB873" s="198">
        <f t="shared" ref="AB873" si="43">U873*T873</f>
        <v>0.25</v>
      </c>
      <c r="AC873" s="199" t="s">
        <v>19</v>
      </c>
      <c r="AE873" s="29"/>
      <c r="AF873" s="29"/>
      <c r="AG873" s="29"/>
      <c r="AH873" s="29"/>
      <c r="AI873" s="29"/>
      <c r="AJ873" s="29"/>
      <c r="AK873" s="29"/>
    </row>
    <row r="874" spans="9:37" s="45" customFormat="1" ht="16.5" customHeight="1">
      <c r="I874" s="158"/>
      <c r="J874" s="54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47"/>
      <c r="AC874" s="159"/>
      <c r="AE874" s="29"/>
      <c r="AF874" s="29"/>
      <c r="AG874" s="29"/>
      <c r="AH874" s="29"/>
      <c r="AI874" s="29"/>
      <c r="AJ874" s="29"/>
      <c r="AK874" s="29"/>
    </row>
    <row r="875" spans="9:37" s="45" customFormat="1" ht="16.5" customHeight="1">
      <c r="I875" s="158"/>
      <c r="J875" s="190" t="s">
        <v>493</v>
      </c>
      <c r="K875" s="402" t="s">
        <v>428</v>
      </c>
      <c r="L875" s="402"/>
      <c r="M875" s="402"/>
      <c r="N875" s="402"/>
      <c r="O875" s="402"/>
      <c r="P875" s="402"/>
      <c r="Q875" s="402"/>
      <c r="R875" s="402"/>
      <c r="S875" s="402"/>
      <c r="T875" s="402"/>
      <c r="U875" s="402"/>
      <c r="V875" s="402"/>
      <c r="W875" s="402"/>
      <c r="X875" s="402"/>
      <c r="Y875" s="402"/>
      <c r="Z875" s="402"/>
      <c r="AA875" s="402"/>
      <c r="AB875" s="188">
        <f>SUM(AB877:AB894)</f>
        <v>18</v>
      </c>
      <c r="AC875" s="189" t="s">
        <v>426</v>
      </c>
      <c r="AE875" s="29"/>
      <c r="AF875" s="29"/>
      <c r="AG875" s="29"/>
      <c r="AH875" s="29"/>
      <c r="AI875" s="29"/>
      <c r="AJ875" s="29"/>
      <c r="AK875" s="29"/>
    </row>
    <row r="876" spans="9:37" s="45" customFormat="1" ht="16.5" customHeight="1">
      <c r="I876" s="158"/>
      <c r="J876" s="185"/>
      <c r="K876" s="403" t="s">
        <v>72</v>
      </c>
      <c r="L876" s="403"/>
      <c r="M876" s="403"/>
      <c r="N876" s="403"/>
      <c r="O876" s="403"/>
      <c r="P876" s="403"/>
      <c r="Q876" s="403"/>
      <c r="R876" s="403"/>
      <c r="S876" s="403"/>
      <c r="T876" s="183"/>
      <c r="U876" s="404"/>
      <c r="V876" s="404"/>
      <c r="W876" s="404"/>
      <c r="X876" s="404"/>
      <c r="Y876" s="404"/>
      <c r="Z876" s="404"/>
      <c r="AA876" s="404"/>
      <c r="AB876" s="185" t="s">
        <v>396</v>
      </c>
      <c r="AC876" s="186"/>
      <c r="AE876" s="29"/>
      <c r="AF876" s="29"/>
      <c r="AG876" s="29"/>
      <c r="AH876" s="29"/>
      <c r="AI876" s="29"/>
      <c r="AJ876" s="29"/>
      <c r="AK876" s="29"/>
    </row>
    <row r="877" spans="9:37" s="45" customFormat="1" ht="16.5" customHeight="1">
      <c r="I877" s="158"/>
      <c r="J877" s="195"/>
      <c r="K877" s="407" t="s">
        <v>429</v>
      </c>
      <c r="L877" s="407"/>
      <c r="M877" s="407"/>
      <c r="N877" s="407"/>
      <c r="O877" s="407"/>
      <c r="P877" s="407"/>
      <c r="Q877" s="407"/>
      <c r="R877" s="408"/>
      <c r="S877" s="408"/>
      <c r="T877" s="197"/>
      <c r="U877" s="408"/>
      <c r="V877" s="408"/>
      <c r="W877" s="408"/>
      <c r="X877" s="408"/>
      <c r="Y877" s="408"/>
      <c r="Z877" s="408"/>
      <c r="AA877" s="408"/>
      <c r="AB877" s="198">
        <v>1</v>
      </c>
      <c r="AC877" s="199" t="s">
        <v>61</v>
      </c>
      <c r="AE877" s="29"/>
      <c r="AF877" s="29"/>
      <c r="AG877" s="29"/>
      <c r="AH877" s="29"/>
      <c r="AI877" s="29"/>
      <c r="AJ877" s="29"/>
      <c r="AK877" s="29"/>
    </row>
    <row r="878" spans="9:37" s="45" customFormat="1" ht="16.5" customHeight="1">
      <c r="I878" s="158"/>
      <c r="J878" s="195"/>
      <c r="K878" s="407" t="s">
        <v>430</v>
      </c>
      <c r="L878" s="407"/>
      <c r="M878" s="407"/>
      <c r="N878" s="407"/>
      <c r="O878" s="407"/>
      <c r="P878" s="407"/>
      <c r="Q878" s="407"/>
      <c r="R878" s="408"/>
      <c r="S878" s="408"/>
      <c r="T878" s="197"/>
      <c r="U878" s="408"/>
      <c r="V878" s="408"/>
      <c r="W878" s="408"/>
      <c r="X878" s="408"/>
      <c r="Y878" s="408"/>
      <c r="Z878" s="408"/>
      <c r="AA878" s="408"/>
      <c r="AB878" s="198">
        <v>1</v>
      </c>
      <c r="AC878" s="199" t="s">
        <v>61</v>
      </c>
      <c r="AE878" s="29"/>
      <c r="AF878" s="29"/>
      <c r="AG878" s="29"/>
      <c r="AH878" s="29"/>
      <c r="AI878" s="29"/>
      <c r="AJ878" s="29"/>
      <c r="AK878" s="29"/>
    </row>
    <row r="879" spans="9:37" s="45" customFormat="1" ht="16.5" customHeight="1">
      <c r="I879" s="158"/>
      <c r="J879" s="195"/>
      <c r="K879" s="407" t="s">
        <v>431</v>
      </c>
      <c r="L879" s="407"/>
      <c r="M879" s="407"/>
      <c r="N879" s="407"/>
      <c r="O879" s="407"/>
      <c r="P879" s="407"/>
      <c r="Q879" s="407"/>
      <c r="R879" s="408"/>
      <c r="S879" s="408"/>
      <c r="T879" s="197"/>
      <c r="U879" s="408"/>
      <c r="V879" s="408"/>
      <c r="W879" s="408"/>
      <c r="X879" s="408"/>
      <c r="Y879" s="408"/>
      <c r="Z879" s="408"/>
      <c r="AA879" s="408"/>
      <c r="AB879" s="198">
        <v>1</v>
      </c>
      <c r="AC879" s="199" t="s">
        <v>61</v>
      </c>
      <c r="AE879" s="29"/>
      <c r="AF879" s="29"/>
      <c r="AG879" s="29"/>
      <c r="AH879" s="29"/>
      <c r="AI879" s="29"/>
      <c r="AJ879" s="29"/>
      <c r="AK879" s="29"/>
    </row>
    <row r="880" spans="9:37" s="45" customFormat="1" ht="16.5" customHeight="1">
      <c r="I880" s="158"/>
      <c r="J880" s="195"/>
      <c r="K880" s="407" t="s">
        <v>432</v>
      </c>
      <c r="L880" s="407"/>
      <c r="M880" s="407"/>
      <c r="N880" s="407"/>
      <c r="O880" s="407"/>
      <c r="P880" s="407"/>
      <c r="Q880" s="407"/>
      <c r="R880" s="408"/>
      <c r="S880" s="408"/>
      <c r="T880" s="197"/>
      <c r="U880" s="408"/>
      <c r="V880" s="408"/>
      <c r="W880" s="408"/>
      <c r="X880" s="408"/>
      <c r="Y880" s="408"/>
      <c r="Z880" s="408"/>
      <c r="AA880" s="408"/>
      <c r="AB880" s="198">
        <v>1</v>
      </c>
      <c r="AC880" s="199" t="s">
        <v>61</v>
      </c>
      <c r="AE880" s="29"/>
      <c r="AF880" s="29"/>
      <c r="AG880" s="29"/>
      <c r="AH880" s="29"/>
      <c r="AI880" s="29"/>
      <c r="AJ880" s="29"/>
      <c r="AK880" s="29"/>
    </row>
    <row r="881" spans="9:37" s="45" customFormat="1" ht="16.5" customHeight="1">
      <c r="I881" s="158"/>
      <c r="J881" s="195"/>
      <c r="K881" s="407" t="s">
        <v>433</v>
      </c>
      <c r="L881" s="407"/>
      <c r="M881" s="407"/>
      <c r="N881" s="407"/>
      <c r="O881" s="407"/>
      <c r="P881" s="407"/>
      <c r="Q881" s="407"/>
      <c r="R881" s="408"/>
      <c r="S881" s="408"/>
      <c r="T881" s="197"/>
      <c r="U881" s="408"/>
      <c r="V881" s="408"/>
      <c r="W881" s="408"/>
      <c r="X881" s="408"/>
      <c r="Y881" s="408"/>
      <c r="Z881" s="408"/>
      <c r="AA881" s="408"/>
      <c r="AB881" s="198">
        <v>1</v>
      </c>
      <c r="AC881" s="199" t="s">
        <v>61</v>
      </c>
      <c r="AE881" s="29"/>
      <c r="AF881" s="29"/>
      <c r="AG881" s="29"/>
      <c r="AH881" s="29"/>
      <c r="AI881" s="29"/>
      <c r="AJ881" s="29"/>
      <c r="AK881" s="29"/>
    </row>
    <row r="882" spans="9:37" s="45" customFormat="1" ht="16.5" customHeight="1">
      <c r="I882" s="158"/>
      <c r="J882" s="195"/>
      <c r="K882" s="407" t="s">
        <v>434</v>
      </c>
      <c r="L882" s="407"/>
      <c r="M882" s="407"/>
      <c r="N882" s="407"/>
      <c r="O882" s="407"/>
      <c r="P882" s="407"/>
      <c r="Q882" s="407"/>
      <c r="R882" s="408"/>
      <c r="S882" s="408"/>
      <c r="T882" s="197"/>
      <c r="U882" s="408"/>
      <c r="V882" s="408"/>
      <c r="W882" s="408"/>
      <c r="X882" s="408"/>
      <c r="Y882" s="408"/>
      <c r="Z882" s="408"/>
      <c r="AA882" s="408"/>
      <c r="AB882" s="198">
        <v>1</v>
      </c>
      <c r="AC882" s="199" t="s">
        <v>61</v>
      </c>
      <c r="AE882" s="29"/>
      <c r="AF882" s="29"/>
      <c r="AG882" s="29"/>
      <c r="AH882" s="29"/>
      <c r="AI882" s="29"/>
      <c r="AJ882" s="29"/>
      <c r="AK882" s="29"/>
    </row>
    <row r="883" spans="9:37" s="45" customFormat="1" ht="16.5" customHeight="1">
      <c r="I883" s="158"/>
      <c r="J883" s="195"/>
      <c r="K883" s="407" t="s">
        <v>435</v>
      </c>
      <c r="L883" s="407"/>
      <c r="M883" s="407"/>
      <c r="N883" s="407"/>
      <c r="O883" s="407"/>
      <c r="P883" s="407"/>
      <c r="Q883" s="407"/>
      <c r="R883" s="408"/>
      <c r="S883" s="408"/>
      <c r="T883" s="197"/>
      <c r="U883" s="408"/>
      <c r="V883" s="408"/>
      <c r="W883" s="408"/>
      <c r="X883" s="408"/>
      <c r="Y883" s="408"/>
      <c r="Z883" s="408"/>
      <c r="AA883" s="408"/>
      <c r="AB883" s="198">
        <v>1</v>
      </c>
      <c r="AC883" s="199" t="s">
        <v>61</v>
      </c>
      <c r="AE883" s="29"/>
      <c r="AF883" s="29"/>
      <c r="AG883" s="29"/>
      <c r="AH883" s="29"/>
      <c r="AI883" s="29"/>
      <c r="AJ883" s="29"/>
      <c r="AK883" s="29"/>
    </row>
    <row r="884" spans="9:37" s="45" customFormat="1" ht="16.5" customHeight="1">
      <c r="I884" s="158"/>
      <c r="J884" s="195"/>
      <c r="K884" s="407" t="s">
        <v>446</v>
      </c>
      <c r="L884" s="407"/>
      <c r="M884" s="407"/>
      <c r="N884" s="407"/>
      <c r="O884" s="407"/>
      <c r="P884" s="407"/>
      <c r="Q884" s="407"/>
      <c r="R884" s="408"/>
      <c r="S884" s="408"/>
      <c r="T884" s="197"/>
      <c r="U884" s="408"/>
      <c r="V884" s="408"/>
      <c r="W884" s="408"/>
      <c r="X884" s="408"/>
      <c r="Y884" s="408"/>
      <c r="Z884" s="408"/>
      <c r="AA884" s="408"/>
      <c r="AB884" s="198">
        <v>1</v>
      </c>
      <c r="AC884" s="199" t="s">
        <v>61</v>
      </c>
      <c r="AE884" s="29"/>
      <c r="AF884" s="29"/>
      <c r="AG884" s="29"/>
      <c r="AH884" s="29"/>
      <c r="AI884" s="29"/>
      <c r="AJ884" s="29"/>
      <c r="AK884" s="29"/>
    </row>
    <row r="885" spans="9:37" s="45" customFormat="1" ht="16.5" customHeight="1">
      <c r="I885" s="158"/>
      <c r="J885" s="195"/>
      <c r="K885" s="407" t="s">
        <v>436</v>
      </c>
      <c r="L885" s="407"/>
      <c r="M885" s="407"/>
      <c r="N885" s="407"/>
      <c r="O885" s="407"/>
      <c r="P885" s="407"/>
      <c r="Q885" s="407"/>
      <c r="R885" s="408"/>
      <c r="S885" s="408"/>
      <c r="T885" s="197"/>
      <c r="U885" s="408"/>
      <c r="V885" s="408"/>
      <c r="W885" s="408"/>
      <c r="X885" s="408"/>
      <c r="Y885" s="408"/>
      <c r="Z885" s="408"/>
      <c r="AA885" s="408"/>
      <c r="AB885" s="198">
        <v>1</v>
      </c>
      <c r="AC885" s="199" t="s">
        <v>61</v>
      </c>
      <c r="AE885" s="29"/>
      <c r="AF885" s="29"/>
      <c r="AG885" s="29"/>
      <c r="AH885" s="29"/>
      <c r="AI885" s="29"/>
      <c r="AJ885" s="29"/>
      <c r="AK885" s="29"/>
    </row>
    <row r="886" spans="9:37" s="45" customFormat="1" ht="16.5" customHeight="1">
      <c r="I886" s="158"/>
      <c r="J886" s="195"/>
      <c r="K886" s="407" t="s">
        <v>437</v>
      </c>
      <c r="L886" s="407"/>
      <c r="M886" s="407"/>
      <c r="N886" s="407"/>
      <c r="O886" s="407"/>
      <c r="P886" s="407"/>
      <c r="Q886" s="407"/>
      <c r="R886" s="408"/>
      <c r="S886" s="408"/>
      <c r="T886" s="197"/>
      <c r="U886" s="408"/>
      <c r="V886" s="408"/>
      <c r="W886" s="408"/>
      <c r="X886" s="408"/>
      <c r="Y886" s="408"/>
      <c r="Z886" s="408"/>
      <c r="AA886" s="408"/>
      <c r="AB886" s="198">
        <v>1</v>
      </c>
      <c r="AC886" s="199" t="s">
        <v>61</v>
      </c>
      <c r="AE886" s="29"/>
      <c r="AF886" s="29"/>
      <c r="AG886" s="29"/>
      <c r="AH886" s="29"/>
      <c r="AI886" s="29"/>
      <c r="AJ886" s="29"/>
      <c r="AK886" s="29"/>
    </row>
    <row r="887" spans="9:37" s="45" customFormat="1" ht="16.5" customHeight="1">
      <c r="I887" s="158"/>
      <c r="J887" s="195"/>
      <c r="K887" s="407" t="s">
        <v>438</v>
      </c>
      <c r="L887" s="407"/>
      <c r="M887" s="407"/>
      <c r="N887" s="407"/>
      <c r="O887" s="407"/>
      <c r="P887" s="407"/>
      <c r="Q887" s="407"/>
      <c r="R887" s="408"/>
      <c r="S887" s="408"/>
      <c r="T887" s="197"/>
      <c r="U887" s="408"/>
      <c r="V887" s="408"/>
      <c r="W887" s="408"/>
      <c r="X887" s="408"/>
      <c r="Y887" s="408"/>
      <c r="Z887" s="408"/>
      <c r="AA887" s="408"/>
      <c r="AB887" s="198">
        <v>1</v>
      </c>
      <c r="AC887" s="199" t="s">
        <v>61</v>
      </c>
      <c r="AE887" s="29"/>
      <c r="AF887" s="29"/>
      <c r="AG887" s="29"/>
      <c r="AH887" s="29"/>
      <c r="AI887" s="29"/>
      <c r="AJ887" s="29"/>
      <c r="AK887" s="29"/>
    </row>
    <row r="888" spans="9:37" s="45" customFormat="1" ht="16.5" customHeight="1">
      <c r="I888" s="158"/>
      <c r="J888" s="195"/>
      <c r="K888" s="407" t="s">
        <v>439</v>
      </c>
      <c r="L888" s="407"/>
      <c r="M888" s="407"/>
      <c r="N888" s="407"/>
      <c r="O888" s="407"/>
      <c r="P888" s="407"/>
      <c r="Q888" s="407"/>
      <c r="R888" s="408"/>
      <c r="S888" s="408"/>
      <c r="T888" s="197"/>
      <c r="U888" s="408"/>
      <c r="V888" s="408"/>
      <c r="W888" s="408"/>
      <c r="X888" s="408"/>
      <c r="Y888" s="408"/>
      <c r="Z888" s="408"/>
      <c r="AA888" s="408"/>
      <c r="AB888" s="198">
        <v>1</v>
      </c>
      <c r="AC888" s="199" t="s">
        <v>61</v>
      </c>
      <c r="AE888" s="29"/>
      <c r="AF888" s="29"/>
      <c r="AG888" s="29"/>
      <c r="AH888" s="29"/>
      <c r="AI888" s="29"/>
      <c r="AJ888" s="29"/>
      <c r="AK888" s="29"/>
    </row>
    <row r="889" spans="9:37" s="45" customFormat="1" ht="16.5" customHeight="1">
      <c r="I889" s="158"/>
      <c r="J889" s="195"/>
      <c r="K889" s="407" t="s">
        <v>440</v>
      </c>
      <c r="L889" s="407"/>
      <c r="M889" s="407"/>
      <c r="N889" s="407"/>
      <c r="O889" s="407"/>
      <c r="P889" s="407"/>
      <c r="Q889" s="407"/>
      <c r="R889" s="408"/>
      <c r="S889" s="408"/>
      <c r="T889" s="197"/>
      <c r="U889" s="408"/>
      <c r="V889" s="408"/>
      <c r="W889" s="408"/>
      <c r="X889" s="408"/>
      <c r="Y889" s="408"/>
      <c r="Z889" s="408"/>
      <c r="AA889" s="408"/>
      <c r="AB889" s="198">
        <v>1</v>
      </c>
      <c r="AC889" s="199" t="s">
        <v>61</v>
      </c>
      <c r="AE889" s="29"/>
      <c r="AF889" s="29"/>
      <c r="AG889" s="29"/>
      <c r="AH889" s="29"/>
      <c r="AI889" s="29"/>
      <c r="AJ889" s="29"/>
      <c r="AK889" s="29"/>
    </row>
    <row r="890" spans="9:37" s="45" customFormat="1" ht="16.5" customHeight="1">
      <c r="I890" s="158"/>
      <c r="J890" s="195"/>
      <c r="K890" s="407" t="s">
        <v>441</v>
      </c>
      <c r="L890" s="407"/>
      <c r="M890" s="407"/>
      <c r="N890" s="407"/>
      <c r="O890" s="407"/>
      <c r="P890" s="407"/>
      <c r="Q890" s="407"/>
      <c r="R890" s="408"/>
      <c r="S890" s="408"/>
      <c r="T890" s="197"/>
      <c r="U890" s="408"/>
      <c r="V890" s="408"/>
      <c r="W890" s="408"/>
      <c r="X890" s="408"/>
      <c r="Y890" s="408"/>
      <c r="Z890" s="408"/>
      <c r="AA890" s="408"/>
      <c r="AB890" s="198">
        <v>1</v>
      </c>
      <c r="AC890" s="199" t="s">
        <v>61</v>
      </c>
      <c r="AE890" s="29"/>
      <c r="AF890" s="29"/>
      <c r="AG890" s="29"/>
      <c r="AH890" s="29"/>
      <c r="AI890" s="29"/>
      <c r="AJ890" s="29"/>
      <c r="AK890" s="29"/>
    </row>
    <row r="891" spans="9:37" s="45" customFormat="1" ht="16.5" customHeight="1">
      <c r="I891" s="158"/>
      <c r="J891" s="195"/>
      <c r="K891" s="407" t="s">
        <v>442</v>
      </c>
      <c r="L891" s="407"/>
      <c r="M891" s="407"/>
      <c r="N891" s="407"/>
      <c r="O891" s="407"/>
      <c r="P891" s="407"/>
      <c r="Q891" s="407"/>
      <c r="R891" s="408"/>
      <c r="S891" s="408"/>
      <c r="T891" s="197"/>
      <c r="U891" s="408"/>
      <c r="V891" s="408"/>
      <c r="W891" s="408"/>
      <c r="X891" s="408"/>
      <c r="Y891" s="408"/>
      <c r="Z891" s="408"/>
      <c r="AA891" s="408"/>
      <c r="AB891" s="198">
        <v>1</v>
      </c>
      <c r="AC891" s="199" t="s">
        <v>61</v>
      </c>
      <c r="AE891" s="29"/>
      <c r="AF891" s="29"/>
      <c r="AG891" s="29"/>
      <c r="AH891" s="29"/>
      <c r="AI891" s="29"/>
      <c r="AJ891" s="29"/>
      <c r="AK891" s="29"/>
    </row>
    <row r="892" spans="9:37" s="45" customFormat="1" ht="16.5" customHeight="1">
      <c r="I892" s="158"/>
      <c r="J892" s="195"/>
      <c r="K892" s="407" t="s">
        <v>443</v>
      </c>
      <c r="L892" s="407"/>
      <c r="M892" s="407"/>
      <c r="N892" s="407"/>
      <c r="O892" s="407"/>
      <c r="P892" s="407"/>
      <c r="Q892" s="407"/>
      <c r="R892" s="408"/>
      <c r="S892" s="408"/>
      <c r="T892" s="197"/>
      <c r="U892" s="408"/>
      <c r="V892" s="408"/>
      <c r="W892" s="408"/>
      <c r="X892" s="408"/>
      <c r="Y892" s="408"/>
      <c r="Z892" s="408"/>
      <c r="AA892" s="408"/>
      <c r="AB892" s="198">
        <v>1</v>
      </c>
      <c r="AC892" s="199" t="s">
        <v>61</v>
      </c>
      <c r="AE892" s="29"/>
      <c r="AF892" s="29"/>
      <c r="AG892" s="29"/>
      <c r="AH892" s="29"/>
      <c r="AI892" s="29"/>
      <c r="AJ892" s="29"/>
      <c r="AK892" s="29"/>
    </row>
    <row r="893" spans="9:37" s="45" customFormat="1" ht="16.5" customHeight="1">
      <c r="I893" s="158"/>
      <c r="J893" s="195"/>
      <c r="K893" s="407" t="s">
        <v>444</v>
      </c>
      <c r="L893" s="407"/>
      <c r="M893" s="407"/>
      <c r="N893" s="407"/>
      <c r="O893" s="407"/>
      <c r="P893" s="407"/>
      <c r="Q893" s="407"/>
      <c r="R893" s="408"/>
      <c r="S893" s="408"/>
      <c r="T893" s="197"/>
      <c r="U893" s="408"/>
      <c r="V893" s="408"/>
      <c r="W893" s="408"/>
      <c r="X893" s="408"/>
      <c r="Y893" s="408"/>
      <c r="Z893" s="408"/>
      <c r="AA893" s="408"/>
      <c r="AB893" s="198">
        <v>1</v>
      </c>
      <c r="AC893" s="199" t="s">
        <v>61</v>
      </c>
      <c r="AE893" s="29"/>
      <c r="AF893" s="29"/>
      <c r="AG893" s="29"/>
      <c r="AH893" s="29"/>
      <c r="AI893" s="29"/>
      <c r="AJ893" s="29"/>
      <c r="AK893" s="29"/>
    </row>
    <row r="894" spans="9:37" s="45" customFormat="1" ht="16.5" customHeight="1">
      <c r="I894" s="158"/>
      <c r="J894" s="195"/>
      <c r="K894" s="407" t="s">
        <v>445</v>
      </c>
      <c r="L894" s="407"/>
      <c r="M894" s="407"/>
      <c r="N894" s="407"/>
      <c r="O894" s="407"/>
      <c r="P894" s="407"/>
      <c r="Q894" s="407"/>
      <c r="R894" s="408"/>
      <c r="S894" s="408"/>
      <c r="T894" s="197"/>
      <c r="U894" s="408"/>
      <c r="V894" s="408"/>
      <c r="W894" s="408"/>
      <c r="X894" s="408"/>
      <c r="Y894" s="408"/>
      <c r="Z894" s="408"/>
      <c r="AA894" s="408"/>
      <c r="AB894" s="198">
        <v>1</v>
      </c>
      <c r="AC894" s="199" t="s">
        <v>61</v>
      </c>
      <c r="AE894" s="29"/>
      <c r="AF894" s="29"/>
      <c r="AG894" s="29"/>
      <c r="AH894" s="29"/>
      <c r="AI894" s="29"/>
      <c r="AJ894" s="29"/>
      <c r="AK894" s="29"/>
    </row>
    <row r="895" spans="9:37" s="45" customFormat="1" ht="16.5" customHeight="1">
      <c r="I895" s="158"/>
      <c r="J895" s="54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47"/>
      <c r="AC895" s="159"/>
      <c r="AE895" s="29"/>
      <c r="AF895" s="29"/>
      <c r="AG895" s="29"/>
      <c r="AH895" s="29"/>
      <c r="AI895" s="29"/>
      <c r="AJ895" s="29"/>
      <c r="AK895" s="29"/>
    </row>
    <row r="896" spans="9:37" s="45" customFormat="1" ht="16.5" customHeight="1">
      <c r="I896" s="158"/>
      <c r="J896" s="190" t="s">
        <v>494</v>
      </c>
      <c r="K896" s="402" t="s">
        <v>422</v>
      </c>
      <c r="L896" s="402"/>
      <c r="M896" s="402"/>
      <c r="N896" s="402"/>
      <c r="O896" s="402"/>
      <c r="P896" s="402"/>
      <c r="Q896" s="402"/>
      <c r="R896" s="402"/>
      <c r="S896" s="402"/>
      <c r="T896" s="402"/>
      <c r="U896" s="402"/>
      <c r="V896" s="402"/>
      <c r="W896" s="402"/>
      <c r="X896" s="402"/>
      <c r="Y896" s="402"/>
      <c r="Z896" s="402"/>
      <c r="AA896" s="402"/>
      <c r="AB896" s="188">
        <f>SUM(AB898:AB909)</f>
        <v>12</v>
      </c>
      <c r="AC896" s="189" t="s">
        <v>426</v>
      </c>
      <c r="AE896" s="29"/>
      <c r="AF896" s="29"/>
      <c r="AG896" s="29"/>
      <c r="AH896" s="29"/>
      <c r="AI896" s="29"/>
      <c r="AJ896" s="29"/>
      <c r="AK896" s="29"/>
    </row>
    <row r="897" spans="9:37" s="45" customFormat="1" ht="16.5" customHeight="1">
      <c r="I897" s="158"/>
      <c r="J897" s="185"/>
      <c r="K897" s="403" t="s">
        <v>72</v>
      </c>
      <c r="L897" s="403"/>
      <c r="M897" s="403"/>
      <c r="N897" s="403"/>
      <c r="O897" s="403"/>
      <c r="P897" s="403"/>
      <c r="Q897" s="403"/>
      <c r="R897" s="403"/>
      <c r="S897" s="403"/>
      <c r="T897" s="183"/>
      <c r="U897" s="404"/>
      <c r="V897" s="404"/>
      <c r="W897" s="404"/>
      <c r="X897" s="404"/>
      <c r="Y897" s="404"/>
      <c r="Z897" s="404"/>
      <c r="AA897" s="404"/>
      <c r="AB897" s="185" t="s">
        <v>396</v>
      </c>
      <c r="AC897" s="186"/>
      <c r="AE897" s="29"/>
      <c r="AF897" s="29"/>
      <c r="AG897" s="29"/>
      <c r="AH897" s="29"/>
      <c r="AI897" s="29"/>
      <c r="AJ897" s="29"/>
      <c r="AK897" s="29"/>
    </row>
    <row r="898" spans="9:37" s="45" customFormat="1" ht="16.5" customHeight="1">
      <c r="I898" s="158"/>
      <c r="J898" s="195"/>
      <c r="K898" s="407" t="s">
        <v>429</v>
      </c>
      <c r="L898" s="407"/>
      <c r="M898" s="407"/>
      <c r="N898" s="407"/>
      <c r="O898" s="407"/>
      <c r="P898" s="407"/>
      <c r="Q898" s="407"/>
      <c r="R898" s="408"/>
      <c r="S898" s="408"/>
      <c r="T898" s="197"/>
      <c r="U898" s="408"/>
      <c r="V898" s="408"/>
      <c r="W898" s="408"/>
      <c r="X898" s="408"/>
      <c r="Y898" s="408"/>
      <c r="Z898" s="408"/>
      <c r="AA898" s="408"/>
      <c r="AB898" s="198">
        <v>1</v>
      </c>
      <c r="AC898" s="199" t="s">
        <v>61</v>
      </c>
      <c r="AE898" s="29"/>
      <c r="AF898" s="29"/>
      <c r="AG898" s="29"/>
      <c r="AH898" s="29"/>
      <c r="AI898" s="29"/>
      <c r="AJ898" s="29"/>
      <c r="AK898" s="29"/>
    </row>
    <row r="899" spans="9:37" s="45" customFormat="1" ht="16.5" customHeight="1">
      <c r="I899" s="158"/>
      <c r="J899" s="195"/>
      <c r="K899" s="407" t="s">
        <v>430</v>
      </c>
      <c r="L899" s="407"/>
      <c r="M899" s="407"/>
      <c r="N899" s="407"/>
      <c r="O899" s="407"/>
      <c r="P899" s="407"/>
      <c r="Q899" s="407"/>
      <c r="R899" s="408"/>
      <c r="S899" s="408"/>
      <c r="T899" s="197"/>
      <c r="U899" s="408"/>
      <c r="V899" s="408"/>
      <c r="W899" s="408"/>
      <c r="X899" s="408"/>
      <c r="Y899" s="408"/>
      <c r="Z899" s="408"/>
      <c r="AA899" s="408"/>
      <c r="AB899" s="198">
        <v>1</v>
      </c>
      <c r="AC899" s="199" t="s">
        <v>61</v>
      </c>
      <c r="AE899" s="29"/>
      <c r="AF899" s="29"/>
      <c r="AG899" s="29"/>
      <c r="AH899" s="29"/>
      <c r="AI899" s="29"/>
      <c r="AJ899" s="29"/>
      <c r="AK899" s="29"/>
    </row>
    <row r="900" spans="9:37" s="45" customFormat="1" ht="16.5" customHeight="1">
      <c r="I900" s="158"/>
      <c r="J900" s="195"/>
      <c r="K900" s="407" t="s">
        <v>431</v>
      </c>
      <c r="L900" s="407"/>
      <c r="M900" s="407"/>
      <c r="N900" s="407"/>
      <c r="O900" s="407"/>
      <c r="P900" s="407"/>
      <c r="Q900" s="407"/>
      <c r="R900" s="408"/>
      <c r="S900" s="408"/>
      <c r="T900" s="197"/>
      <c r="U900" s="408"/>
      <c r="V900" s="408"/>
      <c r="W900" s="408"/>
      <c r="X900" s="408"/>
      <c r="Y900" s="408"/>
      <c r="Z900" s="408"/>
      <c r="AA900" s="408"/>
      <c r="AB900" s="198">
        <v>1</v>
      </c>
      <c r="AC900" s="199" t="s">
        <v>61</v>
      </c>
      <c r="AE900" s="29"/>
      <c r="AF900" s="29"/>
      <c r="AG900" s="29"/>
      <c r="AH900" s="29"/>
      <c r="AI900" s="29"/>
      <c r="AJ900" s="29"/>
      <c r="AK900" s="29"/>
    </row>
    <row r="901" spans="9:37" s="45" customFormat="1" ht="16.5" customHeight="1">
      <c r="I901" s="158"/>
      <c r="J901" s="195"/>
      <c r="K901" s="407" t="s">
        <v>432</v>
      </c>
      <c r="L901" s="407"/>
      <c r="M901" s="407"/>
      <c r="N901" s="407"/>
      <c r="O901" s="407"/>
      <c r="P901" s="407"/>
      <c r="Q901" s="407"/>
      <c r="R901" s="408"/>
      <c r="S901" s="408"/>
      <c r="T901" s="197"/>
      <c r="U901" s="408"/>
      <c r="V901" s="408"/>
      <c r="W901" s="408"/>
      <c r="X901" s="408"/>
      <c r="Y901" s="408"/>
      <c r="Z901" s="408"/>
      <c r="AA901" s="408"/>
      <c r="AB901" s="198">
        <v>1</v>
      </c>
      <c r="AC901" s="199" t="s">
        <v>61</v>
      </c>
      <c r="AE901" s="29"/>
      <c r="AF901" s="29"/>
      <c r="AG901" s="29"/>
      <c r="AH901" s="29"/>
      <c r="AI901" s="29"/>
      <c r="AJ901" s="29"/>
      <c r="AK901" s="29"/>
    </row>
    <row r="902" spans="9:37" s="45" customFormat="1" ht="16.5" customHeight="1">
      <c r="I902" s="158"/>
      <c r="J902" s="195"/>
      <c r="K902" s="407" t="s">
        <v>433</v>
      </c>
      <c r="L902" s="407"/>
      <c r="M902" s="407"/>
      <c r="N902" s="407"/>
      <c r="O902" s="407"/>
      <c r="P902" s="407"/>
      <c r="Q902" s="407"/>
      <c r="R902" s="408"/>
      <c r="S902" s="408"/>
      <c r="T902" s="197"/>
      <c r="U902" s="408"/>
      <c r="V902" s="408"/>
      <c r="W902" s="408"/>
      <c r="X902" s="408"/>
      <c r="Y902" s="408"/>
      <c r="Z902" s="408"/>
      <c r="AA902" s="408"/>
      <c r="AB902" s="198">
        <v>1</v>
      </c>
      <c r="AC902" s="199" t="s">
        <v>61</v>
      </c>
      <c r="AE902" s="29"/>
      <c r="AF902" s="29"/>
      <c r="AG902" s="29"/>
      <c r="AH902" s="29"/>
      <c r="AI902" s="29"/>
      <c r="AJ902" s="29"/>
      <c r="AK902" s="29"/>
    </row>
    <row r="903" spans="9:37" s="45" customFormat="1" ht="16.5" customHeight="1">
      <c r="I903" s="158"/>
      <c r="J903" s="195"/>
      <c r="K903" s="407" t="s">
        <v>434</v>
      </c>
      <c r="L903" s="407"/>
      <c r="M903" s="407"/>
      <c r="N903" s="407"/>
      <c r="O903" s="407"/>
      <c r="P903" s="407"/>
      <c r="Q903" s="407"/>
      <c r="R903" s="408"/>
      <c r="S903" s="408"/>
      <c r="T903" s="197"/>
      <c r="U903" s="408"/>
      <c r="V903" s="408"/>
      <c r="W903" s="408"/>
      <c r="X903" s="408"/>
      <c r="Y903" s="408"/>
      <c r="Z903" s="408"/>
      <c r="AA903" s="408"/>
      <c r="AB903" s="198">
        <v>1</v>
      </c>
      <c r="AC903" s="199" t="s">
        <v>61</v>
      </c>
      <c r="AE903" s="29"/>
      <c r="AF903" s="29"/>
      <c r="AG903" s="29"/>
      <c r="AH903" s="29"/>
      <c r="AI903" s="29"/>
      <c r="AJ903" s="29"/>
      <c r="AK903" s="29"/>
    </row>
    <row r="904" spans="9:37" s="45" customFormat="1" ht="16.5" customHeight="1">
      <c r="I904" s="158"/>
      <c r="J904" s="195"/>
      <c r="K904" s="407" t="s">
        <v>435</v>
      </c>
      <c r="L904" s="407"/>
      <c r="M904" s="407"/>
      <c r="N904" s="407"/>
      <c r="O904" s="407"/>
      <c r="P904" s="407"/>
      <c r="Q904" s="407"/>
      <c r="R904" s="408"/>
      <c r="S904" s="408"/>
      <c r="T904" s="197"/>
      <c r="U904" s="408"/>
      <c r="V904" s="408"/>
      <c r="W904" s="408"/>
      <c r="X904" s="408"/>
      <c r="Y904" s="408"/>
      <c r="Z904" s="408"/>
      <c r="AA904" s="408"/>
      <c r="AB904" s="198">
        <v>1</v>
      </c>
      <c r="AC904" s="199" t="s">
        <v>61</v>
      </c>
      <c r="AE904" s="29"/>
      <c r="AF904" s="29"/>
      <c r="AG904" s="29"/>
      <c r="AH904" s="29"/>
      <c r="AI904" s="29"/>
      <c r="AJ904" s="29"/>
      <c r="AK904" s="29"/>
    </row>
    <row r="905" spans="9:37" s="45" customFormat="1" ht="16.5" customHeight="1">
      <c r="I905" s="158"/>
      <c r="J905" s="195"/>
      <c r="K905" s="407" t="s">
        <v>437</v>
      </c>
      <c r="L905" s="407"/>
      <c r="M905" s="407"/>
      <c r="N905" s="407"/>
      <c r="O905" s="407"/>
      <c r="P905" s="407"/>
      <c r="Q905" s="407"/>
      <c r="R905" s="408"/>
      <c r="S905" s="408"/>
      <c r="T905" s="197"/>
      <c r="U905" s="408"/>
      <c r="V905" s="408"/>
      <c r="W905" s="408"/>
      <c r="X905" s="408"/>
      <c r="Y905" s="408"/>
      <c r="Z905" s="408"/>
      <c r="AA905" s="408"/>
      <c r="AB905" s="198">
        <v>1</v>
      </c>
      <c r="AC905" s="199" t="s">
        <v>61</v>
      </c>
      <c r="AE905" s="29"/>
      <c r="AF905" s="29"/>
      <c r="AG905" s="29"/>
      <c r="AH905" s="29"/>
      <c r="AI905" s="29"/>
      <c r="AJ905" s="29"/>
      <c r="AK905" s="29"/>
    </row>
    <row r="906" spans="9:37" s="45" customFormat="1" ht="16.5" customHeight="1">
      <c r="I906" s="158"/>
      <c r="J906" s="195"/>
      <c r="K906" s="407" t="s">
        <v>438</v>
      </c>
      <c r="L906" s="407"/>
      <c r="M906" s="407"/>
      <c r="N906" s="407"/>
      <c r="O906" s="407"/>
      <c r="P906" s="407"/>
      <c r="Q906" s="407"/>
      <c r="R906" s="408"/>
      <c r="S906" s="408"/>
      <c r="T906" s="197"/>
      <c r="U906" s="408"/>
      <c r="V906" s="408"/>
      <c r="W906" s="408"/>
      <c r="X906" s="408"/>
      <c r="Y906" s="408"/>
      <c r="Z906" s="408"/>
      <c r="AA906" s="408"/>
      <c r="AB906" s="198">
        <v>1</v>
      </c>
      <c r="AC906" s="199" t="s">
        <v>61</v>
      </c>
      <c r="AE906" s="29"/>
      <c r="AF906" s="29"/>
      <c r="AG906" s="29"/>
      <c r="AH906" s="29"/>
      <c r="AI906" s="29"/>
      <c r="AJ906" s="29"/>
      <c r="AK906" s="29"/>
    </row>
    <row r="907" spans="9:37" s="45" customFormat="1" ht="16.5" customHeight="1">
      <c r="I907" s="158"/>
      <c r="J907" s="195"/>
      <c r="K907" s="407" t="s">
        <v>439</v>
      </c>
      <c r="L907" s="407"/>
      <c r="M907" s="407"/>
      <c r="N907" s="407"/>
      <c r="O907" s="407"/>
      <c r="P907" s="407"/>
      <c r="Q907" s="407"/>
      <c r="R907" s="408"/>
      <c r="S907" s="408"/>
      <c r="T907" s="197"/>
      <c r="U907" s="408"/>
      <c r="V907" s="408"/>
      <c r="W907" s="408"/>
      <c r="X907" s="408"/>
      <c r="Y907" s="408"/>
      <c r="Z907" s="408"/>
      <c r="AA907" s="408"/>
      <c r="AB907" s="198">
        <v>1</v>
      </c>
      <c r="AC907" s="199" t="s">
        <v>61</v>
      </c>
      <c r="AE907" s="29"/>
      <c r="AF907" s="29"/>
      <c r="AG907" s="29"/>
      <c r="AH907" s="29"/>
      <c r="AI907" s="29"/>
      <c r="AJ907" s="29"/>
      <c r="AK907" s="29"/>
    </row>
    <row r="908" spans="9:37" s="45" customFormat="1" ht="16.5" customHeight="1">
      <c r="I908" s="158"/>
      <c r="J908" s="195"/>
      <c r="K908" s="407" t="s">
        <v>440</v>
      </c>
      <c r="L908" s="407"/>
      <c r="M908" s="407"/>
      <c r="N908" s="407"/>
      <c r="O908" s="407"/>
      <c r="P908" s="407"/>
      <c r="Q908" s="407"/>
      <c r="R908" s="408"/>
      <c r="S908" s="408"/>
      <c r="T908" s="197"/>
      <c r="U908" s="408"/>
      <c r="V908" s="408"/>
      <c r="W908" s="408"/>
      <c r="X908" s="408"/>
      <c r="Y908" s="408"/>
      <c r="Z908" s="408"/>
      <c r="AA908" s="408"/>
      <c r="AB908" s="198">
        <v>1</v>
      </c>
      <c r="AC908" s="199" t="s">
        <v>61</v>
      </c>
      <c r="AE908" s="29"/>
      <c r="AF908" s="29"/>
      <c r="AG908" s="29"/>
      <c r="AH908" s="29"/>
      <c r="AI908" s="29"/>
      <c r="AJ908" s="29"/>
      <c r="AK908" s="29"/>
    </row>
    <row r="909" spans="9:37" s="45" customFormat="1" ht="16.5" customHeight="1">
      <c r="I909" s="158"/>
      <c r="J909" s="195"/>
      <c r="K909" s="407" t="s">
        <v>441</v>
      </c>
      <c r="L909" s="407"/>
      <c r="M909" s="407"/>
      <c r="N909" s="407"/>
      <c r="O909" s="407"/>
      <c r="P909" s="407"/>
      <c r="Q909" s="407"/>
      <c r="R909" s="408"/>
      <c r="S909" s="408"/>
      <c r="T909" s="197"/>
      <c r="U909" s="408"/>
      <c r="V909" s="408"/>
      <c r="W909" s="408"/>
      <c r="X909" s="408"/>
      <c r="Y909" s="408"/>
      <c r="Z909" s="408"/>
      <c r="AA909" s="408"/>
      <c r="AB909" s="198">
        <v>1</v>
      </c>
      <c r="AC909" s="199" t="s">
        <v>61</v>
      </c>
      <c r="AE909" s="29"/>
      <c r="AF909" s="29"/>
      <c r="AG909" s="29"/>
      <c r="AH909" s="29"/>
      <c r="AI909" s="29"/>
      <c r="AJ909" s="29"/>
      <c r="AK909" s="29"/>
    </row>
    <row r="910" spans="9:37" s="45" customFormat="1" ht="16.5" customHeight="1">
      <c r="I910" s="158"/>
      <c r="J910" s="54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47"/>
      <c r="AC910" s="159"/>
      <c r="AE910" s="29"/>
      <c r="AF910" s="29"/>
      <c r="AG910" s="29"/>
      <c r="AH910" s="29"/>
      <c r="AI910" s="29"/>
      <c r="AJ910" s="29"/>
      <c r="AK910" s="29"/>
    </row>
    <row r="911" spans="9:37" s="45" customFormat="1" ht="16.5" customHeight="1">
      <c r="I911" s="158"/>
      <c r="J911" s="190" t="s">
        <v>495</v>
      </c>
      <c r="K911" s="402" t="s">
        <v>421</v>
      </c>
      <c r="L911" s="402"/>
      <c r="M911" s="402"/>
      <c r="N911" s="402"/>
      <c r="O911" s="402"/>
      <c r="P911" s="402"/>
      <c r="Q911" s="402"/>
      <c r="R911" s="402"/>
      <c r="S911" s="402"/>
      <c r="T911" s="402"/>
      <c r="U911" s="402"/>
      <c r="V911" s="402"/>
      <c r="W911" s="402"/>
      <c r="X911" s="402"/>
      <c r="Y911" s="402"/>
      <c r="Z911" s="402"/>
      <c r="AA911" s="402"/>
      <c r="AB911" s="188">
        <f>SUM(AB913:AB924)</f>
        <v>12</v>
      </c>
      <c r="AC911" s="189" t="s">
        <v>426</v>
      </c>
      <c r="AE911" s="29"/>
      <c r="AF911" s="29"/>
      <c r="AG911" s="29"/>
      <c r="AH911" s="29"/>
      <c r="AI911" s="29"/>
      <c r="AJ911" s="29"/>
      <c r="AK911" s="29"/>
    </row>
    <row r="912" spans="9:37" s="45" customFormat="1" ht="16.5" customHeight="1">
      <c r="I912" s="158"/>
      <c r="J912" s="185"/>
      <c r="K912" s="403" t="s">
        <v>72</v>
      </c>
      <c r="L912" s="403"/>
      <c r="M912" s="403"/>
      <c r="N912" s="403"/>
      <c r="O912" s="403"/>
      <c r="P912" s="403"/>
      <c r="Q912" s="403"/>
      <c r="R912" s="403"/>
      <c r="S912" s="403"/>
      <c r="T912" s="183"/>
      <c r="U912" s="404"/>
      <c r="V912" s="404"/>
      <c r="W912" s="404"/>
      <c r="X912" s="404"/>
      <c r="Y912" s="404"/>
      <c r="Z912" s="404"/>
      <c r="AA912" s="404"/>
      <c r="AB912" s="185" t="s">
        <v>396</v>
      </c>
      <c r="AC912" s="186"/>
      <c r="AE912" s="29"/>
      <c r="AF912" s="29"/>
      <c r="AG912" s="29"/>
      <c r="AH912" s="29"/>
      <c r="AI912" s="29"/>
      <c r="AJ912" s="29"/>
      <c r="AK912" s="29"/>
    </row>
    <row r="913" spans="9:37" s="45" customFormat="1" ht="16.5" customHeight="1">
      <c r="I913" s="158"/>
      <c r="J913" s="195"/>
      <c r="K913" s="407" t="s">
        <v>429</v>
      </c>
      <c r="L913" s="407"/>
      <c r="M913" s="407"/>
      <c r="N913" s="407"/>
      <c r="O913" s="407"/>
      <c r="P913" s="407"/>
      <c r="Q913" s="407"/>
      <c r="R913" s="408"/>
      <c r="S913" s="408"/>
      <c r="T913" s="197"/>
      <c r="U913" s="408"/>
      <c r="V913" s="408"/>
      <c r="W913" s="408"/>
      <c r="X913" s="408"/>
      <c r="Y913" s="408"/>
      <c r="Z913" s="408"/>
      <c r="AA913" s="408"/>
      <c r="AB913" s="198">
        <v>1</v>
      </c>
      <c r="AC913" s="199" t="s">
        <v>61</v>
      </c>
      <c r="AE913" s="29"/>
      <c r="AF913" s="29"/>
      <c r="AG913" s="29"/>
      <c r="AH913" s="29"/>
      <c r="AI913" s="29"/>
      <c r="AJ913" s="29"/>
      <c r="AK913" s="29"/>
    </row>
    <row r="914" spans="9:37" s="45" customFormat="1" ht="16.5" customHeight="1">
      <c r="I914" s="158"/>
      <c r="J914" s="195"/>
      <c r="K914" s="407" t="s">
        <v>430</v>
      </c>
      <c r="L914" s="407"/>
      <c r="M914" s="407"/>
      <c r="N914" s="407"/>
      <c r="O914" s="407"/>
      <c r="P914" s="407"/>
      <c r="Q914" s="407"/>
      <c r="R914" s="408"/>
      <c r="S914" s="408"/>
      <c r="T914" s="197"/>
      <c r="U914" s="408"/>
      <c r="V914" s="408"/>
      <c r="W914" s="408"/>
      <c r="X914" s="408"/>
      <c r="Y914" s="408"/>
      <c r="Z914" s="408"/>
      <c r="AA914" s="408"/>
      <c r="AB914" s="198">
        <v>1</v>
      </c>
      <c r="AC914" s="199" t="s">
        <v>61</v>
      </c>
      <c r="AE914" s="29"/>
      <c r="AF914" s="29"/>
      <c r="AG914" s="29"/>
      <c r="AH914" s="29"/>
      <c r="AI914" s="29"/>
      <c r="AJ914" s="29"/>
      <c r="AK914" s="29"/>
    </row>
    <row r="915" spans="9:37" s="45" customFormat="1" ht="16.5" customHeight="1">
      <c r="I915" s="158"/>
      <c r="J915" s="195"/>
      <c r="K915" s="407" t="s">
        <v>431</v>
      </c>
      <c r="L915" s="407"/>
      <c r="M915" s="407"/>
      <c r="N915" s="407"/>
      <c r="O915" s="407"/>
      <c r="P915" s="407"/>
      <c r="Q915" s="407"/>
      <c r="R915" s="408"/>
      <c r="S915" s="408"/>
      <c r="T915" s="197"/>
      <c r="U915" s="408"/>
      <c r="V915" s="408"/>
      <c r="W915" s="408"/>
      <c r="X915" s="408"/>
      <c r="Y915" s="408"/>
      <c r="Z915" s="408"/>
      <c r="AA915" s="408"/>
      <c r="AB915" s="198">
        <v>1</v>
      </c>
      <c r="AC915" s="199" t="s">
        <v>61</v>
      </c>
      <c r="AE915" s="29"/>
      <c r="AF915" s="29"/>
      <c r="AG915" s="29"/>
      <c r="AH915" s="29"/>
      <c r="AI915" s="29"/>
      <c r="AJ915" s="29"/>
      <c r="AK915" s="29"/>
    </row>
    <row r="916" spans="9:37" s="45" customFormat="1" ht="16.5" customHeight="1">
      <c r="I916" s="158"/>
      <c r="J916" s="195"/>
      <c r="K916" s="407" t="s">
        <v>432</v>
      </c>
      <c r="L916" s="407"/>
      <c r="M916" s="407"/>
      <c r="N916" s="407"/>
      <c r="O916" s="407"/>
      <c r="P916" s="407"/>
      <c r="Q916" s="407"/>
      <c r="R916" s="408"/>
      <c r="S916" s="408"/>
      <c r="T916" s="197"/>
      <c r="U916" s="408"/>
      <c r="V916" s="408"/>
      <c r="W916" s="408"/>
      <c r="X916" s="408"/>
      <c r="Y916" s="408"/>
      <c r="Z916" s="408"/>
      <c r="AA916" s="408"/>
      <c r="AB916" s="198">
        <v>1</v>
      </c>
      <c r="AC916" s="199" t="s">
        <v>61</v>
      </c>
      <c r="AE916" s="29"/>
      <c r="AF916" s="29"/>
      <c r="AG916" s="29"/>
      <c r="AH916" s="29"/>
      <c r="AI916" s="29"/>
      <c r="AJ916" s="29"/>
      <c r="AK916" s="29"/>
    </row>
    <row r="917" spans="9:37" s="45" customFormat="1" ht="16.5" customHeight="1">
      <c r="I917" s="158"/>
      <c r="J917" s="195"/>
      <c r="K917" s="407" t="s">
        <v>433</v>
      </c>
      <c r="L917" s="407"/>
      <c r="M917" s="407"/>
      <c r="N917" s="407"/>
      <c r="O917" s="407"/>
      <c r="P917" s="407"/>
      <c r="Q917" s="407"/>
      <c r="R917" s="408"/>
      <c r="S917" s="408"/>
      <c r="T917" s="197"/>
      <c r="U917" s="408"/>
      <c r="V917" s="408"/>
      <c r="W917" s="408"/>
      <c r="X917" s="408"/>
      <c r="Y917" s="408"/>
      <c r="Z917" s="408"/>
      <c r="AA917" s="408"/>
      <c r="AB917" s="198">
        <v>1</v>
      </c>
      <c r="AC917" s="199" t="s">
        <v>61</v>
      </c>
      <c r="AE917" s="29"/>
      <c r="AF917" s="29"/>
      <c r="AG917" s="29"/>
      <c r="AH917" s="29"/>
      <c r="AI917" s="29"/>
      <c r="AJ917" s="29"/>
      <c r="AK917" s="29"/>
    </row>
    <row r="918" spans="9:37" s="45" customFormat="1" ht="16.5" customHeight="1">
      <c r="I918" s="158"/>
      <c r="J918" s="195"/>
      <c r="K918" s="407" t="s">
        <v>434</v>
      </c>
      <c r="L918" s="407"/>
      <c r="M918" s="407"/>
      <c r="N918" s="407"/>
      <c r="O918" s="407"/>
      <c r="P918" s="407"/>
      <c r="Q918" s="407"/>
      <c r="R918" s="408"/>
      <c r="S918" s="408"/>
      <c r="T918" s="197"/>
      <c r="U918" s="408"/>
      <c r="V918" s="408"/>
      <c r="W918" s="408"/>
      <c r="X918" s="408"/>
      <c r="Y918" s="408"/>
      <c r="Z918" s="408"/>
      <c r="AA918" s="408"/>
      <c r="AB918" s="198">
        <v>1</v>
      </c>
      <c r="AC918" s="199" t="s">
        <v>61</v>
      </c>
      <c r="AE918" s="29"/>
      <c r="AF918" s="29"/>
      <c r="AG918" s="29"/>
      <c r="AH918" s="29"/>
      <c r="AI918" s="29"/>
      <c r="AJ918" s="29"/>
      <c r="AK918" s="29"/>
    </row>
    <row r="919" spans="9:37" s="45" customFormat="1" ht="16.5" customHeight="1">
      <c r="I919" s="158"/>
      <c r="J919" s="195"/>
      <c r="K919" s="407" t="s">
        <v>435</v>
      </c>
      <c r="L919" s="407"/>
      <c r="M919" s="407"/>
      <c r="N919" s="407"/>
      <c r="O919" s="407"/>
      <c r="P919" s="407"/>
      <c r="Q919" s="407"/>
      <c r="R919" s="408"/>
      <c r="S919" s="408"/>
      <c r="T919" s="197"/>
      <c r="U919" s="408"/>
      <c r="V919" s="408"/>
      <c r="W919" s="408"/>
      <c r="X919" s="408"/>
      <c r="Y919" s="408"/>
      <c r="Z919" s="408"/>
      <c r="AA919" s="408"/>
      <c r="AB919" s="198">
        <v>1</v>
      </c>
      <c r="AC919" s="199" t="s">
        <v>61</v>
      </c>
      <c r="AE919" s="29"/>
      <c r="AF919" s="29"/>
      <c r="AG919" s="29"/>
      <c r="AH919" s="29"/>
      <c r="AI919" s="29"/>
      <c r="AJ919" s="29"/>
      <c r="AK919" s="29"/>
    </row>
    <row r="920" spans="9:37" s="45" customFormat="1" ht="16.5" customHeight="1">
      <c r="I920" s="158"/>
      <c r="J920" s="195"/>
      <c r="K920" s="407" t="s">
        <v>437</v>
      </c>
      <c r="L920" s="407"/>
      <c r="M920" s="407"/>
      <c r="N920" s="407"/>
      <c r="O920" s="407"/>
      <c r="P920" s="407"/>
      <c r="Q920" s="407"/>
      <c r="R920" s="408"/>
      <c r="S920" s="408"/>
      <c r="T920" s="197"/>
      <c r="U920" s="408"/>
      <c r="V920" s="408"/>
      <c r="W920" s="408"/>
      <c r="X920" s="408"/>
      <c r="Y920" s="408"/>
      <c r="Z920" s="408"/>
      <c r="AA920" s="408"/>
      <c r="AB920" s="198">
        <v>1</v>
      </c>
      <c r="AC920" s="199" t="s">
        <v>61</v>
      </c>
      <c r="AE920" s="29"/>
      <c r="AF920" s="29"/>
      <c r="AG920" s="29"/>
      <c r="AH920" s="29"/>
      <c r="AI920" s="29"/>
      <c r="AJ920" s="29"/>
      <c r="AK920" s="29"/>
    </row>
    <row r="921" spans="9:37" s="45" customFormat="1" ht="16.5" customHeight="1">
      <c r="I921" s="158"/>
      <c r="J921" s="195"/>
      <c r="K921" s="407" t="s">
        <v>438</v>
      </c>
      <c r="L921" s="407"/>
      <c r="M921" s="407"/>
      <c r="N921" s="407"/>
      <c r="O921" s="407"/>
      <c r="P921" s="407"/>
      <c r="Q921" s="407"/>
      <c r="R921" s="408"/>
      <c r="S921" s="408"/>
      <c r="T921" s="197"/>
      <c r="U921" s="408"/>
      <c r="V921" s="408"/>
      <c r="W921" s="408"/>
      <c r="X921" s="408"/>
      <c r="Y921" s="408"/>
      <c r="Z921" s="408"/>
      <c r="AA921" s="408"/>
      <c r="AB921" s="198">
        <v>1</v>
      </c>
      <c r="AC921" s="199" t="s">
        <v>61</v>
      </c>
      <c r="AE921" s="29"/>
      <c r="AF921" s="29"/>
      <c r="AG921" s="29"/>
      <c r="AH921" s="29"/>
      <c r="AI921" s="29"/>
      <c r="AJ921" s="29"/>
      <c r="AK921" s="29"/>
    </row>
    <row r="922" spans="9:37" s="45" customFormat="1" ht="16.5" customHeight="1">
      <c r="I922" s="158"/>
      <c r="J922" s="195"/>
      <c r="K922" s="407" t="s">
        <v>439</v>
      </c>
      <c r="L922" s="407"/>
      <c r="M922" s="407"/>
      <c r="N922" s="407"/>
      <c r="O922" s="407"/>
      <c r="P922" s="407"/>
      <c r="Q922" s="407"/>
      <c r="R922" s="408"/>
      <c r="S922" s="408"/>
      <c r="T922" s="197"/>
      <c r="U922" s="408"/>
      <c r="V922" s="408"/>
      <c r="W922" s="408"/>
      <c r="X922" s="408"/>
      <c r="Y922" s="408"/>
      <c r="Z922" s="408"/>
      <c r="AA922" s="408"/>
      <c r="AB922" s="198">
        <v>1</v>
      </c>
      <c r="AC922" s="199" t="s">
        <v>61</v>
      </c>
      <c r="AE922" s="29"/>
      <c r="AF922" s="29"/>
      <c r="AG922" s="29"/>
      <c r="AH922" s="29"/>
      <c r="AI922" s="29"/>
      <c r="AJ922" s="29"/>
      <c r="AK922" s="29"/>
    </row>
    <row r="923" spans="9:37" s="45" customFormat="1" ht="16.5" customHeight="1">
      <c r="I923" s="158"/>
      <c r="J923" s="195"/>
      <c r="K923" s="407" t="s">
        <v>440</v>
      </c>
      <c r="L923" s="407"/>
      <c r="M923" s="407"/>
      <c r="N923" s="407"/>
      <c r="O923" s="407"/>
      <c r="P923" s="407"/>
      <c r="Q923" s="407"/>
      <c r="R923" s="408"/>
      <c r="S923" s="408"/>
      <c r="T923" s="197"/>
      <c r="U923" s="408"/>
      <c r="V923" s="408"/>
      <c r="W923" s="408"/>
      <c r="X923" s="408"/>
      <c r="Y923" s="408"/>
      <c r="Z923" s="408"/>
      <c r="AA923" s="408"/>
      <c r="AB923" s="198">
        <v>1</v>
      </c>
      <c r="AC923" s="199" t="s">
        <v>61</v>
      </c>
      <c r="AE923" s="29"/>
      <c r="AF923" s="29"/>
      <c r="AG923" s="29"/>
      <c r="AH923" s="29"/>
      <c r="AI923" s="29"/>
      <c r="AJ923" s="29"/>
      <c r="AK923" s="29"/>
    </row>
    <row r="924" spans="9:37" s="45" customFormat="1" ht="16.5" customHeight="1">
      <c r="I924" s="158"/>
      <c r="J924" s="195"/>
      <c r="K924" s="407" t="s">
        <v>441</v>
      </c>
      <c r="L924" s="407"/>
      <c r="M924" s="407"/>
      <c r="N924" s="407"/>
      <c r="O924" s="407"/>
      <c r="P924" s="407"/>
      <c r="Q924" s="407"/>
      <c r="R924" s="408"/>
      <c r="S924" s="408"/>
      <c r="T924" s="197"/>
      <c r="U924" s="408"/>
      <c r="V924" s="408"/>
      <c r="W924" s="408"/>
      <c r="X924" s="408"/>
      <c r="Y924" s="408"/>
      <c r="Z924" s="408"/>
      <c r="AA924" s="408"/>
      <c r="AB924" s="198">
        <v>1</v>
      </c>
      <c r="AC924" s="199" t="s">
        <v>61</v>
      </c>
      <c r="AE924" s="29"/>
      <c r="AF924" s="29"/>
      <c r="AG924" s="29"/>
      <c r="AH924" s="29"/>
      <c r="AI924" s="29"/>
      <c r="AJ924" s="29"/>
      <c r="AK924" s="29"/>
    </row>
    <row r="925" spans="9:37" s="45" customFormat="1" ht="16.5" customHeight="1">
      <c r="I925" s="158"/>
      <c r="J925" s="54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47"/>
      <c r="AC925" s="159"/>
      <c r="AE925" s="29"/>
      <c r="AF925" s="29"/>
      <c r="AG925" s="29"/>
      <c r="AH925" s="29"/>
      <c r="AI925" s="29"/>
      <c r="AJ925" s="29"/>
      <c r="AK925" s="29"/>
    </row>
    <row r="926" spans="9:37" s="45" customFormat="1" ht="16.5" customHeight="1">
      <c r="I926" s="158"/>
      <c r="J926" s="190" t="s">
        <v>496</v>
      </c>
      <c r="K926" s="402" t="s">
        <v>420</v>
      </c>
      <c r="L926" s="402"/>
      <c r="M926" s="402"/>
      <c r="N926" s="402"/>
      <c r="O926" s="402"/>
      <c r="P926" s="402"/>
      <c r="Q926" s="402"/>
      <c r="R926" s="402"/>
      <c r="S926" s="402"/>
      <c r="T926" s="402"/>
      <c r="U926" s="402"/>
      <c r="V926" s="402"/>
      <c r="W926" s="402"/>
      <c r="X926" s="402"/>
      <c r="Y926" s="402"/>
      <c r="Z926" s="402"/>
      <c r="AA926" s="402"/>
      <c r="AB926" s="188">
        <f>SUM(AB928:AB929)</f>
        <v>2</v>
      </c>
      <c r="AC926" s="189" t="s">
        <v>426</v>
      </c>
      <c r="AE926" s="29"/>
      <c r="AF926" s="29"/>
      <c r="AG926" s="29"/>
      <c r="AH926" s="29"/>
      <c r="AI926" s="29"/>
      <c r="AJ926" s="29"/>
      <c r="AK926" s="29"/>
    </row>
    <row r="927" spans="9:37" s="45" customFormat="1" ht="16.5" customHeight="1">
      <c r="I927" s="158"/>
      <c r="J927" s="185"/>
      <c r="K927" s="403" t="s">
        <v>72</v>
      </c>
      <c r="L927" s="403"/>
      <c r="M927" s="403"/>
      <c r="N927" s="403"/>
      <c r="O927" s="403"/>
      <c r="P927" s="403"/>
      <c r="Q927" s="403"/>
      <c r="R927" s="403"/>
      <c r="S927" s="403"/>
      <c r="T927" s="183"/>
      <c r="U927" s="404"/>
      <c r="V927" s="404"/>
      <c r="W927" s="404"/>
      <c r="X927" s="404"/>
      <c r="Y927" s="404"/>
      <c r="Z927" s="404"/>
      <c r="AA927" s="404"/>
      <c r="AB927" s="185" t="s">
        <v>396</v>
      </c>
      <c r="AC927" s="186"/>
      <c r="AE927" s="29"/>
      <c r="AF927" s="29"/>
      <c r="AG927" s="29"/>
      <c r="AH927" s="29"/>
      <c r="AI927" s="29"/>
      <c r="AJ927" s="29"/>
      <c r="AK927" s="29"/>
    </row>
    <row r="928" spans="9:37" s="45" customFormat="1" ht="16.5" customHeight="1">
      <c r="I928" s="158"/>
      <c r="J928" s="195"/>
      <c r="K928" s="407" t="s">
        <v>446</v>
      </c>
      <c r="L928" s="407"/>
      <c r="M928" s="407"/>
      <c r="N928" s="407"/>
      <c r="O928" s="407"/>
      <c r="P928" s="407"/>
      <c r="Q928" s="407"/>
      <c r="R928" s="408"/>
      <c r="S928" s="408"/>
      <c r="T928" s="197"/>
      <c r="U928" s="408"/>
      <c r="V928" s="408"/>
      <c r="W928" s="408"/>
      <c r="X928" s="408"/>
      <c r="Y928" s="408"/>
      <c r="Z928" s="408"/>
      <c r="AA928" s="408"/>
      <c r="AB928" s="198">
        <v>1</v>
      </c>
      <c r="AC928" s="199" t="s">
        <v>61</v>
      </c>
      <c r="AE928" s="29"/>
      <c r="AF928" s="29"/>
      <c r="AG928" s="29"/>
      <c r="AH928" s="29"/>
      <c r="AI928" s="29"/>
      <c r="AJ928" s="29"/>
      <c r="AK928" s="29"/>
    </row>
    <row r="929" spans="9:37" s="45" customFormat="1" ht="16.5" customHeight="1">
      <c r="I929" s="158"/>
      <c r="J929" s="195"/>
      <c r="K929" s="407" t="s">
        <v>436</v>
      </c>
      <c r="L929" s="407"/>
      <c r="M929" s="407"/>
      <c r="N929" s="407"/>
      <c r="O929" s="407"/>
      <c r="P929" s="407"/>
      <c r="Q929" s="407"/>
      <c r="R929" s="408"/>
      <c r="S929" s="408"/>
      <c r="T929" s="197"/>
      <c r="U929" s="408"/>
      <c r="V929" s="408"/>
      <c r="W929" s="408"/>
      <c r="X929" s="408"/>
      <c r="Y929" s="408"/>
      <c r="Z929" s="408"/>
      <c r="AA929" s="408"/>
      <c r="AB929" s="198">
        <v>1</v>
      </c>
      <c r="AC929" s="199" t="s">
        <v>61</v>
      </c>
      <c r="AE929" s="29"/>
      <c r="AF929" s="29"/>
      <c r="AG929" s="29"/>
      <c r="AH929" s="29"/>
      <c r="AI929" s="29"/>
      <c r="AJ929" s="29"/>
      <c r="AK929" s="29"/>
    </row>
    <row r="930" spans="9:37" s="45" customFormat="1" ht="16.5" customHeight="1">
      <c r="I930" s="158"/>
      <c r="J930" s="54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47"/>
      <c r="AC930" s="159"/>
      <c r="AE930" s="29"/>
      <c r="AF930" s="29"/>
      <c r="AG930" s="29"/>
      <c r="AH930" s="29"/>
      <c r="AI930" s="29"/>
      <c r="AJ930" s="29"/>
      <c r="AK930" s="29"/>
    </row>
    <row r="931" spans="9:37" s="45" customFormat="1" ht="16.5" customHeight="1">
      <c r="I931" s="158"/>
      <c r="J931" s="190" t="s">
        <v>821</v>
      </c>
      <c r="K931" s="402" t="s">
        <v>237</v>
      </c>
      <c r="L931" s="402"/>
      <c r="M931" s="402"/>
      <c r="N931" s="402"/>
      <c r="O931" s="402"/>
      <c r="P931" s="402"/>
      <c r="Q931" s="402"/>
      <c r="R931" s="402"/>
      <c r="S931" s="402"/>
      <c r="T931" s="402"/>
      <c r="U931" s="402"/>
      <c r="V931" s="402"/>
      <c r="W931" s="402"/>
      <c r="X931" s="402"/>
      <c r="Y931" s="402"/>
      <c r="Z931" s="402"/>
      <c r="AA931" s="402"/>
      <c r="AB931" s="188">
        <f>SUM(AB933:AB934)</f>
        <v>23.5</v>
      </c>
      <c r="AC931" s="189" t="s">
        <v>397</v>
      </c>
      <c r="AE931" s="29"/>
      <c r="AF931" s="29"/>
      <c r="AG931" s="29"/>
      <c r="AH931" s="29"/>
      <c r="AI931" s="29"/>
      <c r="AJ931" s="29"/>
      <c r="AK931" s="29"/>
    </row>
    <row r="932" spans="9:37" s="45" customFormat="1" ht="16.5" customHeight="1">
      <c r="I932" s="158"/>
      <c r="J932" s="185"/>
      <c r="K932" s="403" t="s">
        <v>72</v>
      </c>
      <c r="L932" s="403"/>
      <c r="M932" s="403"/>
      <c r="N932" s="403"/>
      <c r="O932" s="403"/>
      <c r="P932" s="403"/>
      <c r="Q932" s="403"/>
      <c r="R932" s="403"/>
      <c r="S932" s="403"/>
      <c r="T932" s="183"/>
      <c r="U932" s="404"/>
      <c r="V932" s="404"/>
      <c r="W932" s="404"/>
      <c r="X932" s="404"/>
      <c r="Y932" s="404"/>
      <c r="Z932" s="404"/>
      <c r="AA932" s="404"/>
      <c r="AB932" s="185" t="s">
        <v>396</v>
      </c>
      <c r="AC932" s="186"/>
      <c r="AE932" s="29"/>
      <c r="AF932" s="29"/>
      <c r="AG932" s="29"/>
      <c r="AH932" s="29"/>
      <c r="AI932" s="29"/>
      <c r="AJ932" s="29"/>
      <c r="AK932" s="29"/>
    </row>
    <row r="933" spans="9:37" s="45" customFormat="1" ht="16.5" customHeight="1">
      <c r="I933" s="158"/>
      <c r="J933" s="195"/>
      <c r="K933" s="407" t="s">
        <v>447</v>
      </c>
      <c r="L933" s="407"/>
      <c r="M933" s="407"/>
      <c r="N933" s="407"/>
      <c r="O933" s="407"/>
      <c r="P933" s="407"/>
      <c r="Q933" s="407"/>
      <c r="R933" s="408"/>
      <c r="S933" s="408"/>
      <c r="T933" s="197"/>
      <c r="U933" s="408"/>
      <c r="V933" s="408"/>
      <c r="W933" s="408"/>
      <c r="X933" s="408"/>
      <c r="Y933" s="408"/>
      <c r="Z933" s="408"/>
      <c r="AA933" s="408"/>
      <c r="AB933" s="198">
        <v>18</v>
      </c>
      <c r="AC933" s="199" t="s">
        <v>24</v>
      </c>
      <c r="AE933" s="29"/>
      <c r="AF933" s="29"/>
      <c r="AG933" s="29"/>
      <c r="AH933" s="29"/>
      <c r="AI933" s="29"/>
      <c r="AJ933" s="29"/>
      <c r="AK933" s="29"/>
    </row>
    <row r="934" spans="9:37" s="45" customFormat="1" ht="16.5" customHeight="1">
      <c r="I934" s="158"/>
      <c r="J934" s="195"/>
      <c r="K934" s="407" t="s">
        <v>448</v>
      </c>
      <c r="L934" s="407"/>
      <c r="M934" s="407"/>
      <c r="N934" s="407"/>
      <c r="O934" s="407"/>
      <c r="P934" s="407"/>
      <c r="Q934" s="407"/>
      <c r="R934" s="408"/>
      <c r="S934" s="408"/>
      <c r="T934" s="197"/>
      <c r="U934" s="408"/>
      <c r="V934" s="408"/>
      <c r="W934" s="408"/>
      <c r="X934" s="408"/>
      <c r="Y934" s="408"/>
      <c r="Z934" s="408"/>
      <c r="AA934" s="408"/>
      <c r="AB934" s="198">
        <v>5.5</v>
      </c>
      <c r="AC934" s="199" t="s">
        <v>24</v>
      </c>
      <c r="AE934" s="29"/>
      <c r="AF934" s="29"/>
      <c r="AG934" s="29"/>
      <c r="AH934" s="29"/>
      <c r="AI934" s="29"/>
      <c r="AJ934" s="29"/>
      <c r="AK934" s="29"/>
    </row>
    <row r="935" spans="9:37" s="45" customFormat="1" ht="16.5" customHeight="1">
      <c r="I935" s="158"/>
      <c r="J935" s="54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47"/>
      <c r="AC935" s="159"/>
      <c r="AE935" s="29"/>
      <c r="AF935" s="29"/>
      <c r="AG935" s="29"/>
      <c r="AH935" s="29"/>
      <c r="AI935" s="29"/>
      <c r="AJ935" s="29"/>
      <c r="AK935" s="29"/>
    </row>
    <row r="936" spans="9:37" s="45" customFormat="1" ht="16.5" customHeight="1">
      <c r="I936" s="158"/>
      <c r="J936" s="190" t="s">
        <v>822</v>
      </c>
      <c r="K936" s="402" t="s">
        <v>423</v>
      </c>
      <c r="L936" s="402"/>
      <c r="M936" s="402"/>
      <c r="N936" s="402"/>
      <c r="O936" s="402"/>
      <c r="P936" s="402"/>
      <c r="Q936" s="402"/>
      <c r="R936" s="402"/>
      <c r="S936" s="402"/>
      <c r="T936" s="402"/>
      <c r="U936" s="402"/>
      <c r="V936" s="402"/>
      <c r="W936" s="402"/>
      <c r="X936" s="402"/>
      <c r="Y936" s="402"/>
      <c r="Z936" s="402"/>
      <c r="AA936" s="402"/>
      <c r="AB936" s="188">
        <f>SUM(AB938)</f>
        <v>1</v>
      </c>
      <c r="AC936" s="189" t="s">
        <v>426</v>
      </c>
      <c r="AE936" s="29"/>
      <c r="AF936" s="29"/>
      <c r="AG936" s="29"/>
      <c r="AH936" s="29"/>
      <c r="AI936" s="29"/>
      <c r="AJ936" s="29"/>
      <c r="AK936" s="29"/>
    </row>
    <row r="937" spans="9:37" s="45" customFormat="1" ht="16.5" customHeight="1">
      <c r="I937" s="158"/>
      <c r="J937" s="185"/>
      <c r="K937" s="403" t="s">
        <v>72</v>
      </c>
      <c r="L937" s="403"/>
      <c r="M937" s="403"/>
      <c r="N937" s="403"/>
      <c r="O937" s="403"/>
      <c r="P937" s="403"/>
      <c r="Q937" s="403"/>
      <c r="R937" s="403"/>
      <c r="S937" s="403"/>
      <c r="T937" s="183"/>
      <c r="U937" s="404"/>
      <c r="V937" s="404"/>
      <c r="W937" s="404"/>
      <c r="X937" s="404"/>
      <c r="Y937" s="404"/>
      <c r="Z937" s="404"/>
      <c r="AA937" s="404"/>
      <c r="AB937" s="185" t="s">
        <v>396</v>
      </c>
      <c r="AC937" s="186"/>
      <c r="AE937" s="29"/>
      <c r="AF937" s="29"/>
      <c r="AG937" s="29"/>
      <c r="AH937" s="29"/>
      <c r="AI937" s="29"/>
      <c r="AJ937" s="29"/>
      <c r="AK937" s="29"/>
    </row>
    <row r="938" spans="9:37" s="45" customFormat="1" ht="16.5" customHeight="1">
      <c r="I938" s="158"/>
      <c r="J938" s="195"/>
      <c r="K938" s="407" t="s">
        <v>449</v>
      </c>
      <c r="L938" s="407"/>
      <c r="M938" s="407"/>
      <c r="N938" s="407"/>
      <c r="O938" s="407"/>
      <c r="P938" s="407"/>
      <c r="Q938" s="407"/>
      <c r="R938" s="408"/>
      <c r="S938" s="408"/>
      <c r="T938" s="197"/>
      <c r="U938" s="408"/>
      <c r="V938" s="408"/>
      <c r="W938" s="408"/>
      <c r="X938" s="408"/>
      <c r="Y938" s="408"/>
      <c r="Z938" s="408"/>
      <c r="AA938" s="408"/>
      <c r="AB938" s="198">
        <v>1</v>
      </c>
      <c r="AC938" s="199" t="s">
        <v>61</v>
      </c>
      <c r="AE938" s="29"/>
      <c r="AF938" s="29"/>
      <c r="AG938" s="29"/>
      <c r="AH938" s="29"/>
      <c r="AI938" s="29"/>
      <c r="AJ938" s="29"/>
      <c r="AK938" s="29"/>
    </row>
    <row r="939" spans="9:37" s="45" customFormat="1" ht="16.5" customHeight="1">
      <c r="I939" s="158"/>
      <c r="J939" s="54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47"/>
      <c r="AC939" s="159"/>
      <c r="AE939" s="29"/>
      <c r="AF939" s="29"/>
      <c r="AG939" s="29"/>
      <c r="AH939" s="29"/>
      <c r="AI939" s="29"/>
      <c r="AJ939" s="29"/>
      <c r="AK939" s="29"/>
    </row>
    <row r="940" spans="9:37" s="45" customFormat="1" ht="16.5" customHeight="1">
      <c r="I940" s="158"/>
      <c r="J940" s="190" t="s">
        <v>823</v>
      </c>
      <c r="K940" s="402" t="s">
        <v>450</v>
      </c>
      <c r="L940" s="402"/>
      <c r="M940" s="402"/>
      <c r="N940" s="402"/>
      <c r="O940" s="402"/>
      <c r="P940" s="402"/>
      <c r="Q940" s="402"/>
      <c r="R940" s="402"/>
      <c r="S940" s="402"/>
      <c r="T940" s="402"/>
      <c r="U940" s="402"/>
      <c r="V940" s="402"/>
      <c r="W940" s="402"/>
      <c r="X940" s="402"/>
      <c r="Y940" s="402"/>
      <c r="Z940" s="402"/>
      <c r="AA940" s="402"/>
      <c r="AB940" s="188">
        <f>SUM(AB942:AB944)</f>
        <v>4</v>
      </c>
      <c r="AC940" s="189" t="s">
        <v>426</v>
      </c>
      <c r="AE940" s="29"/>
      <c r="AF940" s="29"/>
      <c r="AG940" s="29"/>
      <c r="AH940" s="29"/>
      <c r="AI940" s="29"/>
      <c r="AJ940" s="29"/>
      <c r="AK940" s="29"/>
    </row>
    <row r="941" spans="9:37" s="45" customFormat="1" ht="16.5" customHeight="1">
      <c r="I941" s="158"/>
      <c r="J941" s="185"/>
      <c r="K941" s="403" t="s">
        <v>72</v>
      </c>
      <c r="L941" s="403"/>
      <c r="M941" s="403"/>
      <c r="N941" s="403"/>
      <c r="O941" s="403"/>
      <c r="P941" s="403"/>
      <c r="Q941" s="403"/>
      <c r="R941" s="403"/>
      <c r="S941" s="403"/>
      <c r="T941" s="183"/>
      <c r="U941" s="404"/>
      <c r="V941" s="404"/>
      <c r="W941" s="404"/>
      <c r="X941" s="404"/>
      <c r="Y941" s="404"/>
      <c r="Z941" s="404"/>
      <c r="AA941" s="404"/>
      <c r="AB941" s="185" t="s">
        <v>396</v>
      </c>
      <c r="AC941" s="186"/>
      <c r="AE941" s="29"/>
      <c r="AF941" s="29"/>
      <c r="AG941" s="29"/>
      <c r="AH941" s="29"/>
      <c r="AI941" s="29"/>
      <c r="AJ941" s="29"/>
      <c r="AK941" s="29"/>
    </row>
    <row r="942" spans="9:37" s="45" customFormat="1" ht="16.5" customHeight="1">
      <c r="I942" s="158"/>
      <c r="J942" s="195"/>
      <c r="K942" s="407" t="s">
        <v>390</v>
      </c>
      <c r="L942" s="407"/>
      <c r="M942" s="407"/>
      <c r="N942" s="407"/>
      <c r="O942" s="407"/>
      <c r="P942" s="407"/>
      <c r="Q942" s="407"/>
      <c r="R942" s="408"/>
      <c r="S942" s="408"/>
      <c r="T942" s="197"/>
      <c r="U942" s="408"/>
      <c r="V942" s="408"/>
      <c r="W942" s="408"/>
      <c r="X942" s="408"/>
      <c r="Y942" s="408"/>
      <c r="Z942" s="408"/>
      <c r="AA942" s="408"/>
      <c r="AB942" s="198">
        <v>2</v>
      </c>
      <c r="AC942" s="199" t="s">
        <v>61</v>
      </c>
      <c r="AE942" s="29"/>
      <c r="AF942" s="29"/>
      <c r="AG942" s="29"/>
      <c r="AH942" s="29"/>
      <c r="AI942" s="29"/>
      <c r="AJ942" s="29"/>
      <c r="AK942" s="29"/>
    </row>
    <row r="943" spans="9:37" s="45" customFormat="1" ht="16.5" customHeight="1">
      <c r="I943" s="158"/>
      <c r="J943" s="195"/>
      <c r="K943" s="407" t="s">
        <v>389</v>
      </c>
      <c r="L943" s="407"/>
      <c r="M943" s="407"/>
      <c r="N943" s="407"/>
      <c r="O943" s="407"/>
      <c r="P943" s="407"/>
      <c r="Q943" s="407"/>
      <c r="R943" s="408"/>
      <c r="S943" s="408"/>
      <c r="T943" s="197"/>
      <c r="U943" s="408"/>
      <c r="V943" s="408"/>
      <c r="W943" s="408"/>
      <c r="X943" s="408"/>
      <c r="Y943" s="408"/>
      <c r="Z943" s="408"/>
      <c r="AA943" s="408"/>
      <c r="AB943" s="198">
        <v>1</v>
      </c>
      <c r="AC943" s="199" t="s">
        <v>61</v>
      </c>
      <c r="AE943" s="29"/>
      <c r="AF943" s="29"/>
      <c r="AG943" s="29"/>
      <c r="AH943" s="29"/>
      <c r="AI943" s="29"/>
      <c r="AJ943" s="29"/>
      <c r="AK943" s="29"/>
    </row>
    <row r="944" spans="9:37" s="45" customFormat="1" ht="16.5" customHeight="1">
      <c r="I944" s="158"/>
      <c r="J944" s="195"/>
      <c r="K944" s="407" t="s">
        <v>393</v>
      </c>
      <c r="L944" s="407"/>
      <c r="M944" s="407"/>
      <c r="N944" s="407"/>
      <c r="O944" s="407"/>
      <c r="P944" s="407"/>
      <c r="Q944" s="407"/>
      <c r="R944" s="408"/>
      <c r="S944" s="408"/>
      <c r="T944" s="197"/>
      <c r="U944" s="408"/>
      <c r="V944" s="408"/>
      <c r="W944" s="408"/>
      <c r="X944" s="408"/>
      <c r="Y944" s="408"/>
      <c r="Z944" s="408"/>
      <c r="AA944" s="408"/>
      <c r="AB944" s="198">
        <v>1</v>
      </c>
      <c r="AC944" s="199" t="s">
        <v>61</v>
      </c>
      <c r="AE944" s="29"/>
      <c r="AF944" s="29"/>
      <c r="AG944" s="29"/>
      <c r="AH944" s="29"/>
      <c r="AI944" s="29"/>
      <c r="AJ944" s="29"/>
      <c r="AK944" s="29"/>
    </row>
    <row r="945" spans="9:37" s="45" customFormat="1" ht="16.5" customHeight="1">
      <c r="I945" s="158"/>
      <c r="J945" s="54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47"/>
      <c r="AC945" s="159"/>
      <c r="AE945" s="29"/>
      <c r="AF945" s="29"/>
      <c r="AG945" s="29"/>
      <c r="AH945" s="29"/>
      <c r="AI945" s="29"/>
      <c r="AJ945" s="29"/>
      <c r="AK945" s="29"/>
    </row>
    <row r="946" spans="9:37" s="45" customFormat="1" ht="16.5" customHeight="1">
      <c r="I946" s="158"/>
      <c r="J946" s="54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47"/>
      <c r="AC946" s="159"/>
      <c r="AE946" s="29"/>
      <c r="AF946" s="29"/>
      <c r="AG946" s="29"/>
      <c r="AH946" s="29"/>
      <c r="AI946" s="29"/>
      <c r="AJ946" s="29"/>
      <c r="AK946" s="29"/>
    </row>
    <row r="947" spans="9:37" s="45" customFormat="1" ht="16.5" customHeight="1">
      <c r="I947" s="158"/>
      <c r="J947" s="190" t="s">
        <v>824</v>
      </c>
      <c r="K947" s="402" t="s">
        <v>425</v>
      </c>
      <c r="L947" s="402"/>
      <c r="M947" s="402"/>
      <c r="N947" s="402"/>
      <c r="O947" s="402"/>
      <c r="P947" s="402"/>
      <c r="Q947" s="402"/>
      <c r="R947" s="402"/>
      <c r="S947" s="402"/>
      <c r="T947" s="402"/>
      <c r="U947" s="402"/>
      <c r="V947" s="402"/>
      <c r="W947" s="402"/>
      <c r="X947" s="402"/>
      <c r="Y947" s="402"/>
      <c r="Z947" s="402"/>
      <c r="AA947" s="402"/>
      <c r="AB947" s="188">
        <f>SUM(AB949)</f>
        <v>2.6325000000000003</v>
      </c>
      <c r="AC947" s="189" t="s">
        <v>323</v>
      </c>
      <c r="AE947" s="29"/>
      <c r="AF947" s="29"/>
      <c r="AG947" s="29"/>
      <c r="AH947" s="29"/>
      <c r="AI947" s="29"/>
      <c r="AJ947" s="29"/>
      <c r="AK947" s="29"/>
    </row>
    <row r="948" spans="9:37" s="45" customFormat="1" ht="16.5" customHeight="1">
      <c r="I948" s="158"/>
      <c r="J948" s="185"/>
      <c r="K948" s="403" t="s">
        <v>72</v>
      </c>
      <c r="L948" s="403"/>
      <c r="M948" s="403"/>
      <c r="N948" s="403"/>
      <c r="O948" s="403"/>
      <c r="P948" s="403"/>
      <c r="Q948" s="403"/>
      <c r="R948" s="403"/>
      <c r="S948" s="403"/>
      <c r="T948" s="183" t="s">
        <v>264</v>
      </c>
      <c r="U948" s="404" t="s">
        <v>763</v>
      </c>
      <c r="V948" s="404"/>
      <c r="W948" s="404"/>
      <c r="X948" s="404" t="s">
        <v>764</v>
      </c>
      <c r="Y948" s="404"/>
      <c r="Z948" s="404"/>
      <c r="AA948" s="404"/>
      <c r="AB948" s="185" t="s">
        <v>396</v>
      </c>
      <c r="AC948" s="186"/>
      <c r="AE948" s="29"/>
      <c r="AF948" s="29"/>
      <c r="AG948" s="29"/>
      <c r="AH948" s="29"/>
      <c r="AI948" s="29"/>
      <c r="AJ948" s="29"/>
      <c r="AK948" s="29"/>
    </row>
    <row r="949" spans="9:37" s="45" customFormat="1" ht="16.5" customHeight="1">
      <c r="I949" s="158"/>
      <c r="J949" s="195"/>
      <c r="K949" s="407" t="s">
        <v>451</v>
      </c>
      <c r="L949" s="407"/>
      <c r="M949" s="407"/>
      <c r="N949" s="407"/>
      <c r="O949" s="407"/>
      <c r="P949" s="407"/>
      <c r="Q949" s="407"/>
      <c r="R949" s="408"/>
      <c r="S949" s="408"/>
      <c r="T949" s="197">
        <v>0.45</v>
      </c>
      <c r="U949" s="408">
        <v>0.45</v>
      </c>
      <c r="V949" s="408"/>
      <c r="W949" s="408"/>
      <c r="X949" s="408">
        <v>13</v>
      </c>
      <c r="Y949" s="408"/>
      <c r="Z949" s="408"/>
      <c r="AA949" s="408"/>
      <c r="AB949" s="198">
        <f>X949*U949*T949</f>
        <v>2.6325000000000003</v>
      </c>
      <c r="AC949" s="199" t="s">
        <v>19</v>
      </c>
      <c r="AE949" s="29"/>
      <c r="AF949" s="29"/>
      <c r="AG949" s="29"/>
      <c r="AH949" s="29"/>
      <c r="AI949" s="29"/>
      <c r="AJ949" s="29"/>
      <c r="AK949" s="29"/>
    </row>
    <row r="950" spans="9:37" s="45" customFormat="1" ht="16.5" customHeight="1">
      <c r="I950" s="158"/>
      <c r="J950" s="54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47"/>
      <c r="AC950" s="159"/>
      <c r="AE950" s="29"/>
      <c r="AF950" s="29"/>
      <c r="AG950" s="29"/>
      <c r="AH950" s="29"/>
      <c r="AI950" s="29"/>
      <c r="AJ950" s="29"/>
      <c r="AK950" s="29"/>
    </row>
    <row r="951" spans="9:37" s="45" customFormat="1" ht="33" customHeight="1">
      <c r="I951" s="158"/>
      <c r="J951" s="190" t="s">
        <v>825</v>
      </c>
      <c r="K951" s="406" t="s">
        <v>455</v>
      </c>
      <c r="L951" s="406"/>
      <c r="M951" s="406"/>
      <c r="N951" s="406"/>
      <c r="O951" s="406"/>
      <c r="P951" s="406"/>
      <c r="Q951" s="406"/>
      <c r="R951" s="406"/>
      <c r="S951" s="406"/>
      <c r="T951" s="406"/>
      <c r="U951" s="406"/>
      <c r="V951" s="406"/>
      <c r="W951" s="406"/>
      <c r="X951" s="406"/>
      <c r="Y951" s="406"/>
      <c r="Z951" s="406"/>
      <c r="AA951" s="406"/>
      <c r="AB951" s="188">
        <f>SUM(AB953)</f>
        <v>0.96</v>
      </c>
      <c r="AC951" s="189" t="s">
        <v>323</v>
      </c>
      <c r="AE951" s="29"/>
      <c r="AF951" s="29"/>
      <c r="AG951" s="29"/>
      <c r="AH951" s="29"/>
      <c r="AI951" s="29"/>
      <c r="AJ951" s="29"/>
      <c r="AK951" s="29"/>
    </row>
    <row r="952" spans="9:37" s="45" customFormat="1" ht="16.5" customHeight="1">
      <c r="I952" s="158"/>
      <c r="J952" s="185"/>
      <c r="K952" s="403" t="s">
        <v>72</v>
      </c>
      <c r="L952" s="403"/>
      <c r="M952" s="403"/>
      <c r="N952" s="403"/>
      <c r="O952" s="403"/>
      <c r="P952" s="403"/>
      <c r="Q952" s="403"/>
      <c r="R952" s="403" t="s">
        <v>396</v>
      </c>
      <c r="S952" s="403"/>
      <c r="T952" s="183" t="s">
        <v>273</v>
      </c>
      <c r="U952" s="404" t="s">
        <v>265</v>
      </c>
      <c r="V952" s="404"/>
      <c r="W952" s="404"/>
      <c r="X952" s="404"/>
      <c r="Y952" s="404"/>
      <c r="Z952" s="404"/>
      <c r="AA952" s="404"/>
      <c r="AB952" s="185"/>
      <c r="AC952" s="186"/>
      <c r="AE952" s="29"/>
      <c r="AF952" s="29"/>
      <c r="AG952" s="29"/>
      <c r="AH952" s="29"/>
      <c r="AI952" s="29"/>
      <c r="AJ952" s="29"/>
      <c r="AK952" s="29"/>
    </row>
    <row r="953" spans="9:37" s="45" customFormat="1" ht="16.5" customHeight="1">
      <c r="I953" s="158"/>
      <c r="J953" s="195"/>
      <c r="K953" s="407" t="s">
        <v>389</v>
      </c>
      <c r="L953" s="407"/>
      <c r="M953" s="407"/>
      <c r="N953" s="407"/>
      <c r="O953" s="407"/>
      <c r="P953" s="407"/>
      <c r="Q953" s="407"/>
      <c r="R953" s="408">
        <v>2</v>
      </c>
      <c r="S953" s="408"/>
      <c r="T953" s="197">
        <v>0.4</v>
      </c>
      <c r="U953" s="408">
        <v>1.2</v>
      </c>
      <c r="V953" s="408"/>
      <c r="W953" s="408"/>
      <c r="X953" s="408"/>
      <c r="Y953" s="408"/>
      <c r="Z953" s="408"/>
      <c r="AA953" s="408"/>
      <c r="AB953" s="198">
        <f>U953*T953*R953</f>
        <v>0.96</v>
      </c>
      <c r="AC953" s="199" t="s">
        <v>19</v>
      </c>
      <c r="AE953" s="29"/>
      <c r="AF953" s="29"/>
      <c r="AG953" s="29"/>
      <c r="AH953" s="29"/>
      <c r="AI953" s="29"/>
      <c r="AJ953" s="29"/>
      <c r="AK953" s="29"/>
    </row>
    <row r="954" spans="9:37" s="45" customFormat="1" ht="16.5" customHeight="1">
      <c r="I954" s="158"/>
      <c r="J954" s="54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47"/>
      <c r="AC954" s="159"/>
      <c r="AE954" s="29"/>
      <c r="AF954" s="29"/>
      <c r="AG954" s="29"/>
      <c r="AH954" s="29"/>
      <c r="AI954" s="29"/>
      <c r="AJ954" s="29"/>
      <c r="AK954" s="29"/>
    </row>
    <row r="955" spans="9:37" s="48" customFormat="1" ht="16.5" customHeight="1">
      <c r="I955" s="158"/>
      <c r="J955" s="136">
        <v>15</v>
      </c>
      <c r="K955" s="46" t="s">
        <v>164</v>
      </c>
      <c r="L955" s="131"/>
      <c r="M955" s="131"/>
      <c r="N955" s="131"/>
      <c r="O955" s="131"/>
      <c r="P955" s="131"/>
      <c r="Q955" s="131"/>
      <c r="R955" s="131"/>
      <c r="S955" s="131"/>
      <c r="T955" s="131"/>
      <c r="U955" s="131"/>
      <c r="V955" s="131"/>
      <c r="W955" s="132"/>
      <c r="X955" s="132"/>
      <c r="Y955" s="132"/>
      <c r="Z955" s="132"/>
      <c r="AA955" s="132"/>
      <c r="AB955" s="133"/>
      <c r="AC955" s="161"/>
      <c r="AD955" s="45"/>
      <c r="AE955" s="49"/>
      <c r="AF955" s="49"/>
      <c r="AG955" s="49"/>
      <c r="AH955" s="49"/>
      <c r="AI955" s="49"/>
      <c r="AJ955" s="49"/>
      <c r="AK955" s="49"/>
    </row>
    <row r="956" spans="9:37" s="45" customFormat="1" ht="16.5" customHeight="1">
      <c r="I956" s="158"/>
      <c r="J956" s="190" t="s">
        <v>206</v>
      </c>
      <c r="K956" s="406" t="s">
        <v>633</v>
      </c>
      <c r="L956" s="406"/>
      <c r="M956" s="406"/>
      <c r="N956" s="406"/>
      <c r="O956" s="406"/>
      <c r="P956" s="406"/>
      <c r="Q956" s="406"/>
      <c r="R956" s="406"/>
      <c r="S956" s="406"/>
      <c r="T956" s="406"/>
      <c r="U956" s="406"/>
      <c r="V956" s="406"/>
      <c r="W956" s="406"/>
      <c r="X956" s="406"/>
      <c r="Y956" s="406"/>
      <c r="Z956" s="406"/>
      <c r="AA956" s="406"/>
      <c r="AB956" s="188">
        <f>AB958</f>
        <v>7</v>
      </c>
      <c r="AC956" s="189" t="s">
        <v>377</v>
      </c>
      <c r="AE956" s="29"/>
      <c r="AF956" s="29"/>
      <c r="AG956" s="29"/>
      <c r="AH956" s="29"/>
      <c r="AI956" s="29"/>
      <c r="AJ956" s="29"/>
      <c r="AK956" s="29"/>
    </row>
    <row r="957" spans="9:37" s="45" customFormat="1" ht="16.5" customHeight="1">
      <c r="I957" s="158"/>
      <c r="J957" s="185"/>
      <c r="K957" s="403" t="s">
        <v>72</v>
      </c>
      <c r="L957" s="403"/>
      <c r="M957" s="403"/>
      <c r="N957" s="403"/>
      <c r="O957" s="403"/>
      <c r="P957" s="403"/>
      <c r="Q957" s="403"/>
      <c r="R957" s="403"/>
      <c r="S957" s="403"/>
      <c r="T957" s="183"/>
      <c r="U957" s="404"/>
      <c r="V957" s="404"/>
      <c r="W957" s="404"/>
      <c r="X957" s="404"/>
      <c r="Y957" s="404"/>
      <c r="Z957" s="404"/>
      <c r="AA957" s="404"/>
      <c r="AB957" s="183"/>
      <c r="AC957" s="186"/>
      <c r="AE957" s="29"/>
      <c r="AF957" s="29"/>
      <c r="AG957" s="29"/>
      <c r="AH957" s="29"/>
      <c r="AI957" s="29"/>
      <c r="AJ957" s="29"/>
      <c r="AK957" s="29"/>
    </row>
    <row r="958" spans="9:37" s="45" customFormat="1" ht="16.5" customHeight="1">
      <c r="I958" s="158"/>
      <c r="J958" s="195"/>
      <c r="K958" s="407" t="s">
        <v>634</v>
      </c>
      <c r="L958" s="407"/>
      <c r="M958" s="407"/>
      <c r="N958" s="407"/>
      <c r="O958" s="407"/>
      <c r="P958" s="407"/>
      <c r="Q958" s="407"/>
      <c r="R958" s="408"/>
      <c r="S958" s="408"/>
      <c r="T958" s="197"/>
      <c r="U958" s="408"/>
      <c r="V958" s="408"/>
      <c r="W958" s="408"/>
      <c r="X958" s="408"/>
      <c r="Y958" s="408"/>
      <c r="Z958" s="408"/>
      <c r="AA958" s="408"/>
      <c r="AB958" s="198">
        <v>7</v>
      </c>
      <c r="AC958" s="199" t="s">
        <v>61</v>
      </c>
      <c r="AE958" s="29"/>
      <c r="AF958" s="29"/>
      <c r="AG958" s="29"/>
      <c r="AH958" s="29"/>
      <c r="AI958" s="29"/>
      <c r="AJ958" s="29"/>
      <c r="AK958" s="29"/>
    </row>
    <row r="959" spans="9:37" s="45" customFormat="1" ht="16.5" customHeight="1">
      <c r="I959" s="158"/>
      <c r="J959" s="54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47"/>
      <c r="AC959" s="159"/>
      <c r="AE959" s="29"/>
      <c r="AF959" s="29"/>
      <c r="AG959" s="29"/>
      <c r="AH959" s="29"/>
      <c r="AI959" s="29"/>
      <c r="AJ959" s="29"/>
      <c r="AK959" s="29"/>
    </row>
    <row r="960" spans="9:37" s="45" customFormat="1" ht="16.5" customHeight="1">
      <c r="I960" s="158"/>
      <c r="J960" s="190" t="s">
        <v>207</v>
      </c>
      <c r="K960" s="406" t="s">
        <v>193</v>
      </c>
      <c r="L960" s="406"/>
      <c r="M960" s="406"/>
      <c r="N960" s="406"/>
      <c r="O960" s="406"/>
      <c r="P960" s="406"/>
      <c r="Q960" s="406"/>
      <c r="R960" s="406"/>
      <c r="S960" s="406"/>
      <c r="T960" s="406"/>
      <c r="U960" s="406"/>
      <c r="V960" s="406"/>
      <c r="W960" s="406"/>
      <c r="X960" s="406"/>
      <c r="Y960" s="406"/>
      <c r="Z960" s="406"/>
      <c r="AA960" s="406"/>
      <c r="AB960" s="188">
        <f>AB962</f>
        <v>43</v>
      </c>
      <c r="AC960" s="189" t="s">
        <v>377</v>
      </c>
      <c r="AE960" s="29"/>
      <c r="AF960" s="29"/>
      <c r="AG960" s="29"/>
      <c r="AH960" s="29"/>
      <c r="AI960" s="29"/>
      <c r="AJ960" s="29"/>
      <c r="AK960" s="29"/>
    </row>
    <row r="961" spans="9:37" s="45" customFormat="1" ht="16.5" customHeight="1">
      <c r="I961" s="158"/>
      <c r="J961" s="185"/>
      <c r="K961" s="403" t="s">
        <v>72</v>
      </c>
      <c r="L961" s="403"/>
      <c r="M961" s="403"/>
      <c r="N961" s="403"/>
      <c r="O961" s="403"/>
      <c r="P961" s="403"/>
      <c r="Q961" s="403"/>
      <c r="R961" s="403"/>
      <c r="S961" s="403"/>
      <c r="T961" s="183"/>
      <c r="U961" s="404"/>
      <c r="V961" s="404"/>
      <c r="W961" s="404"/>
      <c r="X961" s="404"/>
      <c r="Y961" s="404"/>
      <c r="Z961" s="404"/>
      <c r="AA961" s="404"/>
      <c r="AB961" s="183"/>
      <c r="AC961" s="186"/>
      <c r="AE961" s="29"/>
      <c r="AF961" s="29"/>
      <c r="AG961" s="29"/>
      <c r="AH961" s="29"/>
      <c r="AI961" s="29"/>
      <c r="AJ961" s="29"/>
      <c r="AK961" s="29"/>
    </row>
    <row r="962" spans="9:37" s="45" customFormat="1" ht="16.5" customHeight="1">
      <c r="I962" s="158"/>
      <c r="J962" s="195"/>
      <c r="K962" s="407" t="s">
        <v>667</v>
      </c>
      <c r="L962" s="407"/>
      <c r="M962" s="407"/>
      <c r="N962" s="407"/>
      <c r="O962" s="407"/>
      <c r="P962" s="407"/>
      <c r="Q962" s="407"/>
      <c r="R962" s="408"/>
      <c r="S962" s="408"/>
      <c r="T962" s="197"/>
      <c r="U962" s="408"/>
      <c r="V962" s="408"/>
      <c r="W962" s="408"/>
      <c r="X962" s="408"/>
      <c r="Y962" s="408"/>
      <c r="Z962" s="408"/>
      <c r="AA962" s="408"/>
      <c r="AB962" s="198">
        <v>43</v>
      </c>
      <c r="AC962" s="199" t="s">
        <v>61</v>
      </c>
      <c r="AE962" s="29"/>
      <c r="AF962" s="29"/>
      <c r="AG962" s="29"/>
      <c r="AH962" s="29"/>
      <c r="AI962" s="29"/>
      <c r="AJ962" s="29"/>
      <c r="AK962" s="29"/>
    </row>
    <row r="963" spans="9:37" s="45" customFormat="1" ht="16.5" customHeight="1">
      <c r="I963" s="158"/>
      <c r="J963" s="54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47"/>
      <c r="AC963" s="159"/>
      <c r="AE963" s="29"/>
      <c r="AF963" s="29"/>
      <c r="AG963" s="29"/>
      <c r="AH963" s="29"/>
      <c r="AI963" s="29"/>
      <c r="AJ963" s="29"/>
      <c r="AK963" s="29"/>
    </row>
    <row r="964" spans="9:37" s="45" customFormat="1" ht="16.5" customHeight="1">
      <c r="I964" s="158"/>
      <c r="J964" s="190" t="s">
        <v>208</v>
      </c>
      <c r="K964" s="406" t="s">
        <v>192</v>
      </c>
      <c r="L964" s="406"/>
      <c r="M964" s="406"/>
      <c r="N964" s="406"/>
      <c r="O964" s="406"/>
      <c r="P964" s="406"/>
      <c r="Q964" s="406"/>
      <c r="R964" s="406"/>
      <c r="S964" s="406"/>
      <c r="T964" s="406"/>
      <c r="U964" s="406"/>
      <c r="V964" s="406"/>
      <c r="W964" s="406"/>
      <c r="X964" s="406"/>
      <c r="Y964" s="406"/>
      <c r="Z964" s="406"/>
      <c r="AA964" s="406"/>
      <c r="AB964" s="188">
        <f>AB966</f>
        <v>31</v>
      </c>
      <c r="AC964" s="189" t="s">
        <v>377</v>
      </c>
      <c r="AE964" s="29"/>
      <c r="AF964" s="29"/>
      <c r="AG964" s="29"/>
      <c r="AH964" s="29"/>
      <c r="AI964" s="29"/>
      <c r="AJ964" s="29"/>
      <c r="AK964" s="29"/>
    </row>
    <row r="965" spans="9:37" s="45" customFormat="1" ht="16.5" customHeight="1">
      <c r="I965" s="158"/>
      <c r="J965" s="185"/>
      <c r="K965" s="403" t="s">
        <v>72</v>
      </c>
      <c r="L965" s="403"/>
      <c r="M965" s="403"/>
      <c r="N965" s="403"/>
      <c r="O965" s="403"/>
      <c r="P965" s="403"/>
      <c r="Q965" s="403"/>
      <c r="R965" s="403"/>
      <c r="S965" s="403"/>
      <c r="T965" s="183"/>
      <c r="U965" s="404"/>
      <c r="V965" s="404"/>
      <c r="W965" s="404"/>
      <c r="X965" s="404"/>
      <c r="Y965" s="404"/>
      <c r="Z965" s="404"/>
      <c r="AA965" s="404"/>
      <c r="AB965" s="183"/>
      <c r="AC965" s="186"/>
      <c r="AE965" s="29"/>
      <c r="AF965" s="29"/>
      <c r="AG965" s="29"/>
      <c r="AH965" s="29"/>
      <c r="AI965" s="29"/>
      <c r="AJ965" s="29"/>
      <c r="AK965" s="29"/>
    </row>
    <row r="966" spans="9:37" s="45" customFormat="1" ht="16.5" customHeight="1">
      <c r="I966" s="158"/>
      <c r="J966" s="195"/>
      <c r="K966" s="407" t="s">
        <v>668</v>
      </c>
      <c r="L966" s="407"/>
      <c r="M966" s="407"/>
      <c r="N966" s="407"/>
      <c r="O966" s="407"/>
      <c r="P966" s="407"/>
      <c r="Q966" s="407"/>
      <c r="R966" s="408"/>
      <c r="S966" s="408"/>
      <c r="T966" s="197"/>
      <c r="U966" s="408"/>
      <c r="V966" s="408"/>
      <c r="W966" s="408"/>
      <c r="X966" s="408"/>
      <c r="Y966" s="408"/>
      <c r="Z966" s="408"/>
      <c r="AA966" s="408"/>
      <c r="AB966" s="198">
        <v>31</v>
      </c>
      <c r="AC966" s="199" t="s">
        <v>61</v>
      </c>
      <c r="AE966" s="29"/>
      <c r="AF966" s="29"/>
      <c r="AG966" s="29"/>
      <c r="AH966" s="29"/>
      <c r="AI966" s="29"/>
      <c r="AJ966" s="29"/>
      <c r="AK966" s="29"/>
    </row>
    <row r="967" spans="9:37" s="45" customFormat="1" ht="16.5" customHeight="1">
      <c r="I967" s="158"/>
      <c r="J967" s="54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47"/>
      <c r="AC967" s="159"/>
      <c r="AE967" s="29"/>
      <c r="AF967" s="29"/>
      <c r="AG967" s="29"/>
      <c r="AH967" s="29"/>
      <c r="AI967" s="29"/>
      <c r="AJ967" s="29"/>
      <c r="AK967" s="29"/>
    </row>
    <row r="968" spans="9:37" s="45" customFormat="1" ht="16.5" customHeight="1">
      <c r="I968" s="158"/>
      <c r="J968" s="190" t="s">
        <v>209</v>
      </c>
      <c r="K968" s="406" t="s">
        <v>669</v>
      </c>
      <c r="L968" s="406"/>
      <c r="M968" s="406"/>
      <c r="N968" s="406"/>
      <c r="O968" s="406"/>
      <c r="P968" s="406"/>
      <c r="Q968" s="406"/>
      <c r="R968" s="406"/>
      <c r="S968" s="406"/>
      <c r="T968" s="406"/>
      <c r="U968" s="406"/>
      <c r="V968" s="406"/>
      <c r="W968" s="406"/>
      <c r="X968" s="406"/>
      <c r="Y968" s="406"/>
      <c r="Z968" s="406"/>
      <c r="AA968" s="406"/>
      <c r="AB968" s="188">
        <f>AB970</f>
        <v>2</v>
      </c>
      <c r="AC968" s="189" t="s">
        <v>377</v>
      </c>
      <c r="AE968" s="29"/>
      <c r="AF968" s="29"/>
      <c r="AG968" s="29"/>
      <c r="AH968" s="29"/>
      <c r="AI968" s="29"/>
      <c r="AJ968" s="29"/>
      <c r="AK968" s="29"/>
    </row>
    <row r="969" spans="9:37" s="45" customFormat="1" ht="16.5" customHeight="1">
      <c r="I969" s="158"/>
      <c r="J969" s="185"/>
      <c r="K969" s="403" t="s">
        <v>72</v>
      </c>
      <c r="L969" s="403"/>
      <c r="M969" s="403"/>
      <c r="N969" s="403"/>
      <c r="O969" s="403"/>
      <c r="P969" s="403"/>
      <c r="Q969" s="403"/>
      <c r="R969" s="403"/>
      <c r="S969" s="403"/>
      <c r="T969" s="183"/>
      <c r="U969" s="404"/>
      <c r="V969" s="404"/>
      <c r="W969" s="404"/>
      <c r="X969" s="404"/>
      <c r="Y969" s="404"/>
      <c r="Z969" s="404"/>
      <c r="AA969" s="404"/>
      <c r="AB969" s="183"/>
      <c r="AC969" s="186"/>
      <c r="AE969" s="29"/>
      <c r="AF969" s="29"/>
      <c r="AG969" s="29"/>
      <c r="AH969" s="29"/>
      <c r="AI969" s="29"/>
      <c r="AJ969" s="29"/>
      <c r="AK969" s="29"/>
    </row>
    <row r="970" spans="9:37" s="45" customFormat="1" ht="16.5" customHeight="1">
      <c r="I970" s="158"/>
      <c r="J970" s="195"/>
      <c r="K970" s="407" t="s">
        <v>671</v>
      </c>
      <c r="L970" s="407"/>
      <c r="M970" s="407"/>
      <c r="N970" s="407"/>
      <c r="O970" s="407"/>
      <c r="P970" s="407"/>
      <c r="Q970" s="407"/>
      <c r="R970" s="408"/>
      <c r="S970" s="408"/>
      <c r="T970" s="197"/>
      <c r="U970" s="408"/>
      <c r="V970" s="408"/>
      <c r="W970" s="408"/>
      <c r="X970" s="408"/>
      <c r="Y970" s="408"/>
      <c r="Z970" s="408"/>
      <c r="AA970" s="408"/>
      <c r="AB970" s="198">
        <v>2</v>
      </c>
      <c r="AC970" s="199" t="s">
        <v>61</v>
      </c>
      <c r="AE970" s="29"/>
      <c r="AF970" s="29"/>
      <c r="AG970" s="29"/>
      <c r="AH970" s="29"/>
      <c r="AI970" s="29"/>
      <c r="AJ970" s="29"/>
      <c r="AK970" s="29"/>
    </row>
    <row r="971" spans="9:37" s="45" customFormat="1" ht="16.5" customHeight="1">
      <c r="I971" s="158"/>
      <c r="J971" s="54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47"/>
      <c r="AC971" s="159"/>
      <c r="AE971" s="29"/>
      <c r="AF971" s="29"/>
      <c r="AG971" s="29"/>
      <c r="AH971" s="29"/>
      <c r="AI971" s="29"/>
      <c r="AJ971" s="29"/>
      <c r="AK971" s="29"/>
    </row>
    <row r="972" spans="9:37" s="45" customFormat="1" ht="16.5" customHeight="1">
      <c r="I972" s="158"/>
      <c r="J972" s="190" t="s">
        <v>210</v>
      </c>
      <c r="K972" s="406" t="s">
        <v>670</v>
      </c>
      <c r="L972" s="406"/>
      <c r="M972" s="406"/>
      <c r="N972" s="406"/>
      <c r="O972" s="406"/>
      <c r="P972" s="406"/>
      <c r="Q972" s="406"/>
      <c r="R972" s="406"/>
      <c r="S972" s="406"/>
      <c r="T972" s="406"/>
      <c r="U972" s="406"/>
      <c r="V972" s="406"/>
      <c r="W972" s="406"/>
      <c r="X972" s="406"/>
      <c r="Y972" s="406"/>
      <c r="Z972" s="406"/>
      <c r="AA972" s="406"/>
      <c r="AB972" s="188">
        <f>AB974</f>
        <v>1</v>
      </c>
      <c r="AC972" s="189" t="s">
        <v>377</v>
      </c>
      <c r="AE972" s="29"/>
      <c r="AF972" s="29"/>
      <c r="AG972" s="29"/>
      <c r="AH972" s="29"/>
      <c r="AI972" s="29"/>
      <c r="AJ972" s="29"/>
      <c r="AK972" s="29"/>
    </row>
    <row r="973" spans="9:37" s="45" customFormat="1" ht="16.5" customHeight="1">
      <c r="I973" s="158"/>
      <c r="J973" s="185"/>
      <c r="K973" s="403" t="s">
        <v>72</v>
      </c>
      <c r="L973" s="403"/>
      <c r="M973" s="403"/>
      <c r="N973" s="403"/>
      <c r="O973" s="403"/>
      <c r="P973" s="403"/>
      <c r="Q973" s="403"/>
      <c r="R973" s="403"/>
      <c r="S973" s="403"/>
      <c r="T973" s="183"/>
      <c r="U973" s="404"/>
      <c r="V973" s="404"/>
      <c r="W973" s="404"/>
      <c r="X973" s="404"/>
      <c r="Y973" s="404"/>
      <c r="Z973" s="404"/>
      <c r="AA973" s="404"/>
      <c r="AB973" s="183"/>
      <c r="AC973" s="186"/>
      <c r="AE973" s="29"/>
      <c r="AF973" s="29"/>
      <c r="AG973" s="29"/>
      <c r="AH973" s="29"/>
      <c r="AI973" s="29"/>
      <c r="AJ973" s="29"/>
      <c r="AK973" s="29"/>
    </row>
    <row r="974" spans="9:37" s="45" customFormat="1" ht="28.5" customHeight="1">
      <c r="I974" s="158"/>
      <c r="J974" s="195"/>
      <c r="K974" s="407" t="s">
        <v>672</v>
      </c>
      <c r="L974" s="407"/>
      <c r="M974" s="407"/>
      <c r="N974" s="407"/>
      <c r="O974" s="407"/>
      <c r="P974" s="407"/>
      <c r="Q974" s="407"/>
      <c r="R974" s="408"/>
      <c r="S974" s="408"/>
      <c r="T974" s="197"/>
      <c r="U974" s="408"/>
      <c r="V974" s="408"/>
      <c r="W974" s="408"/>
      <c r="X974" s="408"/>
      <c r="Y974" s="408"/>
      <c r="Z974" s="408"/>
      <c r="AA974" s="408"/>
      <c r="AB974" s="198">
        <v>1</v>
      </c>
      <c r="AC974" s="199" t="s">
        <v>61</v>
      </c>
      <c r="AE974" s="29"/>
      <c r="AF974" s="29"/>
      <c r="AG974" s="29"/>
      <c r="AH974" s="29"/>
      <c r="AI974" s="29"/>
      <c r="AJ974" s="29"/>
      <c r="AK974" s="29"/>
    </row>
    <row r="975" spans="9:37" s="45" customFormat="1" ht="16.5" customHeight="1">
      <c r="I975" s="158"/>
      <c r="J975" s="54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47"/>
      <c r="AC975" s="159"/>
      <c r="AE975" s="29"/>
      <c r="AF975" s="29"/>
      <c r="AG975" s="29"/>
      <c r="AH975" s="29"/>
      <c r="AI975" s="29"/>
      <c r="AJ975" s="29"/>
      <c r="AK975" s="29"/>
    </row>
    <row r="976" spans="9:37" s="45" customFormat="1" ht="16.5" customHeight="1">
      <c r="I976" s="158"/>
      <c r="J976" s="190" t="s">
        <v>637</v>
      </c>
      <c r="K976" s="406" t="s">
        <v>673</v>
      </c>
      <c r="L976" s="406"/>
      <c r="M976" s="406"/>
      <c r="N976" s="406"/>
      <c r="O976" s="406"/>
      <c r="P976" s="406"/>
      <c r="Q976" s="406"/>
      <c r="R976" s="406"/>
      <c r="S976" s="406"/>
      <c r="T976" s="406"/>
      <c r="U976" s="406"/>
      <c r="V976" s="406"/>
      <c r="W976" s="406"/>
      <c r="X976" s="406"/>
      <c r="Y976" s="406"/>
      <c r="Z976" s="406"/>
      <c r="AA976" s="406"/>
      <c r="AB976" s="188">
        <f>AB978</f>
        <v>2</v>
      </c>
      <c r="AC976" s="189" t="s">
        <v>377</v>
      </c>
      <c r="AE976" s="29"/>
      <c r="AF976" s="29"/>
      <c r="AG976" s="29"/>
      <c r="AH976" s="29"/>
      <c r="AI976" s="29"/>
      <c r="AJ976" s="29"/>
      <c r="AK976" s="29"/>
    </row>
    <row r="977" spans="9:37" s="45" customFormat="1" ht="16.5" customHeight="1">
      <c r="I977" s="158"/>
      <c r="J977" s="185"/>
      <c r="K977" s="403" t="s">
        <v>72</v>
      </c>
      <c r="L977" s="403"/>
      <c r="M977" s="403"/>
      <c r="N977" s="403"/>
      <c r="O977" s="403"/>
      <c r="P977" s="403"/>
      <c r="Q977" s="403"/>
      <c r="R977" s="403"/>
      <c r="S977" s="403"/>
      <c r="T977" s="183"/>
      <c r="U977" s="404"/>
      <c r="V977" s="404"/>
      <c r="W977" s="404"/>
      <c r="X977" s="404"/>
      <c r="Y977" s="404"/>
      <c r="Z977" s="404"/>
      <c r="AA977" s="404"/>
      <c r="AB977" s="183"/>
      <c r="AC977" s="186"/>
      <c r="AE977" s="29"/>
      <c r="AF977" s="29"/>
      <c r="AG977" s="29"/>
      <c r="AH977" s="29"/>
      <c r="AI977" s="29"/>
      <c r="AJ977" s="29"/>
      <c r="AK977" s="29"/>
    </row>
    <row r="978" spans="9:37" s="45" customFormat="1" ht="16.5" customHeight="1">
      <c r="I978" s="158"/>
      <c r="J978" s="195"/>
      <c r="K978" s="407" t="s">
        <v>674</v>
      </c>
      <c r="L978" s="407"/>
      <c r="M978" s="407"/>
      <c r="N978" s="407"/>
      <c r="O978" s="407"/>
      <c r="P978" s="407"/>
      <c r="Q978" s="407"/>
      <c r="R978" s="408"/>
      <c r="S978" s="408"/>
      <c r="T978" s="197"/>
      <c r="U978" s="408"/>
      <c r="V978" s="408"/>
      <c r="W978" s="408"/>
      <c r="X978" s="408"/>
      <c r="Y978" s="408"/>
      <c r="Z978" s="408"/>
      <c r="AA978" s="408"/>
      <c r="AB978" s="198">
        <v>2</v>
      </c>
      <c r="AC978" s="199" t="s">
        <v>61</v>
      </c>
      <c r="AE978" s="29"/>
      <c r="AF978" s="29"/>
      <c r="AG978" s="29"/>
      <c r="AH978" s="29"/>
      <c r="AI978" s="29"/>
      <c r="AJ978" s="29"/>
      <c r="AK978" s="29"/>
    </row>
    <row r="979" spans="9:37" s="45" customFormat="1" ht="16.5" customHeight="1">
      <c r="I979" s="158"/>
      <c r="J979" s="54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47"/>
      <c r="AC979" s="159"/>
      <c r="AE979" s="29"/>
      <c r="AF979" s="29"/>
      <c r="AG979" s="29"/>
      <c r="AH979" s="29"/>
      <c r="AI979" s="29"/>
      <c r="AJ979" s="29"/>
      <c r="AK979" s="29"/>
    </row>
    <row r="980" spans="9:37" s="45" customFormat="1" ht="16.5" customHeight="1">
      <c r="I980" s="158"/>
      <c r="J980" s="190" t="s">
        <v>638</v>
      </c>
      <c r="K980" s="406" t="s">
        <v>675</v>
      </c>
      <c r="L980" s="406"/>
      <c r="M980" s="406"/>
      <c r="N980" s="406"/>
      <c r="O980" s="406"/>
      <c r="P980" s="406"/>
      <c r="Q980" s="406"/>
      <c r="R980" s="406"/>
      <c r="S980" s="406"/>
      <c r="T980" s="406"/>
      <c r="U980" s="406"/>
      <c r="V980" s="406"/>
      <c r="W980" s="406"/>
      <c r="X980" s="406"/>
      <c r="Y980" s="406"/>
      <c r="Z980" s="406"/>
      <c r="AA980" s="406"/>
      <c r="AB980" s="188">
        <f>AB982</f>
        <v>2</v>
      </c>
      <c r="AC980" s="189" t="s">
        <v>377</v>
      </c>
      <c r="AE980" s="29"/>
      <c r="AF980" s="29"/>
      <c r="AG980" s="29"/>
      <c r="AH980" s="29"/>
      <c r="AI980" s="29"/>
      <c r="AJ980" s="29"/>
      <c r="AK980" s="29"/>
    </row>
    <row r="981" spans="9:37" s="45" customFormat="1" ht="16.5" customHeight="1">
      <c r="I981" s="158"/>
      <c r="J981" s="185"/>
      <c r="K981" s="403" t="s">
        <v>72</v>
      </c>
      <c r="L981" s="403"/>
      <c r="M981" s="403"/>
      <c r="N981" s="403"/>
      <c r="O981" s="403"/>
      <c r="P981" s="403"/>
      <c r="Q981" s="403"/>
      <c r="R981" s="403"/>
      <c r="S981" s="403"/>
      <c r="T981" s="183"/>
      <c r="U981" s="404"/>
      <c r="V981" s="404"/>
      <c r="W981" s="404"/>
      <c r="X981" s="404"/>
      <c r="Y981" s="404"/>
      <c r="Z981" s="404"/>
      <c r="AA981" s="404"/>
      <c r="AB981" s="183"/>
      <c r="AC981" s="186"/>
      <c r="AE981" s="29"/>
      <c r="AF981" s="29"/>
      <c r="AG981" s="29"/>
      <c r="AH981" s="29"/>
      <c r="AI981" s="29"/>
      <c r="AJ981" s="29"/>
      <c r="AK981" s="29"/>
    </row>
    <row r="982" spans="9:37" s="45" customFormat="1" ht="16.5" customHeight="1">
      <c r="I982" s="158"/>
      <c r="J982" s="195"/>
      <c r="K982" s="407" t="s">
        <v>676</v>
      </c>
      <c r="L982" s="407"/>
      <c r="M982" s="407"/>
      <c r="N982" s="407"/>
      <c r="O982" s="407"/>
      <c r="P982" s="407"/>
      <c r="Q982" s="407"/>
      <c r="R982" s="408"/>
      <c r="S982" s="408"/>
      <c r="T982" s="197"/>
      <c r="U982" s="408"/>
      <c r="V982" s="408"/>
      <c r="W982" s="408"/>
      <c r="X982" s="408"/>
      <c r="Y982" s="408"/>
      <c r="Z982" s="408"/>
      <c r="AA982" s="408"/>
      <c r="AB982" s="198">
        <v>2</v>
      </c>
      <c r="AC982" s="199" t="s">
        <v>61</v>
      </c>
      <c r="AE982" s="29"/>
      <c r="AF982" s="29"/>
      <c r="AG982" s="29"/>
      <c r="AH982" s="29"/>
      <c r="AI982" s="29"/>
      <c r="AJ982" s="29"/>
      <c r="AK982" s="29"/>
    </row>
    <row r="983" spans="9:37" s="45" customFormat="1" ht="16.5" customHeight="1">
      <c r="I983" s="158"/>
      <c r="J983" s="54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47"/>
      <c r="AC983" s="159"/>
      <c r="AE983" s="29"/>
      <c r="AF983" s="29"/>
      <c r="AG983" s="29"/>
      <c r="AH983" s="29"/>
      <c r="AI983" s="29"/>
      <c r="AJ983" s="29"/>
      <c r="AK983" s="29"/>
    </row>
    <row r="984" spans="9:37" s="45" customFormat="1" ht="16.5" customHeight="1">
      <c r="I984" s="158"/>
      <c r="J984" s="190" t="s">
        <v>639</v>
      </c>
      <c r="K984" s="406" t="s">
        <v>679</v>
      </c>
      <c r="L984" s="406"/>
      <c r="M984" s="406"/>
      <c r="N984" s="406"/>
      <c r="O984" s="406"/>
      <c r="P984" s="406"/>
      <c r="Q984" s="406"/>
      <c r="R984" s="406"/>
      <c r="S984" s="406"/>
      <c r="T984" s="406"/>
      <c r="U984" s="406"/>
      <c r="V984" s="406"/>
      <c r="W984" s="406"/>
      <c r="X984" s="406"/>
      <c r="Y984" s="406"/>
      <c r="Z984" s="406"/>
      <c r="AA984" s="406"/>
      <c r="AB984" s="188">
        <f>AB986</f>
        <v>10</v>
      </c>
      <c r="AC984" s="189" t="s">
        <v>377</v>
      </c>
      <c r="AE984" s="29"/>
      <c r="AF984" s="29"/>
      <c r="AG984" s="29"/>
      <c r="AH984" s="29"/>
      <c r="AI984" s="29"/>
      <c r="AJ984" s="29"/>
      <c r="AK984" s="29"/>
    </row>
    <row r="985" spans="9:37" s="45" customFormat="1" ht="16.5" customHeight="1">
      <c r="I985" s="158"/>
      <c r="J985" s="185"/>
      <c r="K985" s="403" t="s">
        <v>72</v>
      </c>
      <c r="L985" s="403"/>
      <c r="M985" s="403"/>
      <c r="N985" s="403"/>
      <c r="O985" s="403"/>
      <c r="P985" s="403"/>
      <c r="Q985" s="403"/>
      <c r="R985" s="403"/>
      <c r="S985" s="403"/>
      <c r="T985" s="183"/>
      <c r="U985" s="404"/>
      <c r="V985" s="404"/>
      <c r="W985" s="404"/>
      <c r="X985" s="404"/>
      <c r="Y985" s="404"/>
      <c r="Z985" s="404"/>
      <c r="AA985" s="404"/>
      <c r="AB985" s="183"/>
      <c r="AC985" s="186"/>
      <c r="AE985" s="29"/>
      <c r="AF985" s="29"/>
      <c r="AG985" s="29"/>
      <c r="AH985" s="29"/>
      <c r="AI985" s="29"/>
      <c r="AJ985" s="29"/>
      <c r="AK985" s="29"/>
    </row>
    <row r="986" spans="9:37" s="45" customFormat="1" ht="16.5" customHeight="1">
      <c r="I986" s="158"/>
      <c r="J986" s="195"/>
      <c r="K986" s="407" t="s">
        <v>685</v>
      </c>
      <c r="L986" s="407"/>
      <c r="M986" s="407"/>
      <c r="N986" s="407"/>
      <c r="O986" s="407"/>
      <c r="P986" s="407"/>
      <c r="Q986" s="407"/>
      <c r="R986" s="408"/>
      <c r="S986" s="408"/>
      <c r="T986" s="197"/>
      <c r="U986" s="408"/>
      <c r="V986" s="408"/>
      <c r="W986" s="408"/>
      <c r="X986" s="408"/>
      <c r="Y986" s="408"/>
      <c r="Z986" s="408"/>
      <c r="AA986" s="408"/>
      <c r="AB986" s="198">
        <v>10</v>
      </c>
      <c r="AC986" s="199" t="s">
        <v>61</v>
      </c>
      <c r="AE986" s="29"/>
      <c r="AF986" s="29"/>
      <c r="AG986" s="29"/>
      <c r="AH986" s="29"/>
      <c r="AI986" s="29"/>
      <c r="AJ986" s="29"/>
      <c r="AK986" s="29"/>
    </row>
    <row r="987" spans="9:37" s="45" customFormat="1" ht="16.5" customHeight="1">
      <c r="I987" s="158"/>
      <c r="J987" s="54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47"/>
      <c r="AC987" s="159"/>
      <c r="AE987" s="29"/>
      <c r="AF987" s="29"/>
      <c r="AG987" s="29"/>
      <c r="AH987" s="29"/>
      <c r="AI987" s="29"/>
      <c r="AJ987" s="29"/>
      <c r="AK987" s="29"/>
    </row>
    <row r="988" spans="9:37" s="45" customFormat="1" ht="16.5" customHeight="1">
      <c r="I988" s="158"/>
      <c r="J988" s="190" t="s">
        <v>651</v>
      </c>
      <c r="K988" s="406" t="s">
        <v>684</v>
      </c>
      <c r="L988" s="406"/>
      <c r="M988" s="406"/>
      <c r="N988" s="406"/>
      <c r="O988" s="406"/>
      <c r="P988" s="406"/>
      <c r="Q988" s="406"/>
      <c r="R988" s="406"/>
      <c r="S988" s="406"/>
      <c r="T988" s="406"/>
      <c r="U988" s="406"/>
      <c r="V988" s="406"/>
      <c r="W988" s="406"/>
      <c r="X988" s="406"/>
      <c r="Y988" s="406"/>
      <c r="Z988" s="406"/>
      <c r="AA988" s="406"/>
      <c r="AB988" s="188">
        <f>AB990</f>
        <v>1</v>
      </c>
      <c r="AC988" s="189" t="s">
        <v>377</v>
      </c>
      <c r="AE988" s="29"/>
      <c r="AF988" s="29"/>
      <c r="AG988" s="29"/>
      <c r="AH988" s="29"/>
      <c r="AI988" s="29"/>
      <c r="AJ988" s="29"/>
      <c r="AK988" s="29"/>
    </row>
    <row r="989" spans="9:37" s="45" customFormat="1" ht="16.5" customHeight="1">
      <c r="I989" s="158"/>
      <c r="J989" s="185"/>
      <c r="K989" s="403" t="s">
        <v>72</v>
      </c>
      <c r="L989" s="403"/>
      <c r="M989" s="403"/>
      <c r="N989" s="403"/>
      <c r="O989" s="403"/>
      <c r="P989" s="403"/>
      <c r="Q989" s="403"/>
      <c r="R989" s="403"/>
      <c r="S989" s="403"/>
      <c r="T989" s="183"/>
      <c r="U989" s="404"/>
      <c r="V989" s="404"/>
      <c r="W989" s="404"/>
      <c r="X989" s="404"/>
      <c r="Y989" s="404"/>
      <c r="Z989" s="404"/>
      <c r="AA989" s="404"/>
      <c r="AB989" s="183"/>
      <c r="AC989" s="186"/>
      <c r="AE989" s="29"/>
      <c r="AF989" s="29"/>
      <c r="AG989" s="29"/>
      <c r="AH989" s="29"/>
      <c r="AI989" s="29"/>
      <c r="AJ989" s="29"/>
      <c r="AK989" s="29"/>
    </row>
    <row r="990" spans="9:37" s="45" customFormat="1" ht="16.5" customHeight="1">
      <c r="I990" s="158"/>
      <c r="J990" s="195"/>
      <c r="K990" s="407" t="s">
        <v>680</v>
      </c>
      <c r="L990" s="407"/>
      <c r="M990" s="407"/>
      <c r="N990" s="407"/>
      <c r="O990" s="407"/>
      <c r="P990" s="407"/>
      <c r="Q990" s="407"/>
      <c r="R990" s="408"/>
      <c r="S990" s="408"/>
      <c r="T990" s="197"/>
      <c r="U990" s="408"/>
      <c r="V990" s="408"/>
      <c r="W990" s="408"/>
      <c r="X990" s="408"/>
      <c r="Y990" s="408"/>
      <c r="Z990" s="408"/>
      <c r="AA990" s="408"/>
      <c r="AB990" s="198">
        <v>1</v>
      </c>
      <c r="AC990" s="199" t="s">
        <v>61</v>
      </c>
      <c r="AE990" s="29"/>
      <c r="AF990" s="29"/>
      <c r="AG990" s="29"/>
      <c r="AH990" s="29"/>
      <c r="AI990" s="29"/>
      <c r="AJ990" s="29"/>
      <c r="AK990" s="29"/>
    </row>
    <row r="991" spans="9:37" s="45" customFormat="1" ht="16.5" customHeight="1">
      <c r="I991" s="158"/>
      <c r="J991" s="54"/>
      <c r="K991" s="45" t="s">
        <v>681</v>
      </c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47"/>
      <c r="AC991" s="159"/>
      <c r="AE991" s="29"/>
      <c r="AF991" s="29"/>
      <c r="AG991" s="29"/>
      <c r="AH991" s="29"/>
      <c r="AI991" s="29"/>
      <c r="AJ991" s="29"/>
      <c r="AK991" s="29"/>
    </row>
    <row r="992" spans="9:37" s="45" customFormat="1" ht="16.5" customHeight="1">
      <c r="I992" s="158"/>
      <c r="J992" s="190" t="s">
        <v>655</v>
      </c>
      <c r="K992" s="406" t="s">
        <v>636</v>
      </c>
      <c r="L992" s="406"/>
      <c r="M992" s="406"/>
      <c r="N992" s="406"/>
      <c r="O992" s="406"/>
      <c r="P992" s="406"/>
      <c r="Q992" s="406"/>
      <c r="R992" s="406"/>
      <c r="S992" s="406"/>
      <c r="T992" s="406"/>
      <c r="U992" s="406"/>
      <c r="V992" s="406"/>
      <c r="W992" s="406"/>
      <c r="X992" s="406"/>
      <c r="Y992" s="406"/>
      <c r="Z992" s="406"/>
      <c r="AA992" s="406"/>
      <c r="AB992" s="188">
        <f>AB994</f>
        <v>1</v>
      </c>
      <c r="AC992" s="189" t="s">
        <v>377</v>
      </c>
      <c r="AE992" s="29"/>
      <c r="AF992" s="29"/>
      <c r="AG992" s="29"/>
      <c r="AH992" s="29"/>
      <c r="AI992" s="29"/>
      <c r="AJ992" s="29"/>
      <c r="AK992" s="29"/>
    </row>
    <row r="993" spans="9:37" s="45" customFormat="1" ht="16.5" customHeight="1">
      <c r="I993" s="158"/>
      <c r="J993" s="185"/>
      <c r="K993" s="403" t="s">
        <v>72</v>
      </c>
      <c r="L993" s="403"/>
      <c r="M993" s="403"/>
      <c r="N993" s="403"/>
      <c r="O993" s="403"/>
      <c r="P993" s="403"/>
      <c r="Q993" s="403"/>
      <c r="R993" s="403"/>
      <c r="S993" s="403"/>
      <c r="T993" s="183"/>
      <c r="U993" s="404"/>
      <c r="V993" s="404"/>
      <c r="W993" s="404"/>
      <c r="X993" s="404"/>
      <c r="Y993" s="404"/>
      <c r="Z993" s="404"/>
      <c r="AA993" s="404"/>
      <c r="AB993" s="183"/>
      <c r="AC993" s="186"/>
      <c r="AE993" s="29"/>
      <c r="AF993" s="29"/>
      <c r="AG993" s="29"/>
      <c r="AH993" s="29"/>
      <c r="AI993" s="29"/>
      <c r="AJ993" s="29"/>
      <c r="AK993" s="29"/>
    </row>
    <row r="994" spans="9:37" s="45" customFormat="1" ht="16.5" customHeight="1">
      <c r="I994" s="158"/>
      <c r="J994" s="195"/>
      <c r="K994" s="407" t="s">
        <v>682</v>
      </c>
      <c r="L994" s="407"/>
      <c r="M994" s="407"/>
      <c r="N994" s="407"/>
      <c r="O994" s="407"/>
      <c r="P994" s="407"/>
      <c r="Q994" s="407"/>
      <c r="R994" s="408"/>
      <c r="S994" s="408"/>
      <c r="T994" s="197"/>
      <c r="U994" s="408"/>
      <c r="V994" s="408"/>
      <c r="W994" s="408"/>
      <c r="X994" s="408"/>
      <c r="Y994" s="408"/>
      <c r="Z994" s="408"/>
      <c r="AA994" s="408"/>
      <c r="AB994" s="198">
        <v>1</v>
      </c>
      <c r="AC994" s="199" t="s">
        <v>61</v>
      </c>
      <c r="AE994" s="29"/>
      <c r="AF994" s="29"/>
      <c r="AG994" s="29"/>
      <c r="AH994" s="29"/>
      <c r="AI994" s="29"/>
      <c r="AJ994" s="29"/>
      <c r="AK994" s="29"/>
    </row>
    <row r="995" spans="9:37" s="45" customFormat="1" ht="16.5" customHeight="1">
      <c r="I995" s="158"/>
      <c r="J995" s="54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47"/>
      <c r="AC995" s="159"/>
      <c r="AE995" s="29"/>
      <c r="AF995" s="29"/>
      <c r="AG995" s="29"/>
      <c r="AH995" s="29"/>
      <c r="AI995" s="29"/>
      <c r="AJ995" s="29"/>
      <c r="AK995" s="29"/>
    </row>
    <row r="996" spans="9:37" s="45" customFormat="1" ht="16.5" customHeight="1">
      <c r="I996" s="158"/>
      <c r="J996" s="190" t="s">
        <v>662</v>
      </c>
      <c r="K996" s="406" t="s">
        <v>635</v>
      </c>
      <c r="L996" s="406"/>
      <c r="M996" s="406"/>
      <c r="N996" s="406"/>
      <c r="O996" s="406"/>
      <c r="P996" s="406"/>
      <c r="Q996" s="406"/>
      <c r="R996" s="406"/>
      <c r="S996" s="406"/>
      <c r="T996" s="406"/>
      <c r="U996" s="406"/>
      <c r="V996" s="406"/>
      <c r="W996" s="406"/>
      <c r="X996" s="406"/>
      <c r="Y996" s="406"/>
      <c r="Z996" s="406"/>
      <c r="AA996" s="406"/>
      <c r="AB996" s="188">
        <f>AB998</f>
        <v>1</v>
      </c>
      <c r="AC996" s="189" t="s">
        <v>377</v>
      </c>
      <c r="AE996" s="29"/>
      <c r="AF996" s="29"/>
      <c r="AG996" s="29"/>
      <c r="AH996" s="29"/>
      <c r="AI996" s="29"/>
      <c r="AJ996" s="29"/>
      <c r="AK996" s="29"/>
    </row>
    <row r="997" spans="9:37" s="45" customFormat="1" ht="16.5" customHeight="1">
      <c r="I997" s="158"/>
      <c r="J997" s="185"/>
      <c r="K997" s="403" t="s">
        <v>72</v>
      </c>
      <c r="L997" s="403"/>
      <c r="M997" s="403"/>
      <c r="N997" s="403"/>
      <c r="O997" s="403"/>
      <c r="P997" s="403"/>
      <c r="Q997" s="403"/>
      <c r="R997" s="403"/>
      <c r="S997" s="403"/>
      <c r="T997" s="183"/>
      <c r="U997" s="404"/>
      <c r="V997" s="404"/>
      <c r="W997" s="404"/>
      <c r="X997" s="404"/>
      <c r="Y997" s="404"/>
      <c r="Z997" s="404"/>
      <c r="AA997" s="404"/>
      <c r="AB997" s="183"/>
      <c r="AC997" s="186"/>
      <c r="AE997" s="29"/>
      <c r="AF997" s="29"/>
      <c r="AG997" s="29"/>
      <c r="AH997" s="29"/>
      <c r="AI997" s="29"/>
      <c r="AJ997" s="29"/>
      <c r="AK997" s="29"/>
    </row>
    <row r="998" spans="9:37" s="45" customFormat="1" ht="16.5" customHeight="1">
      <c r="I998" s="158"/>
      <c r="J998" s="195"/>
      <c r="K998" s="407" t="s">
        <v>635</v>
      </c>
      <c r="L998" s="407"/>
      <c r="M998" s="407"/>
      <c r="N998" s="407"/>
      <c r="O998" s="407"/>
      <c r="P998" s="407"/>
      <c r="Q998" s="407"/>
      <c r="R998" s="408"/>
      <c r="S998" s="408"/>
      <c r="T998" s="197"/>
      <c r="U998" s="408"/>
      <c r="V998" s="408"/>
      <c r="W998" s="408"/>
      <c r="X998" s="408"/>
      <c r="Y998" s="408"/>
      <c r="Z998" s="408"/>
      <c r="AA998" s="408"/>
      <c r="AB998" s="198">
        <v>1</v>
      </c>
      <c r="AC998" s="199" t="s">
        <v>61</v>
      </c>
      <c r="AE998" s="29"/>
      <c r="AF998" s="29"/>
      <c r="AG998" s="29"/>
      <c r="AH998" s="29"/>
      <c r="AI998" s="29"/>
      <c r="AJ998" s="29"/>
      <c r="AK998" s="29"/>
    </row>
    <row r="999" spans="9:37" s="45" customFormat="1" ht="16.5" customHeight="1">
      <c r="I999" s="158"/>
      <c r="J999" s="54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47"/>
      <c r="AC999" s="159"/>
      <c r="AE999" s="29"/>
      <c r="AF999" s="29"/>
      <c r="AG999" s="29"/>
      <c r="AH999" s="29"/>
      <c r="AI999" s="29"/>
      <c r="AJ999" s="29"/>
      <c r="AK999" s="29"/>
    </row>
    <row r="1000" spans="9:37" s="45" customFormat="1" ht="14.25">
      <c r="I1000" s="158"/>
      <c r="J1000" s="190" t="s">
        <v>759</v>
      </c>
      <c r="K1000" s="406" t="s">
        <v>714</v>
      </c>
      <c r="L1000" s="406"/>
      <c r="M1000" s="406"/>
      <c r="N1000" s="406"/>
      <c r="O1000" s="406"/>
      <c r="P1000" s="406"/>
      <c r="Q1000" s="406"/>
      <c r="R1000" s="406"/>
      <c r="S1000" s="406"/>
      <c r="T1000" s="406"/>
      <c r="U1000" s="406"/>
      <c r="V1000" s="406"/>
      <c r="W1000" s="406"/>
      <c r="X1000" s="406"/>
      <c r="Y1000" s="406"/>
      <c r="Z1000" s="406"/>
      <c r="AA1000" s="406"/>
      <c r="AB1000" s="188">
        <f>AB1002</f>
        <v>1</v>
      </c>
      <c r="AC1000" s="189" t="s">
        <v>377</v>
      </c>
      <c r="AE1000" s="29"/>
      <c r="AF1000" s="29"/>
      <c r="AG1000" s="29"/>
      <c r="AH1000" s="29"/>
      <c r="AI1000" s="29"/>
      <c r="AJ1000" s="29"/>
      <c r="AK1000" s="29"/>
    </row>
    <row r="1001" spans="9:37" s="45" customFormat="1" ht="16.5" customHeight="1">
      <c r="I1001" s="158"/>
      <c r="J1001" s="185"/>
      <c r="K1001" s="403" t="s">
        <v>72</v>
      </c>
      <c r="L1001" s="403"/>
      <c r="M1001" s="403"/>
      <c r="N1001" s="403"/>
      <c r="O1001" s="403"/>
      <c r="P1001" s="403"/>
      <c r="Q1001" s="403"/>
      <c r="R1001" s="403"/>
      <c r="S1001" s="403"/>
      <c r="T1001" s="183"/>
      <c r="U1001" s="404"/>
      <c r="V1001" s="404"/>
      <c r="W1001" s="404"/>
      <c r="X1001" s="404"/>
      <c r="Y1001" s="404"/>
      <c r="Z1001" s="404"/>
      <c r="AA1001" s="404"/>
      <c r="AB1001" s="183"/>
      <c r="AC1001" s="186"/>
      <c r="AE1001" s="29"/>
      <c r="AF1001" s="29"/>
      <c r="AG1001" s="29"/>
      <c r="AH1001" s="29"/>
      <c r="AI1001" s="29"/>
      <c r="AJ1001" s="29"/>
      <c r="AK1001" s="29"/>
    </row>
    <row r="1002" spans="9:37" s="45" customFormat="1" ht="16.5" customHeight="1">
      <c r="I1002" s="158"/>
      <c r="J1002" s="195"/>
      <c r="K1002" s="407" t="s">
        <v>683</v>
      </c>
      <c r="L1002" s="407"/>
      <c r="M1002" s="407"/>
      <c r="N1002" s="407"/>
      <c r="O1002" s="407"/>
      <c r="P1002" s="407"/>
      <c r="Q1002" s="407"/>
      <c r="R1002" s="408"/>
      <c r="S1002" s="408"/>
      <c r="T1002" s="197"/>
      <c r="U1002" s="408"/>
      <c r="V1002" s="408"/>
      <c r="W1002" s="408"/>
      <c r="X1002" s="408"/>
      <c r="Y1002" s="408"/>
      <c r="Z1002" s="408"/>
      <c r="AA1002" s="408"/>
      <c r="AB1002" s="198">
        <v>1</v>
      </c>
      <c r="AC1002" s="199" t="s">
        <v>61</v>
      </c>
      <c r="AE1002" s="29"/>
      <c r="AF1002" s="29"/>
      <c r="AG1002" s="29"/>
      <c r="AH1002" s="29"/>
      <c r="AI1002" s="29"/>
      <c r="AJ1002" s="29"/>
      <c r="AK1002" s="29"/>
    </row>
    <row r="1003" spans="9:37" s="45" customFormat="1" ht="16.5" customHeight="1">
      <c r="I1003" s="158"/>
      <c r="J1003" s="54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47"/>
      <c r="AC1003" s="159"/>
      <c r="AE1003" s="29"/>
      <c r="AF1003" s="29"/>
      <c r="AG1003" s="29"/>
      <c r="AH1003" s="29"/>
      <c r="AI1003" s="29"/>
      <c r="AJ1003" s="29"/>
      <c r="AK1003" s="29"/>
    </row>
    <row r="1004" spans="9:37" s="45" customFormat="1" ht="28.5" customHeight="1">
      <c r="I1004" s="158"/>
      <c r="J1004" s="190" t="s">
        <v>869</v>
      </c>
      <c r="K1004" s="406" t="s">
        <v>686</v>
      </c>
      <c r="L1004" s="406"/>
      <c r="M1004" s="406"/>
      <c r="N1004" s="406"/>
      <c r="O1004" s="406"/>
      <c r="P1004" s="406"/>
      <c r="Q1004" s="406"/>
      <c r="R1004" s="406"/>
      <c r="S1004" s="406"/>
      <c r="T1004" s="406"/>
      <c r="U1004" s="406"/>
      <c r="V1004" s="406"/>
      <c r="W1004" s="406"/>
      <c r="X1004" s="406"/>
      <c r="Y1004" s="406"/>
      <c r="Z1004" s="406"/>
      <c r="AA1004" s="406"/>
      <c r="AB1004" s="188">
        <f>AB1006</f>
        <v>7</v>
      </c>
      <c r="AC1004" s="189" t="s">
        <v>397</v>
      </c>
      <c r="AE1004" s="29"/>
      <c r="AF1004" s="29"/>
      <c r="AG1004" s="29"/>
      <c r="AH1004" s="29"/>
      <c r="AI1004" s="29"/>
      <c r="AJ1004" s="29"/>
      <c r="AK1004" s="29"/>
    </row>
    <row r="1005" spans="9:37" s="45" customFormat="1" ht="16.5" customHeight="1">
      <c r="I1005" s="158"/>
      <c r="J1005" s="185"/>
      <c r="K1005" s="403" t="s">
        <v>72</v>
      </c>
      <c r="L1005" s="403"/>
      <c r="M1005" s="403"/>
      <c r="N1005" s="403"/>
      <c r="O1005" s="403"/>
      <c r="P1005" s="403"/>
      <c r="Q1005" s="403"/>
      <c r="R1005" s="403"/>
      <c r="S1005" s="403"/>
      <c r="T1005" s="183"/>
      <c r="U1005" s="404"/>
      <c r="V1005" s="404"/>
      <c r="W1005" s="404"/>
      <c r="X1005" s="404"/>
      <c r="Y1005" s="404"/>
      <c r="Z1005" s="404"/>
      <c r="AA1005" s="404"/>
      <c r="AB1005" s="183"/>
      <c r="AC1005" s="186"/>
      <c r="AE1005" s="29"/>
      <c r="AF1005" s="29"/>
      <c r="AG1005" s="29"/>
      <c r="AH1005" s="29"/>
      <c r="AI1005" s="29"/>
      <c r="AJ1005" s="29"/>
      <c r="AK1005" s="29"/>
    </row>
    <row r="1006" spans="9:37" s="45" customFormat="1" ht="16.5" customHeight="1">
      <c r="I1006" s="158"/>
      <c r="J1006" s="195"/>
      <c r="K1006" s="407" t="s">
        <v>688</v>
      </c>
      <c r="L1006" s="407"/>
      <c r="M1006" s="407"/>
      <c r="N1006" s="407"/>
      <c r="O1006" s="407"/>
      <c r="P1006" s="407"/>
      <c r="Q1006" s="407"/>
      <c r="R1006" s="408"/>
      <c r="S1006" s="408"/>
      <c r="T1006" s="197"/>
      <c r="U1006" s="408"/>
      <c r="V1006" s="408"/>
      <c r="W1006" s="408"/>
      <c r="X1006" s="408"/>
      <c r="Y1006" s="408"/>
      <c r="Z1006" s="408"/>
      <c r="AA1006" s="408"/>
      <c r="AB1006" s="198">
        <v>7</v>
      </c>
      <c r="AC1006" s="199" t="s">
        <v>24</v>
      </c>
      <c r="AE1006" s="29"/>
      <c r="AF1006" s="29"/>
      <c r="AG1006" s="29"/>
      <c r="AH1006" s="29"/>
      <c r="AI1006" s="29"/>
      <c r="AJ1006" s="29"/>
      <c r="AK1006" s="29"/>
    </row>
    <row r="1007" spans="9:37" s="45" customFormat="1" ht="16.5" customHeight="1">
      <c r="I1007" s="158"/>
      <c r="J1007" s="54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47"/>
      <c r="AC1007" s="159"/>
      <c r="AE1007" s="29"/>
      <c r="AF1007" s="29"/>
      <c r="AG1007" s="29"/>
      <c r="AH1007" s="29"/>
      <c r="AI1007" s="29"/>
      <c r="AJ1007" s="29"/>
      <c r="AK1007" s="29"/>
    </row>
    <row r="1008" spans="9:37" s="45" customFormat="1" ht="28.5" customHeight="1">
      <c r="I1008" s="158"/>
      <c r="J1008" s="190" t="s">
        <v>870</v>
      </c>
      <c r="K1008" s="406" t="s">
        <v>687</v>
      </c>
      <c r="L1008" s="406"/>
      <c r="M1008" s="406"/>
      <c r="N1008" s="406"/>
      <c r="O1008" s="406"/>
      <c r="P1008" s="406"/>
      <c r="Q1008" s="406"/>
      <c r="R1008" s="406"/>
      <c r="S1008" s="406"/>
      <c r="T1008" s="406"/>
      <c r="U1008" s="406"/>
      <c r="V1008" s="406"/>
      <c r="W1008" s="406"/>
      <c r="X1008" s="406"/>
      <c r="Y1008" s="406"/>
      <c r="Z1008" s="406"/>
      <c r="AA1008" s="406"/>
      <c r="AB1008" s="188">
        <f>AB1010</f>
        <v>135</v>
      </c>
      <c r="AC1008" s="189" t="s">
        <v>397</v>
      </c>
      <c r="AE1008" s="29"/>
      <c r="AF1008" s="29"/>
      <c r="AG1008" s="29"/>
      <c r="AH1008" s="29"/>
      <c r="AI1008" s="29"/>
      <c r="AJ1008" s="29"/>
      <c r="AK1008" s="29"/>
    </row>
    <row r="1009" spans="9:37" s="45" customFormat="1" ht="16.5" customHeight="1">
      <c r="I1009" s="158"/>
      <c r="J1009" s="185"/>
      <c r="K1009" s="403" t="s">
        <v>72</v>
      </c>
      <c r="L1009" s="403"/>
      <c r="M1009" s="403"/>
      <c r="N1009" s="403"/>
      <c r="O1009" s="403"/>
      <c r="P1009" s="403"/>
      <c r="Q1009" s="403"/>
      <c r="R1009" s="403"/>
      <c r="S1009" s="403"/>
      <c r="T1009" s="183"/>
      <c r="U1009" s="404"/>
      <c r="V1009" s="404"/>
      <c r="W1009" s="404"/>
      <c r="X1009" s="404"/>
      <c r="Y1009" s="404"/>
      <c r="Z1009" s="404"/>
      <c r="AA1009" s="404"/>
      <c r="AB1009" s="183"/>
      <c r="AC1009" s="186"/>
      <c r="AE1009" s="29"/>
      <c r="AF1009" s="29"/>
      <c r="AG1009" s="29"/>
      <c r="AH1009" s="29"/>
      <c r="AI1009" s="29"/>
      <c r="AJ1009" s="29"/>
      <c r="AK1009" s="29"/>
    </row>
    <row r="1010" spans="9:37" s="45" customFormat="1" ht="16.5" customHeight="1">
      <c r="I1010" s="158"/>
      <c r="J1010" s="195"/>
      <c r="K1010" s="407" t="s">
        <v>689</v>
      </c>
      <c r="L1010" s="407"/>
      <c r="M1010" s="407"/>
      <c r="N1010" s="407"/>
      <c r="O1010" s="407"/>
      <c r="P1010" s="407"/>
      <c r="Q1010" s="407"/>
      <c r="R1010" s="408"/>
      <c r="S1010" s="408"/>
      <c r="T1010" s="197"/>
      <c r="U1010" s="408"/>
      <c r="V1010" s="408"/>
      <c r="W1010" s="408"/>
      <c r="X1010" s="408"/>
      <c r="Y1010" s="408"/>
      <c r="Z1010" s="408"/>
      <c r="AA1010" s="408"/>
      <c r="AB1010" s="198">
        <v>135</v>
      </c>
      <c r="AC1010" s="199" t="s">
        <v>24</v>
      </c>
      <c r="AE1010" s="29"/>
      <c r="AF1010" s="29"/>
      <c r="AG1010" s="29"/>
      <c r="AH1010" s="29"/>
      <c r="AI1010" s="29"/>
      <c r="AJ1010" s="29"/>
      <c r="AK1010" s="29"/>
    </row>
    <row r="1011" spans="9:37" s="45" customFormat="1" ht="16.5" customHeight="1">
      <c r="I1011" s="158"/>
      <c r="J1011" s="54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47"/>
      <c r="AC1011" s="159"/>
      <c r="AE1011" s="29"/>
      <c r="AF1011" s="29"/>
      <c r="AG1011" s="29"/>
      <c r="AH1011" s="29"/>
      <c r="AI1011" s="29"/>
      <c r="AJ1011" s="29"/>
      <c r="AK1011" s="29"/>
    </row>
    <row r="1012" spans="9:37" s="45" customFormat="1" ht="30.75" customHeight="1">
      <c r="I1012" s="158"/>
      <c r="J1012" s="190" t="s">
        <v>871</v>
      </c>
      <c r="K1012" s="406" t="s">
        <v>690</v>
      </c>
      <c r="L1012" s="406"/>
      <c r="M1012" s="406"/>
      <c r="N1012" s="406"/>
      <c r="O1012" s="406"/>
      <c r="P1012" s="406"/>
      <c r="Q1012" s="406"/>
      <c r="R1012" s="406"/>
      <c r="S1012" s="406"/>
      <c r="T1012" s="406"/>
      <c r="U1012" s="406"/>
      <c r="V1012" s="406"/>
      <c r="W1012" s="406"/>
      <c r="X1012" s="406"/>
      <c r="Y1012" s="406"/>
      <c r="Z1012" s="406"/>
      <c r="AA1012" s="406"/>
      <c r="AB1012" s="188">
        <f>AB1014</f>
        <v>2</v>
      </c>
      <c r="AC1012" s="189" t="s">
        <v>377</v>
      </c>
      <c r="AE1012" s="29"/>
      <c r="AF1012" s="29"/>
      <c r="AG1012" s="29"/>
      <c r="AH1012" s="29"/>
      <c r="AI1012" s="29"/>
      <c r="AJ1012" s="29"/>
      <c r="AK1012" s="29"/>
    </row>
    <row r="1013" spans="9:37" s="45" customFormat="1" ht="16.5" customHeight="1">
      <c r="I1013" s="158"/>
      <c r="J1013" s="185"/>
      <c r="K1013" s="403" t="s">
        <v>72</v>
      </c>
      <c r="L1013" s="403"/>
      <c r="M1013" s="403"/>
      <c r="N1013" s="403"/>
      <c r="O1013" s="403"/>
      <c r="P1013" s="403"/>
      <c r="Q1013" s="403"/>
      <c r="R1013" s="403"/>
      <c r="S1013" s="403"/>
      <c r="T1013" s="183"/>
      <c r="U1013" s="404"/>
      <c r="V1013" s="404"/>
      <c r="W1013" s="404"/>
      <c r="X1013" s="404"/>
      <c r="Y1013" s="404"/>
      <c r="Z1013" s="404"/>
      <c r="AA1013" s="404"/>
      <c r="AB1013" s="183"/>
      <c r="AC1013" s="186"/>
      <c r="AE1013" s="29"/>
      <c r="AF1013" s="29"/>
      <c r="AG1013" s="29"/>
      <c r="AH1013" s="29"/>
      <c r="AI1013" s="29"/>
      <c r="AJ1013" s="29"/>
      <c r="AK1013" s="29"/>
    </row>
    <row r="1014" spans="9:37" s="45" customFormat="1" ht="16.5" customHeight="1">
      <c r="I1014" s="158"/>
      <c r="J1014" s="195"/>
      <c r="K1014" s="407" t="s">
        <v>692</v>
      </c>
      <c r="L1014" s="407"/>
      <c r="M1014" s="407"/>
      <c r="N1014" s="407"/>
      <c r="O1014" s="407"/>
      <c r="P1014" s="407"/>
      <c r="Q1014" s="407"/>
      <c r="R1014" s="408"/>
      <c r="S1014" s="408"/>
      <c r="T1014" s="197"/>
      <c r="U1014" s="408"/>
      <c r="V1014" s="408"/>
      <c r="W1014" s="408"/>
      <c r="X1014" s="408"/>
      <c r="Y1014" s="408"/>
      <c r="Z1014" s="408"/>
      <c r="AA1014" s="408"/>
      <c r="AB1014" s="198">
        <v>2</v>
      </c>
      <c r="AC1014" s="199" t="s">
        <v>61</v>
      </c>
      <c r="AE1014" s="29"/>
      <c r="AF1014" s="29"/>
      <c r="AG1014" s="29"/>
      <c r="AH1014" s="29"/>
      <c r="AI1014" s="29"/>
      <c r="AJ1014" s="29"/>
      <c r="AK1014" s="29"/>
    </row>
    <row r="1015" spans="9:37" s="45" customFormat="1" ht="16.5" customHeight="1">
      <c r="I1015" s="158"/>
      <c r="J1015" s="54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47"/>
      <c r="AC1015" s="159"/>
      <c r="AE1015" s="29"/>
      <c r="AF1015" s="29"/>
      <c r="AG1015" s="29"/>
      <c r="AH1015" s="29"/>
      <c r="AI1015" s="29"/>
      <c r="AJ1015" s="29"/>
      <c r="AK1015" s="29"/>
    </row>
    <row r="1016" spans="9:37" s="45" customFormat="1" ht="30.75" customHeight="1">
      <c r="I1016" s="158"/>
      <c r="J1016" s="190" t="s">
        <v>872</v>
      </c>
      <c r="K1016" s="406" t="s">
        <v>691</v>
      </c>
      <c r="L1016" s="406"/>
      <c r="M1016" s="406"/>
      <c r="N1016" s="406"/>
      <c r="O1016" s="406"/>
      <c r="P1016" s="406"/>
      <c r="Q1016" s="406"/>
      <c r="R1016" s="406"/>
      <c r="S1016" s="406"/>
      <c r="T1016" s="406"/>
      <c r="U1016" s="406"/>
      <c r="V1016" s="406"/>
      <c r="W1016" s="406"/>
      <c r="X1016" s="406"/>
      <c r="Y1016" s="406"/>
      <c r="Z1016" s="406"/>
      <c r="AA1016" s="406"/>
      <c r="AB1016" s="188">
        <f>AB1018</f>
        <v>12</v>
      </c>
      <c r="AC1016" s="189" t="s">
        <v>377</v>
      </c>
      <c r="AE1016" s="29"/>
      <c r="AF1016" s="29"/>
      <c r="AG1016" s="29"/>
      <c r="AH1016" s="29"/>
      <c r="AI1016" s="29"/>
      <c r="AJ1016" s="29"/>
      <c r="AK1016" s="29"/>
    </row>
    <row r="1017" spans="9:37" s="45" customFormat="1" ht="16.5" customHeight="1">
      <c r="I1017" s="158"/>
      <c r="J1017" s="185"/>
      <c r="K1017" s="403" t="s">
        <v>72</v>
      </c>
      <c r="L1017" s="403"/>
      <c r="M1017" s="403"/>
      <c r="N1017" s="403"/>
      <c r="O1017" s="403"/>
      <c r="P1017" s="403"/>
      <c r="Q1017" s="403"/>
      <c r="R1017" s="403"/>
      <c r="S1017" s="403"/>
      <c r="T1017" s="183"/>
      <c r="U1017" s="404"/>
      <c r="V1017" s="404"/>
      <c r="W1017" s="404"/>
      <c r="X1017" s="404"/>
      <c r="Y1017" s="404"/>
      <c r="Z1017" s="404"/>
      <c r="AA1017" s="404"/>
      <c r="AB1017" s="183"/>
      <c r="AC1017" s="186"/>
      <c r="AE1017" s="29"/>
      <c r="AF1017" s="29"/>
      <c r="AG1017" s="29"/>
      <c r="AH1017" s="29"/>
      <c r="AI1017" s="29"/>
      <c r="AJ1017" s="29"/>
      <c r="AK1017" s="29"/>
    </row>
    <row r="1018" spans="9:37" s="45" customFormat="1" ht="16.5" customHeight="1">
      <c r="I1018" s="158"/>
      <c r="J1018" s="195"/>
      <c r="K1018" s="407" t="s">
        <v>693</v>
      </c>
      <c r="L1018" s="407"/>
      <c r="M1018" s="407"/>
      <c r="N1018" s="407"/>
      <c r="O1018" s="407"/>
      <c r="P1018" s="407"/>
      <c r="Q1018" s="407"/>
      <c r="R1018" s="408"/>
      <c r="S1018" s="408"/>
      <c r="T1018" s="197"/>
      <c r="U1018" s="408"/>
      <c r="V1018" s="408"/>
      <c r="W1018" s="408"/>
      <c r="X1018" s="408"/>
      <c r="Y1018" s="408"/>
      <c r="Z1018" s="408"/>
      <c r="AA1018" s="408"/>
      <c r="AB1018" s="198">
        <v>12</v>
      </c>
      <c r="AC1018" s="199" t="s">
        <v>61</v>
      </c>
      <c r="AE1018" s="29"/>
      <c r="AF1018" s="29"/>
      <c r="AG1018" s="29"/>
      <c r="AH1018" s="29"/>
      <c r="AI1018" s="29"/>
      <c r="AJ1018" s="29"/>
      <c r="AK1018" s="29"/>
    </row>
    <row r="1019" spans="9:37" s="45" customFormat="1" ht="16.5" customHeight="1">
      <c r="I1019" s="158"/>
      <c r="J1019" s="54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47"/>
      <c r="AC1019" s="159"/>
      <c r="AE1019" s="29"/>
      <c r="AF1019" s="29"/>
      <c r="AG1019" s="29"/>
      <c r="AH1019" s="29"/>
      <c r="AI1019" s="29"/>
      <c r="AJ1019" s="29"/>
      <c r="AK1019" s="29"/>
    </row>
    <row r="1020" spans="9:37" s="45" customFormat="1" ht="16.5" customHeight="1">
      <c r="I1020" s="158"/>
      <c r="J1020" s="190" t="s">
        <v>873</v>
      </c>
      <c r="K1020" s="406" t="s">
        <v>694</v>
      </c>
      <c r="L1020" s="406"/>
      <c r="M1020" s="406"/>
      <c r="N1020" s="406"/>
      <c r="O1020" s="406"/>
      <c r="P1020" s="406"/>
      <c r="Q1020" s="406"/>
      <c r="R1020" s="406"/>
      <c r="S1020" s="406"/>
      <c r="T1020" s="406"/>
      <c r="U1020" s="406"/>
      <c r="V1020" s="406"/>
      <c r="W1020" s="406"/>
      <c r="X1020" s="406"/>
      <c r="Y1020" s="406"/>
      <c r="Z1020" s="406"/>
      <c r="AA1020" s="406"/>
      <c r="AB1020" s="188">
        <f>AB1022</f>
        <v>2</v>
      </c>
      <c r="AC1020" s="189" t="s">
        <v>377</v>
      </c>
      <c r="AE1020" s="29"/>
      <c r="AF1020" s="29"/>
      <c r="AG1020" s="29"/>
      <c r="AH1020" s="29"/>
      <c r="AI1020" s="29"/>
      <c r="AJ1020" s="29"/>
      <c r="AK1020" s="29"/>
    </row>
    <row r="1021" spans="9:37" s="45" customFormat="1" ht="16.5" customHeight="1">
      <c r="I1021" s="158"/>
      <c r="J1021" s="185"/>
      <c r="K1021" s="403" t="s">
        <v>72</v>
      </c>
      <c r="L1021" s="403"/>
      <c r="M1021" s="403"/>
      <c r="N1021" s="403"/>
      <c r="O1021" s="403"/>
      <c r="P1021" s="403"/>
      <c r="Q1021" s="403"/>
      <c r="R1021" s="403"/>
      <c r="S1021" s="403"/>
      <c r="T1021" s="183"/>
      <c r="U1021" s="404"/>
      <c r="V1021" s="404"/>
      <c r="W1021" s="404"/>
      <c r="X1021" s="404"/>
      <c r="Y1021" s="404"/>
      <c r="Z1021" s="404"/>
      <c r="AA1021" s="404"/>
      <c r="AB1021" s="183"/>
      <c r="AC1021" s="186"/>
      <c r="AE1021" s="29"/>
      <c r="AF1021" s="29"/>
      <c r="AG1021" s="29"/>
      <c r="AH1021" s="29"/>
      <c r="AI1021" s="29"/>
      <c r="AJ1021" s="29"/>
      <c r="AK1021" s="29"/>
    </row>
    <row r="1022" spans="9:37" s="45" customFormat="1" ht="16.5" customHeight="1">
      <c r="I1022" s="158"/>
      <c r="J1022" s="195"/>
      <c r="K1022" s="407" t="s">
        <v>695</v>
      </c>
      <c r="L1022" s="407"/>
      <c r="M1022" s="407"/>
      <c r="N1022" s="407"/>
      <c r="O1022" s="407"/>
      <c r="P1022" s="407"/>
      <c r="Q1022" s="407"/>
      <c r="R1022" s="408"/>
      <c r="S1022" s="408"/>
      <c r="T1022" s="197"/>
      <c r="U1022" s="408"/>
      <c r="V1022" s="408"/>
      <c r="W1022" s="408"/>
      <c r="X1022" s="408"/>
      <c r="Y1022" s="408"/>
      <c r="Z1022" s="408"/>
      <c r="AA1022" s="408"/>
      <c r="AB1022" s="198">
        <v>2</v>
      </c>
      <c r="AC1022" s="199" t="s">
        <v>61</v>
      </c>
      <c r="AE1022" s="29"/>
      <c r="AF1022" s="29"/>
      <c r="AG1022" s="29"/>
      <c r="AH1022" s="29"/>
      <c r="AI1022" s="29"/>
      <c r="AJ1022" s="29"/>
      <c r="AK1022" s="29"/>
    </row>
    <row r="1023" spans="9:37" s="45" customFormat="1" ht="16.5" customHeight="1">
      <c r="I1023" s="158"/>
      <c r="J1023" s="54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47"/>
      <c r="AC1023" s="159"/>
      <c r="AE1023" s="29"/>
      <c r="AF1023" s="29"/>
      <c r="AG1023" s="29"/>
      <c r="AH1023" s="29"/>
      <c r="AI1023" s="29"/>
      <c r="AJ1023" s="29"/>
      <c r="AK1023" s="29"/>
    </row>
    <row r="1024" spans="9:37" s="45" customFormat="1" ht="16.5" customHeight="1">
      <c r="I1024" s="158"/>
      <c r="J1024" s="190" t="s">
        <v>874</v>
      </c>
      <c r="K1024" s="406" t="s">
        <v>696</v>
      </c>
      <c r="L1024" s="406"/>
      <c r="M1024" s="406"/>
      <c r="N1024" s="406"/>
      <c r="O1024" s="406"/>
      <c r="P1024" s="406"/>
      <c r="Q1024" s="406"/>
      <c r="R1024" s="406"/>
      <c r="S1024" s="406"/>
      <c r="T1024" s="406"/>
      <c r="U1024" s="406"/>
      <c r="V1024" s="406"/>
      <c r="W1024" s="406"/>
      <c r="X1024" s="406"/>
      <c r="Y1024" s="406"/>
      <c r="Z1024" s="406"/>
      <c r="AA1024" s="406"/>
      <c r="AB1024" s="188">
        <f>AB1026</f>
        <v>1</v>
      </c>
      <c r="AC1024" s="189" t="s">
        <v>377</v>
      </c>
      <c r="AE1024" s="29"/>
      <c r="AF1024" s="29"/>
      <c r="AG1024" s="29"/>
      <c r="AH1024" s="29"/>
      <c r="AI1024" s="29"/>
      <c r="AJ1024" s="29"/>
      <c r="AK1024" s="29"/>
    </row>
    <row r="1025" spans="9:37" s="45" customFormat="1" ht="16.5" customHeight="1">
      <c r="I1025" s="158"/>
      <c r="J1025" s="185"/>
      <c r="K1025" s="403" t="s">
        <v>72</v>
      </c>
      <c r="L1025" s="403"/>
      <c r="M1025" s="403"/>
      <c r="N1025" s="403"/>
      <c r="O1025" s="403"/>
      <c r="P1025" s="403"/>
      <c r="Q1025" s="403"/>
      <c r="R1025" s="403"/>
      <c r="S1025" s="403"/>
      <c r="T1025" s="183"/>
      <c r="U1025" s="404"/>
      <c r="V1025" s="404"/>
      <c r="W1025" s="404"/>
      <c r="X1025" s="404"/>
      <c r="Y1025" s="404"/>
      <c r="Z1025" s="404"/>
      <c r="AA1025" s="404"/>
      <c r="AB1025" s="183"/>
      <c r="AC1025" s="186"/>
      <c r="AE1025" s="29"/>
      <c r="AF1025" s="29"/>
      <c r="AG1025" s="29"/>
      <c r="AH1025" s="29"/>
      <c r="AI1025" s="29"/>
      <c r="AJ1025" s="29"/>
      <c r="AK1025" s="29"/>
    </row>
    <row r="1026" spans="9:37" s="45" customFormat="1" ht="16.5" customHeight="1">
      <c r="I1026" s="158"/>
      <c r="J1026" s="195"/>
      <c r="K1026" s="407" t="s">
        <v>697</v>
      </c>
      <c r="L1026" s="407"/>
      <c r="M1026" s="407"/>
      <c r="N1026" s="407"/>
      <c r="O1026" s="407"/>
      <c r="P1026" s="407"/>
      <c r="Q1026" s="407"/>
      <c r="R1026" s="408"/>
      <c r="S1026" s="408"/>
      <c r="T1026" s="197"/>
      <c r="U1026" s="408"/>
      <c r="V1026" s="408"/>
      <c r="W1026" s="408"/>
      <c r="X1026" s="408"/>
      <c r="Y1026" s="408"/>
      <c r="Z1026" s="408"/>
      <c r="AA1026" s="408"/>
      <c r="AB1026" s="198">
        <v>1</v>
      </c>
      <c r="AC1026" s="199" t="s">
        <v>61</v>
      </c>
      <c r="AE1026" s="29"/>
      <c r="AF1026" s="29"/>
      <c r="AG1026" s="29"/>
      <c r="AH1026" s="29"/>
      <c r="AI1026" s="29"/>
      <c r="AJ1026" s="29"/>
      <c r="AK1026" s="29"/>
    </row>
    <row r="1027" spans="9:37" s="45" customFormat="1" ht="16.5" customHeight="1">
      <c r="I1027" s="158"/>
      <c r="J1027" s="54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47"/>
      <c r="AC1027" s="159"/>
      <c r="AE1027" s="29"/>
      <c r="AF1027" s="29"/>
      <c r="AG1027" s="29"/>
      <c r="AH1027" s="29"/>
      <c r="AI1027" s="29"/>
      <c r="AJ1027" s="29"/>
      <c r="AK1027" s="29"/>
    </row>
    <row r="1028" spans="9:37" s="45" customFormat="1" ht="16.5" customHeight="1">
      <c r="I1028" s="158"/>
      <c r="J1028" s="190" t="s">
        <v>875</v>
      </c>
      <c r="K1028" s="406" t="s">
        <v>698</v>
      </c>
      <c r="L1028" s="406"/>
      <c r="M1028" s="406"/>
      <c r="N1028" s="406"/>
      <c r="O1028" s="406"/>
      <c r="P1028" s="406"/>
      <c r="Q1028" s="406"/>
      <c r="R1028" s="406"/>
      <c r="S1028" s="406"/>
      <c r="T1028" s="406"/>
      <c r="U1028" s="406"/>
      <c r="V1028" s="406"/>
      <c r="W1028" s="406"/>
      <c r="X1028" s="406"/>
      <c r="Y1028" s="406"/>
      <c r="Z1028" s="406"/>
      <c r="AA1028" s="406"/>
      <c r="AB1028" s="188">
        <f>AB1030</f>
        <v>1</v>
      </c>
      <c r="AC1028" s="189" t="s">
        <v>377</v>
      </c>
      <c r="AE1028" s="29"/>
      <c r="AF1028" s="29"/>
      <c r="AG1028" s="29"/>
      <c r="AH1028" s="29"/>
      <c r="AI1028" s="29"/>
      <c r="AJ1028" s="29"/>
      <c r="AK1028" s="29"/>
    </row>
    <row r="1029" spans="9:37" s="45" customFormat="1" ht="16.5" customHeight="1">
      <c r="I1029" s="158"/>
      <c r="J1029" s="185"/>
      <c r="K1029" s="403" t="s">
        <v>72</v>
      </c>
      <c r="L1029" s="403"/>
      <c r="M1029" s="403"/>
      <c r="N1029" s="403"/>
      <c r="O1029" s="403"/>
      <c r="P1029" s="403"/>
      <c r="Q1029" s="403"/>
      <c r="R1029" s="403"/>
      <c r="S1029" s="403"/>
      <c r="T1029" s="183"/>
      <c r="U1029" s="404"/>
      <c r="V1029" s="404"/>
      <c r="W1029" s="404"/>
      <c r="X1029" s="404"/>
      <c r="Y1029" s="404"/>
      <c r="Z1029" s="404"/>
      <c r="AA1029" s="404"/>
      <c r="AB1029" s="183"/>
      <c r="AC1029" s="186"/>
      <c r="AE1029" s="29"/>
      <c r="AF1029" s="29"/>
      <c r="AG1029" s="29"/>
      <c r="AH1029" s="29"/>
      <c r="AI1029" s="29"/>
      <c r="AJ1029" s="29"/>
      <c r="AK1029" s="29"/>
    </row>
    <row r="1030" spans="9:37" s="45" customFormat="1" ht="16.5" customHeight="1">
      <c r="I1030" s="158"/>
      <c r="J1030" s="195"/>
      <c r="K1030" s="407" t="s">
        <v>700</v>
      </c>
      <c r="L1030" s="407"/>
      <c r="M1030" s="407"/>
      <c r="N1030" s="407"/>
      <c r="O1030" s="407"/>
      <c r="P1030" s="407"/>
      <c r="Q1030" s="407"/>
      <c r="R1030" s="408"/>
      <c r="S1030" s="408"/>
      <c r="T1030" s="197"/>
      <c r="U1030" s="408"/>
      <c r="V1030" s="408"/>
      <c r="W1030" s="408"/>
      <c r="X1030" s="408"/>
      <c r="Y1030" s="408"/>
      <c r="Z1030" s="408"/>
      <c r="AA1030" s="408"/>
      <c r="AB1030" s="198">
        <v>1</v>
      </c>
      <c r="AC1030" s="199" t="s">
        <v>61</v>
      </c>
      <c r="AE1030" s="29"/>
      <c r="AF1030" s="29"/>
      <c r="AG1030" s="29"/>
      <c r="AH1030" s="29"/>
      <c r="AI1030" s="29"/>
      <c r="AJ1030" s="29"/>
      <c r="AK1030" s="29"/>
    </row>
    <row r="1031" spans="9:37" s="45" customFormat="1" ht="16.5" customHeight="1">
      <c r="I1031" s="158"/>
      <c r="J1031" s="54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47"/>
      <c r="AC1031" s="159"/>
      <c r="AE1031" s="29"/>
      <c r="AF1031" s="29"/>
      <c r="AG1031" s="29"/>
      <c r="AH1031" s="29"/>
      <c r="AI1031" s="29"/>
      <c r="AJ1031" s="29"/>
      <c r="AK1031" s="29"/>
    </row>
    <row r="1032" spans="9:37" s="45" customFormat="1" ht="16.5" customHeight="1">
      <c r="I1032" s="158"/>
      <c r="J1032" s="190" t="s">
        <v>876</v>
      </c>
      <c r="K1032" s="406" t="s">
        <v>701</v>
      </c>
      <c r="L1032" s="406"/>
      <c r="M1032" s="406"/>
      <c r="N1032" s="406"/>
      <c r="O1032" s="406"/>
      <c r="P1032" s="406"/>
      <c r="Q1032" s="406"/>
      <c r="R1032" s="406"/>
      <c r="S1032" s="406"/>
      <c r="T1032" s="406"/>
      <c r="U1032" s="406"/>
      <c r="V1032" s="406"/>
      <c r="W1032" s="406"/>
      <c r="X1032" s="406"/>
      <c r="Y1032" s="406"/>
      <c r="Z1032" s="406"/>
      <c r="AA1032" s="406"/>
      <c r="AB1032" s="188">
        <f>AB1034</f>
        <v>2</v>
      </c>
      <c r="AC1032" s="189" t="s">
        <v>377</v>
      </c>
      <c r="AE1032" s="29"/>
      <c r="AF1032" s="29"/>
      <c r="AG1032" s="29"/>
      <c r="AH1032" s="29"/>
      <c r="AI1032" s="29"/>
      <c r="AJ1032" s="29"/>
      <c r="AK1032" s="29"/>
    </row>
    <row r="1033" spans="9:37" s="45" customFormat="1" ht="16.5" customHeight="1">
      <c r="I1033" s="158"/>
      <c r="J1033" s="185"/>
      <c r="K1033" s="403" t="s">
        <v>72</v>
      </c>
      <c r="L1033" s="403"/>
      <c r="M1033" s="403"/>
      <c r="N1033" s="403"/>
      <c r="O1033" s="403"/>
      <c r="P1033" s="403"/>
      <c r="Q1033" s="403"/>
      <c r="R1033" s="403"/>
      <c r="S1033" s="403"/>
      <c r="T1033" s="183"/>
      <c r="U1033" s="404"/>
      <c r="V1033" s="404"/>
      <c r="W1033" s="404"/>
      <c r="X1033" s="404"/>
      <c r="Y1033" s="404"/>
      <c r="Z1033" s="404"/>
      <c r="AA1033" s="404"/>
      <c r="AB1033" s="183"/>
      <c r="AC1033" s="186"/>
      <c r="AE1033" s="29"/>
      <c r="AF1033" s="29"/>
      <c r="AG1033" s="29"/>
      <c r="AH1033" s="29"/>
      <c r="AI1033" s="29"/>
      <c r="AJ1033" s="29"/>
      <c r="AK1033" s="29"/>
    </row>
    <row r="1034" spans="9:37" s="45" customFormat="1" ht="16.5" customHeight="1">
      <c r="I1034" s="158"/>
      <c r="J1034" s="195"/>
      <c r="K1034" s="407" t="s">
        <v>703</v>
      </c>
      <c r="L1034" s="407"/>
      <c r="M1034" s="407"/>
      <c r="N1034" s="407"/>
      <c r="O1034" s="407"/>
      <c r="P1034" s="407"/>
      <c r="Q1034" s="407"/>
      <c r="R1034" s="408"/>
      <c r="S1034" s="408"/>
      <c r="T1034" s="197"/>
      <c r="U1034" s="408"/>
      <c r="V1034" s="408"/>
      <c r="W1034" s="408"/>
      <c r="X1034" s="408"/>
      <c r="Y1034" s="408"/>
      <c r="Z1034" s="408"/>
      <c r="AA1034" s="408"/>
      <c r="AB1034" s="198">
        <v>2</v>
      </c>
      <c r="AC1034" s="199" t="s">
        <v>61</v>
      </c>
      <c r="AE1034" s="29"/>
      <c r="AF1034" s="29"/>
      <c r="AG1034" s="29"/>
      <c r="AH1034" s="29"/>
      <c r="AI1034" s="29"/>
      <c r="AJ1034" s="29"/>
      <c r="AK1034" s="29"/>
    </row>
    <row r="1035" spans="9:37" s="45" customFormat="1" ht="16.5" customHeight="1">
      <c r="I1035" s="158"/>
      <c r="J1035" s="54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47"/>
      <c r="AC1035" s="159"/>
      <c r="AE1035" s="29"/>
      <c r="AF1035" s="29"/>
      <c r="AG1035" s="29"/>
      <c r="AH1035" s="29"/>
      <c r="AI1035" s="29"/>
      <c r="AJ1035" s="29"/>
      <c r="AK1035" s="29"/>
    </row>
    <row r="1036" spans="9:37" s="45" customFormat="1" ht="16.5" customHeight="1">
      <c r="I1036" s="158"/>
      <c r="J1036" s="190" t="s">
        <v>877</v>
      </c>
      <c r="K1036" s="406" t="s">
        <v>702</v>
      </c>
      <c r="L1036" s="406"/>
      <c r="M1036" s="406"/>
      <c r="N1036" s="406"/>
      <c r="O1036" s="406"/>
      <c r="P1036" s="406"/>
      <c r="Q1036" s="406"/>
      <c r="R1036" s="406"/>
      <c r="S1036" s="406"/>
      <c r="T1036" s="406"/>
      <c r="U1036" s="406"/>
      <c r="V1036" s="406"/>
      <c r="W1036" s="406"/>
      <c r="X1036" s="406"/>
      <c r="Y1036" s="406"/>
      <c r="Z1036" s="406"/>
      <c r="AA1036" s="406"/>
      <c r="AB1036" s="188">
        <f>AB1038</f>
        <v>1</v>
      </c>
      <c r="AC1036" s="189" t="s">
        <v>377</v>
      </c>
      <c r="AE1036" s="29"/>
      <c r="AF1036" s="29"/>
      <c r="AG1036" s="29"/>
      <c r="AH1036" s="29"/>
      <c r="AI1036" s="29"/>
      <c r="AJ1036" s="29"/>
      <c r="AK1036" s="29"/>
    </row>
    <row r="1037" spans="9:37" s="45" customFormat="1" ht="16.5" customHeight="1">
      <c r="I1037" s="158"/>
      <c r="J1037" s="185"/>
      <c r="K1037" s="403" t="s">
        <v>72</v>
      </c>
      <c r="L1037" s="403"/>
      <c r="M1037" s="403"/>
      <c r="N1037" s="403"/>
      <c r="O1037" s="403"/>
      <c r="P1037" s="403"/>
      <c r="Q1037" s="403"/>
      <c r="R1037" s="403"/>
      <c r="S1037" s="403"/>
      <c r="T1037" s="183"/>
      <c r="U1037" s="404"/>
      <c r="V1037" s="404"/>
      <c r="W1037" s="404"/>
      <c r="X1037" s="404"/>
      <c r="Y1037" s="404"/>
      <c r="Z1037" s="404"/>
      <c r="AA1037" s="404"/>
      <c r="AB1037" s="183"/>
      <c r="AC1037" s="186"/>
      <c r="AE1037" s="29"/>
      <c r="AF1037" s="29"/>
      <c r="AG1037" s="29"/>
      <c r="AH1037" s="29"/>
      <c r="AI1037" s="29"/>
      <c r="AJ1037" s="29"/>
      <c r="AK1037" s="29"/>
    </row>
    <row r="1038" spans="9:37" s="45" customFormat="1" ht="16.5" customHeight="1">
      <c r="I1038" s="158"/>
      <c r="J1038" s="195"/>
      <c r="K1038" s="407" t="s">
        <v>704</v>
      </c>
      <c r="L1038" s="407"/>
      <c r="M1038" s="407"/>
      <c r="N1038" s="407"/>
      <c r="O1038" s="407"/>
      <c r="P1038" s="407"/>
      <c r="Q1038" s="407"/>
      <c r="R1038" s="408"/>
      <c r="S1038" s="408"/>
      <c r="T1038" s="197"/>
      <c r="U1038" s="408"/>
      <c r="V1038" s="408"/>
      <c r="W1038" s="408"/>
      <c r="X1038" s="408"/>
      <c r="Y1038" s="408"/>
      <c r="Z1038" s="408"/>
      <c r="AA1038" s="408"/>
      <c r="AB1038" s="198">
        <v>1</v>
      </c>
      <c r="AC1038" s="199" t="s">
        <v>61</v>
      </c>
      <c r="AE1038" s="29"/>
      <c r="AF1038" s="29"/>
      <c r="AG1038" s="29"/>
      <c r="AH1038" s="29"/>
      <c r="AI1038" s="29"/>
      <c r="AJ1038" s="29"/>
      <c r="AK1038" s="29"/>
    </row>
    <row r="1039" spans="9:37" s="45" customFormat="1" ht="16.5" customHeight="1">
      <c r="I1039" s="158"/>
      <c r="J1039" s="54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47"/>
      <c r="AC1039" s="159"/>
      <c r="AE1039" s="29"/>
      <c r="AF1039" s="29"/>
      <c r="AG1039" s="29"/>
      <c r="AH1039" s="29"/>
      <c r="AI1039" s="29"/>
      <c r="AJ1039" s="29"/>
      <c r="AK1039" s="29"/>
    </row>
    <row r="1040" spans="9:37" s="45" customFormat="1" ht="16.5" customHeight="1">
      <c r="I1040" s="158"/>
      <c r="J1040" s="190" t="s">
        <v>878</v>
      </c>
      <c r="K1040" s="406" t="s">
        <v>706</v>
      </c>
      <c r="L1040" s="406"/>
      <c r="M1040" s="406"/>
      <c r="N1040" s="406"/>
      <c r="O1040" s="406"/>
      <c r="P1040" s="406"/>
      <c r="Q1040" s="406"/>
      <c r="R1040" s="406"/>
      <c r="S1040" s="406"/>
      <c r="T1040" s="406"/>
      <c r="U1040" s="406"/>
      <c r="V1040" s="406"/>
      <c r="W1040" s="406"/>
      <c r="X1040" s="406"/>
      <c r="Y1040" s="406"/>
      <c r="Z1040" s="406"/>
      <c r="AA1040" s="406"/>
      <c r="AB1040" s="188">
        <f>AB1042</f>
        <v>1</v>
      </c>
      <c r="AC1040" s="189" t="s">
        <v>377</v>
      </c>
      <c r="AE1040" s="29"/>
      <c r="AF1040" s="29"/>
      <c r="AG1040" s="29"/>
      <c r="AH1040" s="29"/>
      <c r="AI1040" s="29"/>
      <c r="AJ1040" s="29"/>
      <c r="AK1040" s="29"/>
    </row>
    <row r="1041" spans="9:37" s="45" customFormat="1" ht="16.5" customHeight="1">
      <c r="I1041" s="158"/>
      <c r="J1041" s="185"/>
      <c r="K1041" s="403" t="s">
        <v>72</v>
      </c>
      <c r="L1041" s="403"/>
      <c r="M1041" s="403"/>
      <c r="N1041" s="403"/>
      <c r="O1041" s="403"/>
      <c r="P1041" s="403"/>
      <c r="Q1041" s="403"/>
      <c r="R1041" s="403"/>
      <c r="S1041" s="403"/>
      <c r="T1041" s="183"/>
      <c r="U1041" s="404"/>
      <c r="V1041" s="404"/>
      <c r="W1041" s="404"/>
      <c r="X1041" s="404"/>
      <c r="Y1041" s="404"/>
      <c r="Z1041" s="404"/>
      <c r="AA1041" s="404"/>
      <c r="AB1041" s="183"/>
      <c r="AC1041" s="186"/>
      <c r="AE1041" s="29"/>
      <c r="AF1041" s="29"/>
      <c r="AG1041" s="29"/>
      <c r="AH1041" s="29"/>
      <c r="AI1041" s="29"/>
      <c r="AJ1041" s="29"/>
      <c r="AK1041" s="29"/>
    </row>
    <row r="1042" spans="9:37" s="45" customFormat="1" ht="16.5" customHeight="1">
      <c r="I1042" s="158"/>
      <c r="J1042" s="195"/>
      <c r="K1042" s="407" t="s">
        <v>705</v>
      </c>
      <c r="L1042" s="407"/>
      <c r="M1042" s="407"/>
      <c r="N1042" s="407"/>
      <c r="O1042" s="407"/>
      <c r="P1042" s="407"/>
      <c r="Q1042" s="407"/>
      <c r="R1042" s="408"/>
      <c r="S1042" s="408"/>
      <c r="T1042" s="197"/>
      <c r="U1042" s="408"/>
      <c r="V1042" s="408"/>
      <c r="W1042" s="408"/>
      <c r="X1042" s="408"/>
      <c r="Y1042" s="408"/>
      <c r="Z1042" s="408"/>
      <c r="AA1042" s="408"/>
      <c r="AB1042" s="198">
        <v>1</v>
      </c>
      <c r="AC1042" s="199" t="s">
        <v>61</v>
      </c>
      <c r="AE1042" s="29"/>
      <c r="AF1042" s="29"/>
      <c r="AG1042" s="29"/>
      <c r="AH1042" s="29"/>
      <c r="AI1042" s="29"/>
      <c r="AJ1042" s="29"/>
      <c r="AK1042" s="29"/>
    </row>
    <row r="1043" spans="9:37" s="45" customFormat="1" ht="16.5" customHeight="1">
      <c r="I1043" s="158"/>
      <c r="J1043" s="54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47"/>
      <c r="AC1043" s="159"/>
      <c r="AE1043" s="29"/>
      <c r="AF1043" s="29"/>
      <c r="AG1043" s="29"/>
      <c r="AH1043" s="29"/>
      <c r="AI1043" s="29"/>
      <c r="AJ1043" s="29"/>
      <c r="AK1043" s="29"/>
    </row>
    <row r="1044" spans="9:37" s="45" customFormat="1" ht="16.5" customHeight="1">
      <c r="I1044" s="158"/>
      <c r="J1044" s="190" t="s">
        <v>879</v>
      </c>
      <c r="K1044" s="406" t="s">
        <v>707</v>
      </c>
      <c r="L1044" s="406"/>
      <c r="M1044" s="406"/>
      <c r="N1044" s="406"/>
      <c r="O1044" s="406"/>
      <c r="P1044" s="406"/>
      <c r="Q1044" s="406"/>
      <c r="R1044" s="406"/>
      <c r="S1044" s="406"/>
      <c r="T1044" s="406"/>
      <c r="U1044" s="406"/>
      <c r="V1044" s="406"/>
      <c r="W1044" s="406"/>
      <c r="X1044" s="406"/>
      <c r="Y1044" s="406"/>
      <c r="Z1044" s="406"/>
      <c r="AA1044" s="406"/>
      <c r="AB1044" s="188">
        <f>AB1046</f>
        <v>1</v>
      </c>
      <c r="AC1044" s="189" t="s">
        <v>377</v>
      </c>
      <c r="AE1044" s="29"/>
      <c r="AF1044" s="29"/>
      <c r="AG1044" s="29"/>
      <c r="AH1044" s="29"/>
      <c r="AI1044" s="29"/>
      <c r="AJ1044" s="29"/>
      <c r="AK1044" s="29"/>
    </row>
    <row r="1045" spans="9:37" s="45" customFormat="1" ht="16.5" customHeight="1">
      <c r="I1045" s="158"/>
      <c r="J1045" s="185"/>
      <c r="K1045" s="403" t="s">
        <v>72</v>
      </c>
      <c r="L1045" s="403"/>
      <c r="M1045" s="403"/>
      <c r="N1045" s="403"/>
      <c r="O1045" s="403"/>
      <c r="P1045" s="403"/>
      <c r="Q1045" s="403"/>
      <c r="R1045" s="403"/>
      <c r="S1045" s="403"/>
      <c r="T1045" s="183"/>
      <c r="U1045" s="404"/>
      <c r="V1045" s="404"/>
      <c r="W1045" s="404"/>
      <c r="X1045" s="404"/>
      <c r="Y1045" s="404"/>
      <c r="Z1045" s="404"/>
      <c r="AA1045" s="404"/>
      <c r="AB1045" s="183"/>
      <c r="AC1045" s="186"/>
      <c r="AE1045" s="29"/>
      <c r="AF1045" s="29"/>
      <c r="AG1045" s="29"/>
      <c r="AH1045" s="29"/>
      <c r="AI1045" s="29"/>
      <c r="AJ1045" s="29"/>
      <c r="AK1045" s="29"/>
    </row>
    <row r="1046" spans="9:37" s="45" customFormat="1" ht="16.5" customHeight="1">
      <c r="I1046" s="158"/>
      <c r="J1046" s="195"/>
      <c r="K1046" s="407" t="s">
        <v>708</v>
      </c>
      <c r="L1046" s="407"/>
      <c r="M1046" s="407"/>
      <c r="N1046" s="407"/>
      <c r="O1046" s="407"/>
      <c r="P1046" s="407"/>
      <c r="Q1046" s="407"/>
      <c r="R1046" s="408"/>
      <c r="S1046" s="408"/>
      <c r="T1046" s="197"/>
      <c r="U1046" s="408"/>
      <c r="V1046" s="408"/>
      <c r="W1046" s="408"/>
      <c r="X1046" s="408"/>
      <c r="Y1046" s="408"/>
      <c r="Z1046" s="408"/>
      <c r="AA1046" s="408"/>
      <c r="AB1046" s="198">
        <v>1</v>
      </c>
      <c r="AC1046" s="199" t="s">
        <v>61</v>
      </c>
      <c r="AE1046" s="29"/>
      <c r="AF1046" s="29"/>
      <c r="AG1046" s="29"/>
      <c r="AH1046" s="29"/>
      <c r="AI1046" s="29"/>
      <c r="AJ1046" s="29"/>
      <c r="AK1046" s="29"/>
    </row>
    <row r="1047" spans="9:37" s="45" customFormat="1" ht="16.5" customHeight="1">
      <c r="I1047" s="158"/>
      <c r="J1047" s="54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47"/>
      <c r="AC1047" s="159"/>
      <c r="AE1047" s="29"/>
      <c r="AF1047" s="29"/>
      <c r="AG1047" s="29"/>
      <c r="AH1047" s="29"/>
      <c r="AI1047" s="29"/>
      <c r="AJ1047" s="29"/>
      <c r="AK1047" s="29"/>
    </row>
    <row r="1048" spans="9:37" s="45" customFormat="1" ht="27.75" customHeight="1">
      <c r="I1048" s="158"/>
      <c r="J1048" s="190" t="s">
        <v>880</v>
      </c>
      <c r="K1048" s="406" t="s">
        <v>709</v>
      </c>
      <c r="L1048" s="406"/>
      <c r="M1048" s="406"/>
      <c r="N1048" s="406"/>
      <c r="O1048" s="406"/>
      <c r="P1048" s="406"/>
      <c r="Q1048" s="406"/>
      <c r="R1048" s="406"/>
      <c r="S1048" s="406"/>
      <c r="T1048" s="406"/>
      <c r="U1048" s="406"/>
      <c r="V1048" s="406"/>
      <c r="W1048" s="406"/>
      <c r="X1048" s="406"/>
      <c r="Y1048" s="406"/>
      <c r="Z1048" s="406"/>
      <c r="AA1048" s="406"/>
      <c r="AB1048" s="188">
        <f>AB1050</f>
        <v>23</v>
      </c>
      <c r="AC1048" s="189" t="s">
        <v>377</v>
      </c>
      <c r="AE1048" s="29"/>
      <c r="AF1048" s="29"/>
      <c r="AG1048" s="29"/>
      <c r="AH1048" s="29"/>
      <c r="AI1048" s="29"/>
      <c r="AJ1048" s="29"/>
      <c r="AK1048" s="29"/>
    </row>
    <row r="1049" spans="9:37" s="45" customFormat="1" ht="16.5" customHeight="1">
      <c r="I1049" s="158"/>
      <c r="J1049" s="185"/>
      <c r="K1049" s="403" t="s">
        <v>72</v>
      </c>
      <c r="L1049" s="403"/>
      <c r="M1049" s="403"/>
      <c r="N1049" s="403"/>
      <c r="O1049" s="403"/>
      <c r="P1049" s="403"/>
      <c r="Q1049" s="403"/>
      <c r="R1049" s="403"/>
      <c r="S1049" s="403"/>
      <c r="T1049" s="183"/>
      <c r="U1049" s="404"/>
      <c r="V1049" s="404"/>
      <c r="W1049" s="404"/>
      <c r="X1049" s="404"/>
      <c r="Y1049" s="404"/>
      <c r="Z1049" s="404"/>
      <c r="AA1049" s="404"/>
      <c r="AB1049" s="183"/>
      <c r="AC1049" s="186"/>
      <c r="AE1049" s="29"/>
      <c r="AF1049" s="29"/>
      <c r="AG1049" s="29"/>
      <c r="AH1049" s="29"/>
      <c r="AI1049" s="29"/>
      <c r="AJ1049" s="29"/>
      <c r="AK1049" s="29"/>
    </row>
    <row r="1050" spans="9:37" s="45" customFormat="1" ht="16.5" customHeight="1">
      <c r="I1050" s="158"/>
      <c r="J1050" s="195"/>
      <c r="K1050" s="407" t="s">
        <v>710</v>
      </c>
      <c r="L1050" s="407"/>
      <c r="M1050" s="407"/>
      <c r="N1050" s="407"/>
      <c r="O1050" s="407"/>
      <c r="P1050" s="407"/>
      <c r="Q1050" s="407"/>
      <c r="R1050" s="408"/>
      <c r="S1050" s="408"/>
      <c r="T1050" s="197"/>
      <c r="U1050" s="408"/>
      <c r="V1050" s="408"/>
      <c r="W1050" s="408"/>
      <c r="X1050" s="408"/>
      <c r="Y1050" s="408"/>
      <c r="Z1050" s="408"/>
      <c r="AA1050" s="408"/>
      <c r="AB1050" s="198">
        <v>23</v>
      </c>
      <c r="AC1050" s="199" t="s">
        <v>61</v>
      </c>
      <c r="AE1050" s="29"/>
      <c r="AF1050" s="29"/>
      <c r="AG1050" s="29"/>
      <c r="AH1050" s="29"/>
      <c r="AI1050" s="29"/>
      <c r="AJ1050" s="29"/>
      <c r="AK1050" s="29"/>
    </row>
    <row r="1051" spans="9:37" s="45" customFormat="1" ht="16.5" customHeight="1">
      <c r="I1051" s="158"/>
      <c r="J1051" s="54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47"/>
      <c r="AC1051" s="159"/>
      <c r="AE1051" s="29"/>
      <c r="AF1051" s="29"/>
      <c r="AG1051" s="29"/>
      <c r="AH1051" s="29"/>
      <c r="AI1051" s="29"/>
      <c r="AJ1051" s="29"/>
      <c r="AK1051" s="29"/>
    </row>
    <row r="1052" spans="9:37" s="45" customFormat="1" ht="16.5" customHeight="1">
      <c r="I1052" s="158"/>
      <c r="J1052" s="190" t="s">
        <v>881</v>
      </c>
      <c r="K1052" s="406" t="s">
        <v>712</v>
      </c>
      <c r="L1052" s="406"/>
      <c r="M1052" s="406"/>
      <c r="N1052" s="406"/>
      <c r="O1052" s="406"/>
      <c r="P1052" s="406"/>
      <c r="Q1052" s="406"/>
      <c r="R1052" s="406"/>
      <c r="S1052" s="406"/>
      <c r="T1052" s="406"/>
      <c r="U1052" s="406"/>
      <c r="V1052" s="406"/>
      <c r="W1052" s="406"/>
      <c r="X1052" s="406"/>
      <c r="Y1052" s="406"/>
      <c r="Z1052" s="406"/>
      <c r="AA1052" s="406"/>
      <c r="AB1052" s="188">
        <f>AB1054</f>
        <v>1</v>
      </c>
      <c r="AC1052" s="189" t="s">
        <v>377</v>
      </c>
      <c r="AE1052" s="29"/>
      <c r="AF1052" s="29"/>
      <c r="AG1052" s="29"/>
      <c r="AH1052" s="29"/>
      <c r="AI1052" s="29"/>
      <c r="AJ1052" s="29"/>
      <c r="AK1052" s="29"/>
    </row>
    <row r="1053" spans="9:37" s="45" customFormat="1" ht="16.5" customHeight="1">
      <c r="I1053" s="158"/>
      <c r="J1053" s="185"/>
      <c r="K1053" s="403" t="s">
        <v>72</v>
      </c>
      <c r="L1053" s="403"/>
      <c r="M1053" s="403"/>
      <c r="N1053" s="403"/>
      <c r="O1053" s="403"/>
      <c r="P1053" s="403"/>
      <c r="Q1053" s="403"/>
      <c r="R1053" s="403"/>
      <c r="S1053" s="403"/>
      <c r="T1053" s="222"/>
      <c r="U1053" s="404"/>
      <c r="V1053" s="404"/>
      <c r="W1053" s="404"/>
      <c r="X1053" s="404"/>
      <c r="Y1053" s="404"/>
      <c r="Z1053" s="404"/>
      <c r="AA1053" s="404"/>
      <c r="AB1053" s="222"/>
      <c r="AC1053" s="186"/>
      <c r="AE1053" s="29"/>
      <c r="AF1053" s="29"/>
      <c r="AG1053" s="29"/>
      <c r="AH1053" s="29"/>
      <c r="AI1053" s="29"/>
      <c r="AJ1053" s="29"/>
      <c r="AK1053" s="29"/>
    </row>
    <row r="1054" spans="9:37" s="45" customFormat="1" ht="16.5" customHeight="1">
      <c r="I1054" s="158"/>
      <c r="J1054" s="195"/>
      <c r="K1054" s="407" t="s">
        <v>713</v>
      </c>
      <c r="L1054" s="407"/>
      <c r="M1054" s="407"/>
      <c r="N1054" s="407"/>
      <c r="O1054" s="407"/>
      <c r="P1054" s="407"/>
      <c r="Q1054" s="407"/>
      <c r="R1054" s="408"/>
      <c r="S1054" s="408"/>
      <c r="T1054" s="224"/>
      <c r="U1054" s="408"/>
      <c r="V1054" s="408"/>
      <c r="W1054" s="408"/>
      <c r="X1054" s="408"/>
      <c r="Y1054" s="408"/>
      <c r="Z1054" s="408"/>
      <c r="AA1054" s="408"/>
      <c r="AB1054" s="198">
        <v>1</v>
      </c>
      <c r="AC1054" s="199" t="s">
        <v>61</v>
      </c>
      <c r="AE1054" s="29"/>
      <c r="AF1054" s="29"/>
      <c r="AG1054" s="29"/>
      <c r="AH1054" s="29"/>
      <c r="AI1054" s="29"/>
      <c r="AJ1054" s="29"/>
      <c r="AK1054" s="29"/>
    </row>
    <row r="1055" spans="9:37" s="45" customFormat="1" ht="16.5" customHeight="1">
      <c r="I1055" s="158"/>
      <c r="J1055" s="54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47"/>
      <c r="AC1055" s="159"/>
      <c r="AE1055" s="29"/>
      <c r="AF1055" s="29"/>
      <c r="AG1055" s="29"/>
      <c r="AH1055" s="29"/>
      <c r="AI1055" s="29"/>
      <c r="AJ1055" s="29"/>
      <c r="AK1055" s="29"/>
    </row>
    <row r="1056" spans="9:37" s="45" customFormat="1" ht="16.5" customHeight="1">
      <c r="I1056" s="158"/>
      <c r="J1056" s="190" t="s">
        <v>882</v>
      </c>
      <c r="K1056" s="406" t="s">
        <v>716</v>
      </c>
      <c r="L1056" s="406"/>
      <c r="M1056" s="406"/>
      <c r="N1056" s="406"/>
      <c r="O1056" s="406"/>
      <c r="P1056" s="406"/>
      <c r="Q1056" s="406"/>
      <c r="R1056" s="406"/>
      <c r="S1056" s="406"/>
      <c r="T1056" s="406"/>
      <c r="U1056" s="406"/>
      <c r="V1056" s="406"/>
      <c r="W1056" s="406"/>
      <c r="X1056" s="406"/>
      <c r="Y1056" s="406"/>
      <c r="Z1056" s="406"/>
      <c r="AA1056" s="406"/>
      <c r="AB1056" s="188">
        <f>AB1058</f>
        <v>1</v>
      </c>
      <c r="AC1056" s="189" t="s">
        <v>377</v>
      </c>
      <c r="AE1056" s="29"/>
      <c r="AF1056" s="29"/>
      <c r="AG1056" s="29"/>
      <c r="AH1056" s="29"/>
      <c r="AI1056" s="29"/>
      <c r="AJ1056" s="29"/>
      <c r="AK1056" s="29"/>
    </row>
    <row r="1057" spans="9:37" s="45" customFormat="1" ht="16.5" customHeight="1">
      <c r="I1057" s="158"/>
      <c r="J1057" s="185"/>
      <c r="K1057" s="403" t="s">
        <v>72</v>
      </c>
      <c r="L1057" s="403"/>
      <c r="M1057" s="403"/>
      <c r="N1057" s="403"/>
      <c r="O1057" s="403"/>
      <c r="P1057" s="403"/>
      <c r="Q1057" s="403"/>
      <c r="R1057" s="403"/>
      <c r="S1057" s="403"/>
      <c r="T1057" s="222"/>
      <c r="U1057" s="404"/>
      <c r="V1057" s="404"/>
      <c r="W1057" s="404"/>
      <c r="X1057" s="404"/>
      <c r="Y1057" s="404"/>
      <c r="Z1057" s="404"/>
      <c r="AA1057" s="404"/>
      <c r="AB1057" s="222"/>
      <c r="AC1057" s="186"/>
      <c r="AE1057" s="29"/>
      <c r="AF1057" s="29"/>
      <c r="AG1057" s="29"/>
      <c r="AH1057" s="29"/>
      <c r="AI1057" s="29"/>
      <c r="AJ1057" s="29"/>
      <c r="AK1057" s="29"/>
    </row>
    <row r="1058" spans="9:37" s="45" customFormat="1" ht="16.5" customHeight="1">
      <c r="I1058" s="158"/>
      <c r="J1058" s="195"/>
      <c r="K1058" s="407" t="s">
        <v>718</v>
      </c>
      <c r="L1058" s="407"/>
      <c r="M1058" s="407"/>
      <c r="N1058" s="407"/>
      <c r="O1058" s="407"/>
      <c r="P1058" s="407"/>
      <c r="Q1058" s="407"/>
      <c r="R1058" s="408"/>
      <c r="S1058" s="408"/>
      <c r="T1058" s="224"/>
      <c r="U1058" s="408"/>
      <c r="V1058" s="408"/>
      <c r="W1058" s="408"/>
      <c r="X1058" s="408"/>
      <c r="Y1058" s="408"/>
      <c r="Z1058" s="408"/>
      <c r="AA1058" s="408"/>
      <c r="AB1058" s="198">
        <v>1</v>
      </c>
      <c r="AC1058" s="199" t="s">
        <v>61</v>
      </c>
      <c r="AE1058" s="29"/>
      <c r="AF1058" s="29"/>
      <c r="AG1058" s="29"/>
      <c r="AH1058" s="29"/>
      <c r="AI1058" s="29"/>
      <c r="AJ1058" s="29"/>
      <c r="AK1058" s="29"/>
    </row>
    <row r="1059" spans="9:37" s="45" customFormat="1" ht="16.5" customHeight="1">
      <c r="I1059" s="158"/>
      <c r="J1059" s="54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47"/>
      <c r="AC1059" s="159"/>
      <c r="AE1059" s="29"/>
      <c r="AF1059" s="29"/>
      <c r="AG1059" s="29"/>
      <c r="AH1059" s="29"/>
      <c r="AI1059" s="29"/>
      <c r="AJ1059" s="29"/>
      <c r="AK1059" s="29"/>
    </row>
    <row r="1060" spans="9:37" s="45" customFormat="1" ht="16.5" customHeight="1">
      <c r="I1060" s="158"/>
      <c r="J1060" s="190" t="s">
        <v>883</v>
      </c>
      <c r="K1060" s="406" t="s">
        <v>719</v>
      </c>
      <c r="L1060" s="406"/>
      <c r="M1060" s="406"/>
      <c r="N1060" s="406"/>
      <c r="O1060" s="406"/>
      <c r="P1060" s="406"/>
      <c r="Q1060" s="406"/>
      <c r="R1060" s="406"/>
      <c r="S1060" s="406"/>
      <c r="T1060" s="406"/>
      <c r="U1060" s="406"/>
      <c r="V1060" s="406"/>
      <c r="W1060" s="406"/>
      <c r="X1060" s="406"/>
      <c r="Y1060" s="406"/>
      <c r="Z1060" s="406"/>
      <c r="AA1060" s="406"/>
      <c r="AB1060" s="188">
        <f>AB1062</f>
        <v>97</v>
      </c>
      <c r="AC1060" s="189" t="s">
        <v>397</v>
      </c>
      <c r="AE1060" s="29"/>
      <c r="AF1060" s="29"/>
      <c r="AG1060" s="29"/>
      <c r="AH1060" s="29"/>
      <c r="AI1060" s="29"/>
      <c r="AJ1060" s="29"/>
      <c r="AK1060" s="29"/>
    </row>
    <row r="1061" spans="9:37" s="45" customFormat="1" ht="16.5" customHeight="1">
      <c r="I1061" s="158"/>
      <c r="J1061" s="185"/>
      <c r="K1061" s="403" t="s">
        <v>72</v>
      </c>
      <c r="L1061" s="403"/>
      <c r="M1061" s="403"/>
      <c r="N1061" s="403"/>
      <c r="O1061" s="403"/>
      <c r="P1061" s="403"/>
      <c r="Q1061" s="403"/>
      <c r="R1061" s="403"/>
      <c r="S1061" s="403"/>
      <c r="T1061" s="222"/>
      <c r="U1061" s="404"/>
      <c r="V1061" s="404"/>
      <c r="W1061" s="404"/>
      <c r="X1061" s="404"/>
      <c r="Y1061" s="404"/>
      <c r="Z1061" s="404"/>
      <c r="AA1061" s="404"/>
      <c r="AB1061" s="222"/>
      <c r="AC1061" s="186"/>
      <c r="AE1061" s="29"/>
      <c r="AF1061" s="29"/>
      <c r="AG1061" s="29"/>
      <c r="AH1061" s="29"/>
      <c r="AI1061" s="29"/>
      <c r="AJ1061" s="29"/>
      <c r="AK1061" s="29"/>
    </row>
    <row r="1062" spans="9:37" s="45" customFormat="1" ht="24" customHeight="1">
      <c r="I1062" s="158"/>
      <c r="J1062" s="195"/>
      <c r="K1062" s="407" t="s">
        <v>720</v>
      </c>
      <c r="L1062" s="407"/>
      <c r="M1062" s="407"/>
      <c r="N1062" s="407"/>
      <c r="O1062" s="407"/>
      <c r="P1062" s="407"/>
      <c r="Q1062" s="407"/>
      <c r="R1062" s="408"/>
      <c r="S1062" s="408"/>
      <c r="T1062" s="224"/>
      <c r="U1062" s="408"/>
      <c r="V1062" s="408"/>
      <c r="W1062" s="408"/>
      <c r="X1062" s="408"/>
      <c r="Y1062" s="408"/>
      <c r="Z1062" s="408"/>
      <c r="AA1062" s="408"/>
      <c r="AB1062" s="198">
        <v>97</v>
      </c>
      <c r="AC1062" s="199" t="s">
        <v>24</v>
      </c>
      <c r="AE1062" s="29"/>
      <c r="AF1062" s="29"/>
      <c r="AG1062" s="29"/>
      <c r="AH1062" s="29"/>
      <c r="AI1062" s="29"/>
      <c r="AJ1062" s="29"/>
      <c r="AK1062" s="29"/>
    </row>
    <row r="1063" spans="9:37" s="45" customFormat="1" ht="16.5" customHeight="1">
      <c r="I1063" s="158"/>
      <c r="J1063" s="54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47"/>
      <c r="AC1063" s="159"/>
      <c r="AE1063" s="29"/>
      <c r="AF1063" s="29"/>
      <c r="AG1063" s="29"/>
      <c r="AH1063" s="29"/>
      <c r="AI1063" s="29"/>
      <c r="AJ1063" s="29"/>
      <c r="AK1063" s="29"/>
    </row>
    <row r="1064" spans="9:37" s="45" customFormat="1" ht="16.5" customHeight="1">
      <c r="I1064" s="158"/>
      <c r="J1064" s="190" t="s">
        <v>884</v>
      </c>
      <c r="K1064" s="406" t="s">
        <v>721</v>
      </c>
      <c r="L1064" s="406"/>
      <c r="M1064" s="406"/>
      <c r="N1064" s="406"/>
      <c r="O1064" s="406"/>
      <c r="P1064" s="406"/>
      <c r="Q1064" s="406"/>
      <c r="R1064" s="406"/>
      <c r="S1064" s="406"/>
      <c r="T1064" s="406"/>
      <c r="U1064" s="406"/>
      <c r="V1064" s="406"/>
      <c r="W1064" s="406"/>
      <c r="X1064" s="406"/>
      <c r="Y1064" s="406"/>
      <c r="Z1064" s="406"/>
      <c r="AA1064" s="406"/>
      <c r="AB1064" s="188">
        <f>AB1066</f>
        <v>8</v>
      </c>
      <c r="AC1064" s="189" t="s">
        <v>397</v>
      </c>
      <c r="AE1064" s="29"/>
      <c r="AF1064" s="29"/>
      <c r="AG1064" s="29"/>
      <c r="AH1064" s="29"/>
      <c r="AI1064" s="29"/>
      <c r="AJ1064" s="29"/>
      <c r="AK1064" s="29"/>
    </row>
    <row r="1065" spans="9:37" s="45" customFormat="1" ht="16.5" customHeight="1">
      <c r="I1065" s="158"/>
      <c r="J1065" s="185"/>
      <c r="K1065" s="403" t="s">
        <v>72</v>
      </c>
      <c r="L1065" s="403"/>
      <c r="M1065" s="403"/>
      <c r="N1065" s="403"/>
      <c r="O1065" s="403"/>
      <c r="P1065" s="403"/>
      <c r="Q1065" s="403"/>
      <c r="R1065" s="403"/>
      <c r="S1065" s="403"/>
      <c r="T1065" s="222"/>
      <c r="U1065" s="404"/>
      <c r="V1065" s="404"/>
      <c r="W1065" s="404"/>
      <c r="X1065" s="404"/>
      <c r="Y1065" s="404"/>
      <c r="Z1065" s="404"/>
      <c r="AA1065" s="404"/>
      <c r="AB1065" s="222"/>
      <c r="AC1065" s="186"/>
      <c r="AE1065" s="29"/>
      <c r="AF1065" s="29"/>
      <c r="AG1065" s="29"/>
      <c r="AH1065" s="29"/>
      <c r="AI1065" s="29"/>
      <c r="AJ1065" s="29"/>
      <c r="AK1065" s="29"/>
    </row>
    <row r="1066" spans="9:37" s="45" customFormat="1" ht="16.5" customHeight="1">
      <c r="I1066" s="158"/>
      <c r="J1066" s="195"/>
      <c r="K1066" s="407" t="s">
        <v>721</v>
      </c>
      <c r="L1066" s="407"/>
      <c r="M1066" s="407"/>
      <c r="N1066" s="407"/>
      <c r="O1066" s="407"/>
      <c r="P1066" s="407"/>
      <c r="Q1066" s="407"/>
      <c r="R1066" s="408"/>
      <c r="S1066" s="408"/>
      <c r="T1066" s="224"/>
      <c r="U1066" s="408"/>
      <c r="V1066" s="408"/>
      <c r="W1066" s="408"/>
      <c r="X1066" s="408"/>
      <c r="Y1066" s="408"/>
      <c r="Z1066" s="408"/>
      <c r="AA1066" s="408"/>
      <c r="AB1066" s="198">
        <v>8</v>
      </c>
      <c r="AC1066" s="199" t="s">
        <v>24</v>
      </c>
      <c r="AE1066" s="29"/>
      <c r="AF1066" s="29"/>
      <c r="AG1066" s="29"/>
      <c r="AH1066" s="29"/>
      <c r="AI1066" s="29"/>
      <c r="AJ1066" s="29"/>
      <c r="AK1066" s="29"/>
    </row>
    <row r="1067" spans="9:37" s="45" customFormat="1" ht="16.5" customHeight="1">
      <c r="I1067" s="158"/>
      <c r="J1067" s="54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47"/>
      <c r="AC1067" s="159"/>
      <c r="AE1067" s="29"/>
      <c r="AF1067" s="29"/>
      <c r="AG1067" s="29"/>
      <c r="AH1067" s="29"/>
      <c r="AI1067" s="29"/>
      <c r="AJ1067" s="29"/>
      <c r="AK1067" s="29"/>
    </row>
    <row r="1068" spans="9:37" s="48" customFormat="1" ht="16.5" customHeight="1">
      <c r="I1068" s="158"/>
      <c r="J1068" s="136">
        <v>16</v>
      </c>
      <c r="K1068" s="46" t="s">
        <v>56</v>
      </c>
      <c r="L1068" s="131"/>
      <c r="M1068" s="131"/>
      <c r="N1068" s="131"/>
      <c r="O1068" s="131"/>
      <c r="P1068" s="131"/>
      <c r="Q1068" s="131"/>
      <c r="R1068" s="131"/>
      <c r="S1068" s="131"/>
      <c r="T1068" s="131"/>
      <c r="U1068" s="131"/>
      <c r="V1068" s="131"/>
      <c r="W1068" s="132"/>
      <c r="X1068" s="132"/>
      <c r="Y1068" s="132"/>
      <c r="Z1068" s="132"/>
      <c r="AA1068" s="132"/>
      <c r="AB1068" s="133"/>
      <c r="AC1068" s="161"/>
      <c r="AD1068" s="45"/>
      <c r="AE1068" s="49"/>
      <c r="AF1068" s="49"/>
      <c r="AG1068" s="49"/>
      <c r="AH1068" s="49"/>
      <c r="AI1068" s="49"/>
      <c r="AJ1068" s="49"/>
      <c r="AK1068" s="49"/>
    </row>
    <row r="1069" spans="9:37" s="45" customFormat="1" ht="16.5" customHeight="1">
      <c r="I1069" s="158"/>
      <c r="J1069" s="190" t="s">
        <v>212</v>
      </c>
      <c r="K1069" s="406" t="s">
        <v>191</v>
      </c>
      <c r="L1069" s="406"/>
      <c r="M1069" s="406"/>
      <c r="N1069" s="406"/>
      <c r="O1069" s="406"/>
      <c r="P1069" s="406"/>
      <c r="Q1069" s="406"/>
      <c r="R1069" s="406"/>
      <c r="S1069" s="406"/>
      <c r="T1069" s="406"/>
      <c r="U1069" s="406"/>
      <c r="V1069" s="406"/>
      <c r="W1069" s="406"/>
      <c r="X1069" s="406"/>
      <c r="Y1069" s="406"/>
      <c r="Z1069" s="406"/>
      <c r="AA1069" s="406"/>
      <c r="AB1069" s="188">
        <f>SUM(AB1070:AB1071)</f>
        <v>1335.83</v>
      </c>
      <c r="AC1069" s="189" t="s">
        <v>323</v>
      </c>
      <c r="AE1069" s="29"/>
      <c r="AF1069" s="29"/>
      <c r="AG1069" s="29"/>
      <c r="AH1069" s="29"/>
      <c r="AI1069" s="29"/>
      <c r="AJ1069" s="29"/>
      <c r="AK1069" s="29"/>
    </row>
    <row r="1070" spans="9:37" s="45" customFormat="1" ht="16.5" customHeight="1">
      <c r="I1070" s="158"/>
      <c r="J1070" s="185"/>
      <c r="K1070" s="403" t="s">
        <v>72</v>
      </c>
      <c r="L1070" s="403"/>
      <c r="M1070" s="403"/>
      <c r="N1070" s="403"/>
      <c r="O1070" s="403"/>
      <c r="P1070" s="403"/>
      <c r="Q1070" s="403"/>
      <c r="R1070" s="403"/>
      <c r="S1070" s="403"/>
      <c r="T1070" s="183"/>
      <c r="U1070" s="404"/>
      <c r="V1070" s="404"/>
      <c r="W1070" s="404"/>
      <c r="X1070" s="404"/>
      <c r="Y1070" s="404"/>
      <c r="Z1070" s="404"/>
      <c r="AA1070" s="404"/>
      <c r="AB1070" s="183"/>
      <c r="AC1070" s="186"/>
      <c r="AE1070" s="29"/>
      <c r="AF1070" s="29"/>
      <c r="AG1070" s="29"/>
      <c r="AH1070" s="29"/>
      <c r="AI1070" s="29"/>
      <c r="AJ1070" s="29"/>
      <c r="AK1070" s="29"/>
    </row>
    <row r="1071" spans="9:37" s="45" customFormat="1" ht="16.5" customHeight="1">
      <c r="I1071" s="158"/>
      <c r="J1071" s="195"/>
      <c r="K1071" s="407" t="s">
        <v>378</v>
      </c>
      <c r="L1071" s="407"/>
      <c r="M1071" s="407"/>
      <c r="N1071" s="407"/>
      <c r="O1071" s="407"/>
      <c r="P1071" s="407"/>
      <c r="Q1071" s="407"/>
      <c r="R1071" s="408"/>
      <c r="S1071" s="408"/>
      <c r="T1071" s="197"/>
      <c r="U1071" s="408"/>
      <c r="V1071" s="408"/>
      <c r="W1071" s="408"/>
      <c r="X1071" s="408"/>
      <c r="Y1071" s="408"/>
      <c r="Z1071" s="408"/>
      <c r="AA1071" s="408"/>
      <c r="AB1071" s="198">
        <v>1335.83</v>
      </c>
      <c r="AC1071" s="199" t="s">
        <v>19</v>
      </c>
      <c r="AE1071" s="29"/>
      <c r="AF1071" s="29"/>
      <c r="AG1071" s="29"/>
      <c r="AH1071" s="29"/>
      <c r="AI1071" s="29"/>
      <c r="AJ1071" s="29"/>
      <c r="AK1071" s="29"/>
    </row>
    <row r="1072" spans="9:37" s="45" customFormat="1" ht="16.5" customHeight="1">
      <c r="I1072" s="158"/>
      <c r="J1072" s="54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47"/>
      <c r="AC1072" s="159"/>
      <c r="AE1072" s="29"/>
      <c r="AF1072" s="29"/>
      <c r="AG1072" s="29"/>
      <c r="AH1072" s="29"/>
      <c r="AI1072" s="29"/>
      <c r="AJ1072" s="29"/>
      <c r="AK1072" s="29"/>
    </row>
    <row r="1073" spans="9:37" s="45" customFormat="1" ht="16.5" customHeight="1">
      <c r="I1073" s="158"/>
      <c r="J1073" s="190" t="s">
        <v>213</v>
      </c>
      <c r="K1073" s="406" t="s">
        <v>375</v>
      </c>
      <c r="L1073" s="406"/>
      <c r="M1073" s="406"/>
      <c r="N1073" s="406"/>
      <c r="O1073" s="406"/>
      <c r="P1073" s="406"/>
      <c r="Q1073" s="406"/>
      <c r="R1073" s="406"/>
      <c r="S1073" s="406"/>
      <c r="T1073" s="406"/>
      <c r="U1073" s="406"/>
      <c r="V1073" s="406"/>
      <c r="W1073" s="406"/>
      <c r="X1073" s="406"/>
      <c r="Y1073" s="406"/>
      <c r="Z1073" s="406"/>
      <c r="AA1073" s="406"/>
      <c r="AB1073" s="188">
        <f>SUM(AB1074:AB1075)</f>
        <v>1</v>
      </c>
      <c r="AC1073" s="189" t="s">
        <v>377</v>
      </c>
      <c r="AE1073" s="29"/>
      <c r="AF1073" s="29"/>
      <c r="AG1073" s="29"/>
      <c r="AH1073" s="29"/>
      <c r="AI1073" s="29"/>
      <c r="AJ1073" s="29"/>
      <c r="AK1073" s="29"/>
    </row>
    <row r="1074" spans="9:37" s="45" customFormat="1" ht="16.5" customHeight="1">
      <c r="I1074" s="158"/>
      <c r="J1074" s="185"/>
      <c r="K1074" s="403" t="s">
        <v>72</v>
      </c>
      <c r="L1074" s="403"/>
      <c r="M1074" s="403"/>
      <c r="N1074" s="403"/>
      <c r="O1074" s="403"/>
      <c r="P1074" s="403"/>
      <c r="Q1074" s="403"/>
      <c r="R1074" s="403"/>
      <c r="S1074" s="403"/>
      <c r="T1074" s="183"/>
      <c r="U1074" s="404"/>
      <c r="V1074" s="404"/>
      <c r="W1074" s="404"/>
      <c r="X1074" s="404"/>
      <c r="Y1074" s="404"/>
      <c r="Z1074" s="404"/>
      <c r="AA1074" s="404"/>
      <c r="AB1074" s="184"/>
      <c r="AC1074" s="186"/>
      <c r="AE1074" s="29"/>
      <c r="AF1074" s="29"/>
      <c r="AG1074" s="29"/>
      <c r="AH1074" s="29"/>
      <c r="AI1074" s="29"/>
      <c r="AJ1074" s="29"/>
      <c r="AK1074" s="29"/>
    </row>
    <row r="1075" spans="9:37" s="45" customFormat="1" ht="16.5" customHeight="1">
      <c r="I1075" s="158"/>
      <c r="J1075" s="195"/>
      <c r="K1075" s="407" t="s">
        <v>376</v>
      </c>
      <c r="L1075" s="407"/>
      <c r="M1075" s="407"/>
      <c r="N1075" s="407"/>
      <c r="O1075" s="407"/>
      <c r="P1075" s="407"/>
      <c r="Q1075" s="407"/>
      <c r="R1075" s="408"/>
      <c r="S1075" s="408"/>
      <c r="T1075" s="197"/>
      <c r="U1075" s="408"/>
      <c r="V1075" s="408"/>
      <c r="W1075" s="408"/>
      <c r="X1075" s="408"/>
      <c r="Y1075" s="408"/>
      <c r="Z1075" s="408"/>
      <c r="AA1075" s="408"/>
      <c r="AB1075" s="198">
        <v>1</v>
      </c>
      <c r="AC1075" s="199" t="s">
        <v>61</v>
      </c>
      <c r="AE1075" s="29"/>
      <c r="AF1075" s="29"/>
      <c r="AG1075" s="29"/>
      <c r="AH1075" s="29"/>
      <c r="AI1075" s="29"/>
      <c r="AJ1075" s="29"/>
      <c r="AK1075" s="29"/>
    </row>
    <row r="1076" spans="9:37" s="45" customFormat="1" ht="16.5" customHeight="1" thickBot="1">
      <c r="I1076" s="158"/>
      <c r="J1076" s="164"/>
      <c r="K1076" s="165"/>
      <c r="L1076" s="165"/>
      <c r="M1076" s="165"/>
      <c r="N1076" s="165"/>
      <c r="O1076" s="165"/>
      <c r="P1076" s="165"/>
      <c r="Q1076" s="165"/>
      <c r="R1076" s="165"/>
      <c r="S1076" s="165"/>
      <c r="T1076" s="165"/>
      <c r="U1076" s="165"/>
      <c r="V1076" s="165"/>
      <c r="W1076" s="165"/>
      <c r="X1076" s="165"/>
      <c r="Y1076" s="165"/>
      <c r="Z1076" s="165"/>
      <c r="AA1076" s="165"/>
      <c r="AB1076" s="166"/>
      <c r="AC1076" s="167"/>
      <c r="AE1076" s="29"/>
      <c r="AF1076" s="29"/>
      <c r="AG1076" s="29"/>
      <c r="AH1076" s="29"/>
      <c r="AI1076" s="29"/>
      <c r="AJ1076" s="29"/>
      <c r="AK1076" s="29"/>
    </row>
    <row r="1077" spans="9:37" s="45" customFormat="1" ht="16.5" customHeight="1">
      <c r="J1077" s="54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3"/>
      <c r="AC1077" s="137"/>
      <c r="AE1077" s="29"/>
      <c r="AF1077" s="29"/>
      <c r="AG1077" s="29"/>
      <c r="AH1077" s="29"/>
      <c r="AI1077" s="29"/>
      <c r="AJ1077" s="29"/>
      <c r="AK1077" s="29"/>
    </row>
    <row r="1078" spans="9:37" s="45" customFormat="1" ht="16.5" customHeight="1">
      <c r="J1078" s="27"/>
      <c r="K1078" s="27"/>
      <c r="L1078" s="27"/>
      <c r="M1078" s="27"/>
      <c r="N1078" s="27"/>
      <c r="O1078" s="27"/>
      <c r="P1078" s="27"/>
      <c r="Q1078" s="27"/>
      <c r="R1078" s="27"/>
      <c r="S1078" s="27"/>
      <c r="T1078" s="27"/>
      <c r="U1078" s="27"/>
      <c r="V1078" s="27"/>
      <c r="W1078" s="27"/>
      <c r="X1078" s="27"/>
      <c r="Y1078" s="27"/>
      <c r="Z1078" s="27"/>
      <c r="AA1078" s="27"/>
      <c r="AB1078" s="56"/>
      <c r="AC1078" s="135"/>
      <c r="AE1078" s="29"/>
      <c r="AF1078" s="29"/>
      <c r="AG1078" s="29"/>
      <c r="AH1078" s="29"/>
      <c r="AI1078" s="29"/>
      <c r="AJ1078" s="29"/>
      <c r="AK1078" s="29"/>
    </row>
    <row r="1079" spans="9:37" s="45" customFormat="1" ht="16.5" customHeight="1">
      <c r="J1079" s="27"/>
      <c r="K1079" s="27"/>
      <c r="L1079" s="27"/>
      <c r="M1079" s="27"/>
      <c r="N1079" s="27"/>
      <c r="O1079" s="27"/>
      <c r="P1079" s="27"/>
      <c r="Q1079" s="27"/>
      <c r="R1079" s="27"/>
      <c r="S1079" s="27"/>
      <c r="T1079" s="27"/>
      <c r="U1079" s="27"/>
      <c r="V1079" s="27"/>
      <c r="W1079" s="27"/>
      <c r="X1079" s="27"/>
      <c r="Y1079" s="27"/>
      <c r="Z1079" s="27"/>
      <c r="AA1079" s="27"/>
      <c r="AB1079" s="47"/>
      <c r="AC1079" s="30"/>
      <c r="AE1079" s="29"/>
      <c r="AF1079" s="29"/>
      <c r="AG1079" s="29"/>
      <c r="AH1079" s="29"/>
      <c r="AI1079" s="29"/>
      <c r="AJ1079" s="29"/>
      <c r="AK1079" s="29"/>
    </row>
    <row r="1080" spans="9:37" s="45" customFormat="1" ht="16.5" customHeight="1">
      <c r="J1080" s="27"/>
      <c r="K1080" s="27"/>
      <c r="L1080" s="27"/>
      <c r="M1080" s="27"/>
      <c r="N1080" s="27"/>
      <c r="O1080" s="27"/>
      <c r="P1080" s="27"/>
      <c r="Q1080" s="27"/>
      <c r="R1080" s="27"/>
      <c r="S1080" s="27"/>
      <c r="T1080" s="27"/>
      <c r="U1080" s="27"/>
      <c r="V1080" s="27"/>
      <c r="W1080" s="27"/>
      <c r="X1080" s="27"/>
      <c r="Y1080" s="27"/>
      <c r="Z1080" s="27"/>
      <c r="AA1080" s="27"/>
      <c r="AB1080" s="47"/>
      <c r="AC1080" s="30"/>
      <c r="AE1080" s="29"/>
      <c r="AF1080" s="29"/>
      <c r="AG1080" s="29"/>
      <c r="AH1080" s="29"/>
      <c r="AI1080" s="29"/>
      <c r="AJ1080" s="29"/>
      <c r="AK1080" s="29"/>
    </row>
    <row r="1081" spans="9:37" s="45" customFormat="1" ht="16.5" customHeight="1">
      <c r="AB1081" s="47"/>
      <c r="AC1081" s="134"/>
      <c r="AE1081" s="29"/>
      <c r="AF1081" s="29"/>
      <c r="AG1081" s="29"/>
      <c r="AH1081" s="29"/>
      <c r="AI1081" s="29"/>
      <c r="AJ1081" s="29"/>
      <c r="AK1081" s="29"/>
    </row>
    <row r="1082" spans="9:37" s="45" customFormat="1" ht="16.5" customHeight="1">
      <c r="AB1082" s="47"/>
      <c r="AC1082" s="134"/>
      <c r="AE1082" s="29"/>
      <c r="AF1082" s="29"/>
      <c r="AG1082" s="29"/>
      <c r="AH1082" s="29"/>
      <c r="AI1082" s="29"/>
      <c r="AJ1082" s="29"/>
      <c r="AK1082" s="29"/>
    </row>
    <row r="1083" spans="9:37" s="45" customFormat="1" ht="16.5" customHeight="1">
      <c r="AB1083" s="47"/>
      <c r="AC1083" s="134"/>
      <c r="AE1083" s="29"/>
      <c r="AF1083" s="29"/>
      <c r="AG1083" s="29"/>
      <c r="AH1083" s="29"/>
      <c r="AI1083" s="29"/>
      <c r="AJ1083" s="29"/>
      <c r="AK1083" s="29"/>
    </row>
    <row r="1084" spans="9:37" s="45" customFormat="1" ht="16.5" customHeight="1">
      <c r="AB1084" s="47"/>
      <c r="AC1084" s="134"/>
      <c r="AE1084" s="29"/>
      <c r="AF1084" s="29"/>
      <c r="AG1084" s="29"/>
      <c r="AH1084" s="29"/>
      <c r="AI1084" s="29"/>
      <c r="AJ1084" s="29"/>
      <c r="AK1084" s="29"/>
    </row>
    <row r="1085" spans="9:37" s="45" customFormat="1" ht="16.5" customHeight="1">
      <c r="AB1085" s="47"/>
      <c r="AC1085" s="134"/>
      <c r="AE1085" s="29"/>
      <c r="AF1085" s="29"/>
      <c r="AG1085" s="29"/>
      <c r="AH1085" s="29"/>
      <c r="AI1085" s="29"/>
      <c r="AJ1085" s="29"/>
      <c r="AK1085" s="29"/>
    </row>
    <row r="1086" spans="9:37">
      <c r="AB1086" s="47"/>
    </row>
    <row r="1087" spans="9:37">
      <c r="AB1087" s="47"/>
    </row>
    <row r="1088" spans="9:37">
      <c r="AB1088" s="47"/>
    </row>
    <row r="1089" spans="28:28">
      <c r="AB1089" s="47"/>
    </row>
    <row r="1090" spans="28:28">
      <c r="AB1090" s="47"/>
    </row>
    <row r="1091" spans="28:28">
      <c r="AB1091" s="47"/>
    </row>
    <row r="1092" spans="28:28">
      <c r="AB1092" s="47"/>
    </row>
    <row r="1093" spans="28:28">
      <c r="AB1093" s="47"/>
    </row>
    <row r="1094" spans="28:28">
      <c r="AB1094" s="47"/>
    </row>
    <row r="1095" spans="28:28">
      <c r="AB1095" s="47"/>
    </row>
  </sheetData>
  <mergeCells count="2952">
    <mergeCell ref="K686:Q686"/>
    <mergeCell ref="R686:S686"/>
    <mergeCell ref="U686:W686"/>
    <mergeCell ref="X686:AA686"/>
    <mergeCell ref="K687:Q687"/>
    <mergeCell ref="R687:S687"/>
    <mergeCell ref="U687:W687"/>
    <mergeCell ref="X687:AA687"/>
    <mergeCell ref="K688:Q688"/>
    <mergeCell ref="R688:S688"/>
    <mergeCell ref="U688:W688"/>
    <mergeCell ref="X688:AA688"/>
    <mergeCell ref="R769:S769"/>
    <mergeCell ref="U769:W769"/>
    <mergeCell ref="X769:AA769"/>
    <mergeCell ref="J720:AC720"/>
    <mergeCell ref="R770:S770"/>
    <mergeCell ref="U770:W770"/>
    <mergeCell ref="X770:AA770"/>
    <mergeCell ref="U767:W767"/>
    <mergeCell ref="X767:AA767"/>
    <mergeCell ref="R768:S768"/>
    <mergeCell ref="U768:W768"/>
    <mergeCell ref="X768:AA768"/>
    <mergeCell ref="X764:AA764"/>
    <mergeCell ref="R765:S765"/>
    <mergeCell ref="U765:W765"/>
    <mergeCell ref="X765:AA765"/>
    <mergeCell ref="R766:S766"/>
    <mergeCell ref="U766:W766"/>
    <mergeCell ref="X766:AA766"/>
    <mergeCell ref="R767:S767"/>
    <mergeCell ref="K798:T798"/>
    <mergeCell ref="U798:W798"/>
    <mergeCell ref="X798:AA798"/>
    <mergeCell ref="K810:T810"/>
    <mergeCell ref="U810:W810"/>
    <mergeCell ref="X810:AA810"/>
    <mergeCell ref="X790:AA790"/>
    <mergeCell ref="R791:S791"/>
    <mergeCell ref="U791:W791"/>
    <mergeCell ref="X791:AA791"/>
    <mergeCell ref="K788:AA788"/>
    <mergeCell ref="K789:Q789"/>
    <mergeCell ref="R789:S789"/>
    <mergeCell ref="U789:W789"/>
    <mergeCell ref="X789:AA789"/>
    <mergeCell ref="R790:S790"/>
    <mergeCell ref="U790:W790"/>
    <mergeCell ref="K804:T804"/>
    <mergeCell ref="R792:S792"/>
    <mergeCell ref="U792:W792"/>
    <mergeCell ref="X792:AA792"/>
    <mergeCell ref="K793:AA793"/>
    <mergeCell ref="K794:Q794"/>
    <mergeCell ref="R794:S794"/>
    <mergeCell ref="U794:W794"/>
    <mergeCell ref="X794:AA794"/>
    <mergeCell ref="U795:W795"/>
    <mergeCell ref="X795:AA795"/>
    <mergeCell ref="U796:W796"/>
    <mergeCell ref="X796:AA796"/>
    <mergeCell ref="K795:T795"/>
    <mergeCell ref="K796:T796"/>
    <mergeCell ref="K681:Q681"/>
    <mergeCell ref="R681:S681"/>
    <mergeCell ref="U681:W681"/>
    <mergeCell ref="X681:AA681"/>
    <mergeCell ref="K682:Q682"/>
    <mergeCell ref="R682:S682"/>
    <mergeCell ref="U682:W682"/>
    <mergeCell ref="X682:AA682"/>
    <mergeCell ref="K683:Q683"/>
    <mergeCell ref="R683:S683"/>
    <mergeCell ref="U683:W683"/>
    <mergeCell ref="X683:AA683"/>
    <mergeCell ref="K684:Q684"/>
    <mergeCell ref="R684:S684"/>
    <mergeCell ref="U684:W684"/>
    <mergeCell ref="X684:AA684"/>
    <mergeCell ref="K685:Q685"/>
    <mergeCell ref="R685:S685"/>
    <mergeCell ref="U685:W685"/>
    <mergeCell ref="X685:AA685"/>
    <mergeCell ref="K676:Q676"/>
    <mergeCell ref="R676:S676"/>
    <mergeCell ref="U676:W676"/>
    <mergeCell ref="X676:AA676"/>
    <mergeCell ref="K677:Q677"/>
    <mergeCell ref="R677:S677"/>
    <mergeCell ref="U677:W677"/>
    <mergeCell ref="X677:AA677"/>
    <mergeCell ref="K678:Q678"/>
    <mergeCell ref="R678:S678"/>
    <mergeCell ref="U678:W678"/>
    <mergeCell ref="X678:AA678"/>
    <mergeCell ref="K679:Q679"/>
    <mergeCell ref="R679:S679"/>
    <mergeCell ref="U679:W679"/>
    <mergeCell ref="X679:AA679"/>
    <mergeCell ref="K680:Q680"/>
    <mergeCell ref="R680:S680"/>
    <mergeCell ref="U680:W680"/>
    <mergeCell ref="X680:AA680"/>
    <mergeCell ref="K671:Q671"/>
    <mergeCell ref="R671:S671"/>
    <mergeCell ref="U671:W671"/>
    <mergeCell ref="X671:AA671"/>
    <mergeCell ref="K672:Q672"/>
    <mergeCell ref="R672:S672"/>
    <mergeCell ref="U672:W672"/>
    <mergeCell ref="X672:AA672"/>
    <mergeCell ref="K673:Q673"/>
    <mergeCell ref="R673:S673"/>
    <mergeCell ref="U673:W673"/>
    <mergeCell ref="X673:AA673"/>
    <mergeCell ref="K674:Q674"/>
    <mergeCell ref="R674:S674"/>
    <mergeCell ref="U674:W674"/>
    <mergeCell ref="X674:AA674"/>
    <mergeCell ref="K675:Q675"/>
    <mergeCell ref="R675:S675"/>
    <mergeCell ref="U675:W675"/>
    <mergeCell ref="X675:AA675"/>
    <mergeCell ref="K666:Q666"/>
    <mergeCell ref="R666:S666"/>
    <mergeCell ref="U666:W666"/>
    <mergeCell ref="X666:AA666"/>
    <mergeCell ref="K667:Q667"/>
    <mergeCell ref="R667:S667"/>
    <mergeCell ref="U667:W667"/>
    <mergeCell ref="X667:AA667"/>
    <mergeCell ref="K668:Q668"/>
    <mergeCell ref="R668:S668"/>
    <mergeCell ref="U668:W668"/>
    <mergeCell ref="X668:AA668"/>
    <mergeCell ref="K669:Q669"/>
    <mergeCell ref="R669:S669"/>
    <mergeCell ref="U669:W669"/>
    <mergeCell ref="X669:AA669"/>
    <mergeCell ref="K670:Q670"/>
    <mergeCell ref="R670:S670"/>
    <mergeCell ref="U670:W670"/>
    <mergeCell ref="X670:AA670"/>
    <mergeCell ref="K662:Q662"/>
    <mergeCell ref="R662:S662"/>
    <mergeCell ref="U662:W662"/>
    <mergeCell ref="X662:AA662"/>
    <mergeCell ref="K663:Q663"/>
    <mergeCell ref="R663:S663"/>
    <mergeCell ref="U663:W663"/>
    <mergeCell ref="X663:AA663"/>
    <mergeCell ref="K664:Q664"/>
    <mergeCell ref="R664:S664"/>
    <mergeCell ref="U664:W664"/>
    <mergeCell ref="X664:AA664"/>
    <mergeCell ref="K665:Q665"/>
    <mergeCell ref="R665:S665"/>
    <mergeCell ref="U665:W665"/>
    <mergeCell ref="X665:AA665"/>
    <mergeCell ref="K583:Q583"/>
    <mergeCell ref="R583:S583"/>
    <mergeCell ref="U583:W583"/>
    <mergeCell ref="X583:AA583"/>
    <mergeCell ref="K584:Q584"/>
    <mergeCell ref="R584:S584"/>
    <mergeCell ref="U584:W584"/>
    <mergeCell ref="X584:AA584"/>
    <mergeCell ref="K585:Q585"/>
    <mergeCell ref="R585:S585"/>
    <mergeCell ref="U585:W585"/>
    <mergeCell ref="X585:AA585"/>
    <mergeCell ref="K661:AA661"/>
    <mergeCell ref="K591:Q591"/>
    <mergeCell ref="R591:S591"/>
    <mergeCell ref="U591:W591"/>
    <mergeCell ref="K571:Q571"/>
    <mergeCell ref="R571:S571"/>
    <mergeCell ref="U571:W571"/>
    <mergeCell ref="X571:AA571"/>
    <mergeCell ref="R285:S285"/>
    <mergeCell ref="U285:W285"/>
    <mergeCell ref="X285:AA285"/>
    <mergeCell ref="R301:S301"/>
    <mergeCell ref="U301:W301"/>
    <mergeCell ref="X301:AA301"/>
    <mergeCell ref="R302:S302"/>
    <mergeCell ref="U302:W302"/>
    <mergeCell ref="X302:AA302"/>
    <mergeCell ref="R303:S303"/>
    <mergeCell ref="U303:W303"/>
    <mergeCell ref="X303:AA303"/>
    <mergeCell ref="R304:S304"/>
    <mergeCell ref="U304:W304"/>
    <mergeCell ref="X304:AA304"/>
    <mergeCell ref="R305:S305"/>
    <mergeCell ref="U305:W305"/>
    <mergeCell ref="X305:AA305"/>
    <mergeCell ref="R378:T378"/>
    <mergeCell ref="U378:W378"/>
    <mergeCell ref="X378:AA378"/>
    <mergeCell ref="R379:T379"/>
    <mergeCell ref="U379:W379"/>
    <mergeCell ref="R366:S366"/>
    <mergeCell ref="U366:W366"/>
    <mergeCell ref="X366:AA366"/>
    <mergeCell ref="R367:S367"/>
    <mergeCell ref="R338:T338"/>
    <mergeCell ref="K569:AA569"/>
    <mergeCell ref="K570:Q570"/>
    <mergeCell ref="R570:S570"/>
    <mergeCell ref="U570:W570"/>
    <mergeCell ref="X570:AA570"/>
    <mergeCell ref="R374:T374"/>
    <mergeCell ref="U374:W374"/>
    <mergeCell ref="X374:AA374"/>
    <mergeCell ref="R340:T340"/>
    <mergeCell ref="U340:W340"/>
    <mergeCell ref="X340:AA340"/>
    <mergeCell ref="R341:T341"/>
    <mergeCell ref="U341:W341"/>
    <mergeCell ref="X341:AA341"/>
    <mergeCell ref="K341:Q341"/>
    <mergeCell ref="U337:W337"/>
    <mergeCell ref="X337:AA337"/>
    <mergeCell ref="U338:W338"/>
    <mergeCell ref="X338:AA338"/>
    <mergeCell ref="K406:Q406"/>
    <mergeCell ref="R406:S406"/>
    <mergeCell ref="U406:W406"/>
    <mergeCell ref="X406:AA406"/>
    <mergeCell ref="K411:Q411"/>
    <mergeCell ref="R411:S411"/>
    <mergeCell ref="U411:W411"/>
    <mergeCell ref="X411:AA411"/>
    <mergeCell ref="X413:AA413"/>
    <mergeCell ref="K414:Q414"/>
    <mergeCell ref="R414:S414"/>
    <mergeCell ref="U414:W414"/>
    <mergeCell ref="X414:AA414"/>
    <mergeCell ref="R262:S262"/>
    <mergeCell ref="X263:AA263"/>
    <mergeCell ref="R264:S264"/>
    <mergeCell ref="U264:W264"/>
    <mergeCell ref="X264:AA264"/>
    <mergeCell ref="R265:S265"/>
    <mergeCell ref="U265:W265"/>
    <mergeCell ref="X265:AA265"/>
    <mergeCell ref="R266:S266"/>
    <mergeCell ref="U266:W266"/>
    <mergeCell ref="X266:AA266"/>
    <mergeCell ref="R267:S267"/>
    <mergeCell ref="U267:W267"/>
    <mergeCell ref="X267:AA267"/>
    <mergeCell ref="R273:S273"/>
    <mergeCell ref="U273:W273"/>
    <mergeCell ref="X273:AA273"/>
    <mergeCell ref="K269:AA269"/>
    <mergeCell ref="K1062:Q1062"/>
    <mergeCell ref="R1062:S1062"/>
    <mergeCell ref="U1062:W1062"/>
    <mergeCell ref="X1062:AA1062"/>
    <mergeCell ref="K1064:AA1064"/>
    <mergeCell ref="K1065:Q1065"/>
    <mergeCell ref="R1065:S1065"/>
    <mergeCell ref="U1065:W1065"/>
    <mergeCell ref="X1065:AA1065"/>
    <mergeCell ref="K1016:AA1016"/>
    <mergeCell ref="K1017:Q1017"/>
    <mergeCell ref="R1017:S1017"/>
    <mergeCell ref="U1017:W1017"/>
    <mergeCell ref="X1017:AA1017"/>
    <mergeCell ref="K1018:Q1018"/>
    <mergeCell ref="R1018:S1018"/>
    <mergeCell ref="U1018:W1018"/>
    <mergeCell ref="X1018:AA1018"/>
    <mergeCell ref="K1020:AA1020"/>
    <mergeCell ref="K1021:Q1021"/>
    <mergeCell ref="R1021:S1021"/>
    <mergeCell ref="X1033:AA1033"/>
    <mergeCell ref="K1034:Q1034"/>
    <mergeCell ref="R1034:S1034"/>
    <mergeCell ref="U1034:W1034"/>
    <mergeCell ref="X1034:AA1034"/>
    <mergeCell ref="K1036:AA1036"/>
    <mergeCell ref="K1037:Q1037"/>
    <mergeCell ref="R1037:S1037"/>
    <mergeCell ref="U1037:W1037"/>
    <mergeCell ref="X1037:AA1037"/>
    <mergeCell ref="K1038:Q1038"/>
    <mergeCell ref="X1013:AA1013"/>
    <mergeCell ref="K1014:Q1014"/>
    <mergeCell ref="R1014:S1014"/>
    <mergeCell ref="U1014:W1014"/>
    <mergeCell ref="X1014:AA1014"/>
    <mergeCell ref="K1066:Q1066"/>
    <mergeCell ref="R1066:S1066"/>
    <mergeCell ref="U1066:W1066"/>
    <mergeCell ref="X1066:AA1066"/>
    <mergeCell ref="K1052:AA1052"/>
    <mergeCell ref="K1053:Q1053"/>
    <mergeCell ref="R1053:S1053"/>
    <mergeCell ref="U1053:W1053"/>
    <mergeCell ref="X1053:AA1053"/>
    <mergeCell ref="K1054:Q1054"/>
    <mergeCell ref="R1054:S1054"/>
    <mergeCell ref="U1054:W1054"/>
    <mergeCell ref="X1054:AA1054"/>
    <mergeCell ref="K1056:AA1056"/>
    <mergeCell ref="K1057:Q1057"/>
    <mergeCell ref="R1057:S1057"/>
    <mergeCell ref="U1057:W1057"/>
    <mergeCell ref="X1057:AA1057"/>
    <mergeCell ref="K1058:Q1058"/>
    <mergeCell ref="R1058:S1058"/>
    <mergeCell ref="U1058:W1058"/>
    <mergeCell ref="X1058:AA1058"/>
    <mergeCell ref="K1060:AA1060"/>
    <mergeCell ref="K1061:Q1061"/>
    <mergeCell ref="R1061:S1061"/>
    <mergeCell ref="U1061:W1061"/>
    <mergeCell ref="X1061:AA1061"/>
    <mergeCell ref="K1002:Q1002"/>
    <mergeCell ref="R1002:S1002"/>
    <mergeCell ref="U1002:W1002"/>
    <mergeCell ref="X1002:AA1002"/>
    <mergeCell ref="K1004:AA1004"/>
    <mergeCell ref="K1005:Q1005"/>
    <mergeCell ref="R1005:S1005"/>
    <mergeCell ref="U1005:W1005"/>
    <mergeCell ref="X1005:AA1005"/>
    <mergeCell ref="K1006:Q1006"/>
    <mergeCell ref="R1006:S1006"/>
    <mergeCell ref="U1006:W1006"/>
    <mergeCell ref="X1006:AA1006"/>
    <mergeCell ref="U1021:W1021"/>
    <mergeCell ref="X1021:AA1021"/>
    <mergeCell ref="K1022:Q1022"/>
    <mergeCell ref="R1022:S1022"/>
    <mergeCell ref="U1022:W1022"/>
    <mergeCell ref="X1022:AA1022"/>
    <mergeCell ref="K1008:AA1008"/>
    <mergeCell ref="K1009:Q1009"/>
    <mergeCell ref="R1009:S1009"/>
    <mergeCell ref="U1009:W1009"/>
    <mergeCell ref="X1009:AA1009"/>
    <mergeCell ref="K1010:Q1010"/>
    <mergeCell ref="R1010:S1010"/>
    <mergeCell ref="U1010:W1010"/>
    <mergeCell ref="X1010:AA1010"/>
    <mergeCell ref="K1012:AA1012"/>
    <mergeCell ref="K1013:Q1013"/>
    <mergeCell ref="R1013:S1013"/>
    <mergeCell ref="U1013:W1013"/>
    <mergeCell ref="K994:Q994"/>
    <mergeCell ref="R994:S994"/>
    <mergeCell ref="U994:W994"/>
    <mergeCell ref="X994:AA994"/>
    <mergeCell ref="K996:AA996"/>
    <mergeCell ref="K997:Q997"/>
    <mergeCell ref="R997:S997"/>
    <mergeCell ref="U997:W997"/>
    <mergeCell ref="X997:AA997"/>
    <mergeCell ref="K998:Q998"/>
    <mergeCell ref="R998:S998"/>
    <mergeCell ref="U998:W998"/>
    <mergeCell ref="X998:AA998"/>
    <mergeCell ref="K1000:AA1000"/>
    <mergeCell ref="K1001:Q1001"/>
    <mergeCell ref="R1001:S1001"/>
    <mergeCell ref="U1001:W1001"/>
    <mergeCell ref="X1001:AA1001"/>
    <mergeCell ref="K986:Q986"/>
    <mergeCell ref="R986:S986"/>
    <mergeCell ref="U986:W986"/>
    <mergeCell ref="X986:AA986"/>
    <mergeCell ref="K988:AA988"/>
    <mergeCell ref="K989:Q989"/>
    <mergeCell ref="R989:S989"/>
    <mergeCell ref="U989:W989"/>
    <mergeCell ref="X989:AA989"/>
    <mergeCell ref="K990:Q990"/>
    <mergeCell ref="R990:S990"/>
    <mergeCell ref="U990:W990"/>
    <mergeCell ref="X990:AA990"/>
    <mergeCell ref="K992:AA992"/>
    <mergeCell ref="K993:Q993"/>
    <mergeCell ref="R993:S993"/>
    <mergeCell ref="U993:W993"/>
    <mergeCell ref="X993:AA993"/>
    <mergeCell ref="K978:Q978"/>
    <mergeCell ref="R978:S978"/>
    <mergeCell ref="U978:W978"/>
    <mergeCell ref="X978:AA978"/>
    <mergeCell ref="K980:AA980"/>
    <mergeCell ref="K981:Q981"/>
    <mergeCell ref="R981:S981"/>
    <mergeCell ref="U981:W981"/>
    <mergeCell ref="X981:AA981"/>
    <mergeCell ref="K982:Q982"/>
    <mergeCell ref="R982:S982"/>
    <mergeCell ref="U982:W982"/>
    <mergeCell ref="X982:AA982"/>
    <mergeCell ref="K984:AA984"/>
    <mergeCell ref="K985:Q985"/>
    <mergeCell ref="R985:S985"/>
    <mergeCell ref="U985:W985"/>
    <mergeCell ref="X985:AA985"/>
    <mergeCell ref="K970:Q970"/>
    <mergeCell ref="R970:S970"/>
    <mergeCell ref="U970:W970"/>
    <mergeCell ref="X970:AA970"/>
    <mergeCell ref="K972:AA972"/>
    <mergeCell ref="K973:Q973"/>
    <mergeCell ref="R973:S973"/>
    <mergeCell ref="U973:W973"/>
    <mergeCell ref="X973:AA973"/>
    <mergeCell ref="K974:Q974"/>
    <mergeCell ref="R974:S974"/>
    <mergeCell ref="U974:W974"/>
    <mergeCell ref="X974:AA974"/>
    <mergeCell ref="K976:AA976"/>
    <mergeCell ref="K977:Q977"/>
    <mergeCell ref="R977:S977"/>
    <mergeCell ref="U977:W977"/>
    <mergeCell ref="X977:AA977"/>
    <mergeCell ref="K962:Q962"/>
    <mergeCell ref="R962:S962"/>
    <mergeCell ref="U962:W962"/>
    <mergeCell ref="X962:AA962"/>
    <mergeCell ref="K964:AA964"/>
    <mergeCell ref="K965:Q965"/>
    <mergeCell ref="R965:S965"/>
    <mergeCell ref="U965:W965"/>
    <mergeCell ref="X965:AA965"/>
    <mergeCell ref="K966:Q966"/>
    <mergeCell ref="R966:S966"/>
    <mergeCell ref="U966:W966"/>
    <mergeCell ref="X966:AA966"/>
    <mergeCell ref="K968:AA968"/>
    <mergeCell ref="K969:Q969"/>
    <mergeCell ref="R969:S969"/>
    <mergeCell ref="U969:W969"/>
    <mergeCell ref="X969:AA969"/>
    <mergeCell ref="K802:T802"/>
    <mergeCell ref="K803:T803"/>
    <mergeCell ref="U804:W804"/>
    <mergeCell ref="X804:AA804"/>
    <mergeCell ref="U811:W811"/>
    <mergeCell ref="X811:AA811"/>
    <mergeCell ref="K815:AA815"/>
    <mergeCell ref="K816:Q816"/>
    <mergeCell ref="R816:S816"/>
    <mergeCell ref="U816:W816"/>
    <mergeCell ref="X816:AA816"/>
    <mergeCell ref="K817:Q817"/>
    <mergeCell ref="K960:AA960"/>
    <mergeCell ref="K961:Q961"/>
    <mergeCell ref="R961:S961"/>
    <mergeCell ref="U961:W961"/>
    <mergeCell ref="X961:AA961"/>
    <mergeCell ref="R817:S817"/>
    <mergeCell ref="U817:W817"/>
    <mergeCell ref="X817:AA817"/>
    <mergeCell ref="K830:Q830"/>
    <mergeCell ref="R830:S830"/>
    <mergeCell ref="U830:W830"/>
    <mergeCell ref="X830:AA830"/>
    <mergeCell ref="K832:AA832"/>
    <mergeCell ref="K833:Q833"/>
    <mergeCell ref="R833:S833"/>
    <mergeCell ref="U833:W833"/>
    <mergeCell ref="X833:AA833"/>
    <mergeCell ref="K958:Q958"/>
    <mergeCell ref="R958:S958"/>
    <mergeCell ref="U958:W958"/>
    <mergeCell ref="X958:AA958"/>
    <mergeCell ref="U797:W797"/>
    <mergeCell ref="X797:AA797"/>
    <mergeCell ref="U799:W799"/>
    <mergeCell ref="X799:AA799"/>
    <mergeCell ref="U803:W803"/>
    <mergeCell ref="X803:AA803"/>
    <mergeCell ref="U800:W800"/>
    <mergeCell ref="X800:AA800"/>
    <mergeCell ref="U801:W801"/>
    <mergeCell ref="X801:AA801"/>
    <mergeCell ref="U802:W802"/>
    <mergeCell ref="X802:AA802"/>
    <mergeCell ref="K797:T797"/>
    <mergeCell ref="K799:T799"/>
    <mergeCell ref="K800:T800"/>
    <mergeCell ref="K801:T801"/>
    <mergeCell ref="K826:Q826"/>
    <mergeCell ref="R826:S826"/>
    <mergeCell ref="U826:W826"/>
    <mergeCell ref="X826:AA826"/>
    <mergeCell ref="K828:AA828"/>
    <mergeCell ref="K829:Q829"/>
    <mergeCell ref="R829:S829"/>
    <mergeCell ref="U829:W829"/>
    <mergeCell ref="X829:AA829"/>
    <mergeCell ref="K839:Q839"/>
    <mergeCell ref="R839:S839"/>
    <mergeCell ref="U839:W839"/>
    <mergeCell ref="X839:AA839"/>
    <mergeCell ref="K841:AA841"/>
    <mergeCell ref="K842:Q842"/>
    <mergeCell ref="R784:S784"/>
    <mergeCell ref="R787:S787"/>
    <mergeCell ref="U787:W787"/>
    <mergeCell ref="X787:AA787"/>
    <mergeCell ref="U784:W784"/>
    <mergeCell ref="X784:AA784"/>
    <mergeCell ref="R786:S786"/>
    <mergeCell ref="U786:W786"/>
    <mergeCell ref="X786:AA786"/>
    <mergeCell ref="R785:S785"/>
    <mergeCell ref="U785:W785"/>
    <mergeCell ref="X785:AA785"/>
    <mergeCell ref="K812:T812"/>
    <mergeCell ref="U812:W812"/>
    <mergeCell ref="X812:AA812"/>
    <mergeCell ref="K956:AA956"/>
    <mergeCell ref="K957:Q957"/>
    <mergeCell ref="R957:S957"/>
    <mergeCell ref="U957:W957"/>
    <mergeCell ref="X957:AA957"/>
    <mergeCell ref="K806:AA806"/>
    <mergeCell ref="K807:Q807"/>
    <mergeCell ref="R807:S807"/>
    <mergeCell ref="U807:W807"/>
    <mergeCell ref="X807:AA807"/>
    <mergeCell ref="U808:W808"/>
    <mergeCell ref="X808:AA808"/>
    <mergeCell ref="U809:W809"/>
    <mergeCell ref="X809:AA809"/>
    <mergeCell ref="K808:T808"/>
    <mergeCell ref="K809:T809"/>
    <mergeCell ref="K811:T811"/>
    <mergeCell ref="J779:AC779"/>
    <mergeCell ref="R780:S780"/>
    <mergeCell ref="U780:W780"/>
    <mergeCell ref="X780:AA780"/>
    <mergeCell ref="R781:S781"/>
    <mergeCell ref="U781:W781"/>
    <mergeCell ref="X781:AA781"/>
    <mergeCell ref="R782:S782"/>
    <mergeCell ref="U782:W782"/>
    <mergeCell ref="X782:AA782"/>
    <mergeCell ref="R783:S783"/>
    <mergeCell ref="U783:W783"/>
    <mergeCell ref="X783:AA783"/>
    <mergeCell ref="K777:AA777"/>
    <mergeCell ref="K778:Q778"/>
    <mergeCell ref="R778:S778"/>
    <mergeCell ref="U778:W778"/>
    <mergeCell ref="X778:AA778"/>
    <mergeCell ref="R775:S775"/>
    <mergeCell ref="U775:W775"/>
    <mergeCell ref="X775:AA775"/>
    <mergeCell ref="R776:S776"/>
    <mergeCell ref="U776:W776"/>
    <mergeCell ref="X776:AA776"/>
    <mergeCell ref="R771:S771"/>
    <mergeCell ref="U771:W771"/>
    <mergeCell ref="R760:S760"/>
    <mergeCell ref="U760:W760"/>
    <mergeCell ref="X760:AA760"/>
    <mergeCell ref="R761:S761"/>
    <mergeCell ref="U761:W761"/>
    <mergeCell ref="X761:AA761"/>
    <mergeCell ref="R762:S762"/>
    <mergeCell ref="U762:W762"/>
    <mergeCell ref="X762:AA762"/>
    <mergeCell ref="X771:AA771"/>
    <mergeCell ref="R772:S772"/>
    <mergeCell ref="U772:W772"/>
    <mergeCell ref="X772:AA772"/>
    <mergeCell ref="R773:S773"/>
    <mergeCell ref="U773:W773"/>
    <mergeCell ref="X773:AA773"/>
    <mergeCell ref="R774:S774"/>
    <mergeCell ref="U774:W774"/>
    <mergeCell ref="X774:AA774"/>
    <mergeCell ref="R763:S763"/>
    <mergeCell ref="U763:W763"/>
    <mergeCell ref="X763:AA763"/>
    <mergeCell ref="R764:S764"/>
    <mergeCell ref="U764:W764"/>
    <mergeCell ref="R754:S754"/>
    <mergeCell ref="U754:W754"/>
    <mergeCell ref="X754:AA754"/>
    <mergeCell ref="R755:S755"/>
    <mergeCell ref="U755:W755"/>
    <mergeCell ref="X755:AA755"/>
    <mergeCell ref="R756:S756"/>
    <mergeCell ref="U756:W756"/>
    <mergeCell ref="X756:AA756"/>
    <mergeCell ref="R757:S757"/>
    <mergeCell ref="U757:W757"/>
    <mergeCell ref="X757:AA757"/>
    <mergeCell ref="R758:S758"/>
    <mergeCell ref="U758:W758"/>
    <mergeCell ref="X758:AA758"/>
    <mergeCell ref="R759:S759"/>
    <mergeCell ref="U759:W759"/>
    <mergeCell ref="X759:AA759"/>
    <mergeCell ref="R748:S748"/>
    <mergeCell ref="U748:W748"/>
    <mergeCell ref="X748:AA748"/>
    <mergeCell ref="R749:S749"/>
    <mergeCell ref="U749:W749"/>
    <mergeCell ref="X749:AA749"/>
    <mergeCell ref="R750:S750"/>
    <mergeCell ref="U750:W750"/>
    <mergeCell ref="X750:AA750"/>
    <mergeCell ref="R751:S751"/>
    <mergeCell ref="U751:W751"/>
    <mergeCell ref="X751:AA751"/>
    <mergeCell ref="R752:S752"/>
    <mergeCell ref="U752:W752"/>
    <mergeCell ref="X752:AA752"/>
    <mergeCell ref="R753:S753"/>
    <mergeCell ref="U753:W753"/>
    <mergeCell ref="X753:AA753"/>
    <mergeCell ref="R742:S742"/>
    <mergeCell ref="U742:W742"/>
    <mergeCell ref="X742:AA742"/>
    <mergeCell ref="R743:S743"/>
    <mergeCell ref="U743:W743"/>
    <mergeCell ref="X743:AA743"/>
    <mergeCell ref="R744:S744"/>
    <mergeCell ref="U744:W744"/>
    <mergeCell ref="X744:AA744"/>
    <mergeCell ref="R745:S745"/>
    <mergeCell ref="U745:W745"/>
    <mergeCell ref="X745:AA745"/>
    <mergeCell ref="R746:S746"/>
    <mergeCell ref="U746:W746"/>
    <mergeCell ref="X746:AA746"/>
    <mergeCell ref="R747:S747"/>
    <mergeCell ref="U747:W747"/>
    <mergeCell ref="X747:AA747"/>
    <mergeCell ref="R736:S736"/>
    <mergeCell ref="U736:W736"/>
    <mergeCell ref="X736:AA736"/>
    <mergeCell ref="R737:S737"/>
    <mergeCell ref="U737:W737"/>
    <mergeCell ref="X737:AA737"/>
    <mergeCell ref="R738:S738"/>
    <mergeCell ref="U738:W738"/>
    <mergeCell ref="X738:AA738"/>
    <mergeCell ref="R739:S739"/>
    <mergeCell ref="U739:W739"/>
    <mergeCell ref="X739:AA739"/>
    <mergeCell ref="R740:S740"/>
    <mergeCell ref="U740:W740"/>
    <mergeCell ref="X740:AA740"/>
    <mergeCell ref="R741:S741"/>
    <mergeCell ref="U741:W741"/>
    <mergeCell ref="X741:AA741"/>
    <mergeCell ref="R730:S730"/>
    <mergeCell ref="U730:W730"/>
    <mergeCell ref="X730:AA730"/>
    <mergeCell ref="R731:S731"/>
    <mergeCell ref="U731:W731"/>
    <mergeCell ref="X731:AA731"/>
    <mergeCell ref="R732:S732"/>
    <mergeCell ref="U732:W732"/>
    <mergeCell ref="X732:AA732"/>
    <mergeCell ref="R733:S733"/>
    <mergeCell ref="U733:W733"/>
    <mergeCell ref="X733:AA733"/>
    <mergeCell ref="R734:S734"/>
    <mergeCell ref="U734:W734"/>
    <mergeCell ref="X734:AA734"/>
    <mergeCell ref="R735:S735"/>
    <mergeCell ref="U735:W735"/>
    <mergeCell ref="X735:AA735"/>
    <mergeCell ref="R724:S724"/>
    <mergeCell ref="U724:W724"/>
    <mergeCell ref="X724:AA724"/>
    <mergeCell ref="R725:S725"/>
    <mergeCell ref="U725:W725"/>
    <mergeCell ref="X725:AA725"/>
    <mergeCell ref="R726:S726"/>
    <mergeCell ref="U726:W726"/>
    <mergeCell ref="X726:AA726"/>
    <mergeCell ref="R727:S727"/>
    <mergeCell ref="U727:W727"/>
    <mergeCell ref="X727:AA727"/>
    <mergeCell ref="R728:S728"/>
    <mergeCell ref="U728:W728"/>
    <mergeCell ref="X728:AA728"/>
    <mergeCell ref="R729:S729"/>
    <mergeCell ref="U729:W729"/>
    <mergeCell ref="X729:AA729"/>
    <mergeCell ref="K718:AA718"/>
    <mergeCell ref="K719:Q719"/>
    <mergeCell ref="R719:S719"/>
    <mergeCell ref="U719:W719"/>
    <mergeCell ref="X719:AA719"/>
    <mergeCell ref="R716:S716"/>
    <mergeCell ref="U716:W716"/>
    <mergeCell ref="X716:AA716"/>
    <mergeCell ref="R721:S721"/>
    <mergeCell ref="U721:W721"/>
    <mergeCell ref="X721:AA721"/>
    <mergeCell ref="R722:S722"/>
    <mergeCell ref="U722:W722"/>
    <mergeCell ref="X722:AA722"/>
    <mergeCell ref="R723:S723"/>
    <mergeCell ref="U723:W723"/>
    <mergeCell ref="X723:AA723"/>
    <mergeCell ref="R711:S711"/>
    <mergeCell ref="U711:W711"/>
    <mergeCell ref="X711:AA711"/>
    <mergeCell ref="R712:S712"/>
    <mergeCell ref="U712:W712"/>
    <mergeCell ref="X712:AA712"/>
    <mergeCell ref="R713:S713"/>
    <mergeCell ref="U713:W713"/>
    <mergeCell ref="X713:AA713"/>
    <mergeCell ref="R714:S714"/>
    <mergeCell ref="U714:W714"/>
    <mergeCell ref="X714:AA714"/>
    <mergeCell ref="R715:S715"/>
    <mergeCell ref="U715:W715"/>
    <mergeCell ref="X715:AA715"/>
    <mergeCell ref="R717:S717"/>
    <mergeCell ref="U717:W717"/>
    <mergeCell ref="X717:AA717"/>
    <mergeCell ref="R705:S705"/>
    <mergeCell ref="U705:W705"/>
    <mergeCell ref="X705:AA705"/>
    <mergeCell ref="R706:S706"/>
    <mergeCell ref="U706:W706"/>
    <mergeCell ref="X706:AA706"/>
    <mergeCell ref="R707:S707"/>
    <mergeCell ref="U707:W707"/>
    <mergeCell ref="X707:AA707"/>
    <mergeCell ref="R708:S708"/>
    <mergeCell ref="U708:W708"/>
    <mergeCell ref="X708:AA708"/>
    <mergeCell ref="R709:S709"/>
    <mergeCell ref="U709:W709"/>
    <mergeCell ref="X709:AA709"/>
    <mergeCell ref="R710:S710"/>
    <mergeCell ref="U710:W710"/>
    <mergeCell ref="X710:AA710"/>
    <mergeCell ref="R699:S699"/>
    <mergeCell ref="U699:W699"/>
    <mergeCell ref="X699:AA699"/>
    <mergeCell ref="R700:S700"/>
    <mergeCell ref="U700:W700"/>
    <mergeCell ref="X700:AA700"/>
    <mergeCell ref="R701:S701"/>
    <mergeCell ref="U701:W701"/>
    <mergeCell ref="X701:AA701"/>
    <mergeCell ref="R702:S702"/>
    <mergeCell ref="U702:W702"/>
    <mergeCell ref="X702:AA702"/>
    <mergeCell ref="R703:S703"/>
    <mergeCell ref="U703:W703"/>
    <mergeCell ref="X703:AA703"/>
    <mergeCell ref="R704:S704"/>
    <mergeCell ref="U704:W704"/>
    <mergeCell ref="X704:AA704"/>
    <mergeCell ref="X201:AA201"/>
    <mergeCell ref="X379:AA379"/>
    <mergeCell ref="R339:T339"/>
    <mergeCell ref="U339:W339"/>
    <mergeCell ref="X339:AA339"/>
    <mergeCell ref="K371:AA371"/>
    <mergeCell ref="K372:Q372"/>
    <mergeCell ref="R372:T372"/>
    <mergeCell ref="R696:S696"/>
    <mergeCell ref="U696:W696"/>
    <mergeCell ref="X696:AA696"/>
    <mergeCell ref="R697:S697"/>
    <mergeCell ref="U697:W697"/>
    <mergeCell ref="X697:AA697"/>
    <mergeCell ref="R698:S698"/>
    <mergeCell ref="U698:W698"/>
    <mergeCell ref="X698:AA698"/>
    <mergeCell ref="R257:S257"/>
    <mergeCell ref="U257:W257"/>
    <mergeCell ref="X257:AA257"/>
    <mergeCell ref="R258:S258"/>
    <mergeCell ref="U258:W258"/>
    <mergeCell ref="X258:AA258"/>
    <mergeCell ref="R259:S259"/>
    <mergeCell ref="U259:W259"/>
    <mergeCell ref="X259:AA259"/>
    <mergeCell ref="R260:S260"/>
    <mergeCell ref="U260:W260"/>
    <mergeCell ref="X260:AA260"/>
    <mergeCell ref="R261:S261"/>
    <mergeCell ref="U261:W261"/>
    <mergeCell ref="X261:AA261"/>
    <mergeCell ref="U197:W197"/>
    <mergeCell ref="X197:AA197"/>
    <mergeCell ref="K198:Q198"/>
    <mergeCell ref="R198:S198"/>
    <mergeCell ref="U198:W198"/>
    <mergeCell ref="X198:AA198"/>
    <mergeCell ref="K194:AA194"/>
    <mergeCell ref="K195:Q195"/>
    <mergeCell ref="R694:S694"/>
    <mergeCell ref="U694:W694"/>
    <mergeCell ref="X694:AA694"/>
    <mergeCell ref="R695:S695"/>
    <mergeCell ref="U695:W695"/>
    <mergeCell ref="X695:AA695"/>
    <mergeCell ref="R693:S693"/>
    <mergeCell ref="U693:W693"/>
    <mergeCell ref="X693:AA693"/>
    <mergeCell ref="K692:Q692"/>
    <mergeCell ref="R692:S692"/>
    <mergeCell ref="U692:W692"/>
    <mergeCell ref="X692:AA692"/>
    <mergeCell ref="K199:Q199"/>
    <mergeCell ref="R199:S199"/>
    <mergeCell ref="U199:W199"/>
    <mergeCell ref="X199:AA199"/>
    <mergeCell ref="K200:Q200"/>
    <mergeCell ref="R200:S200"/>
    <mergeCell ref="U200:W200"/>
    <mergeCell ref="X200:AA200"/>
    <mergeCell ref="K201:Q201"/>
    <mergeCell ref="R201:S201"/>
    <mergeCell ref="U201:W201"/>
    <mergeCell ref="R255:S255"/>
    <mergeCell ref="U255:W255"/>
    <mergeCell ref="K376:AA376"/>
    <mergeCell ref="K377:Q377"/>
    <mergeCell ref="R377:T377"/>
    <mergeCell ref="U377:W377"/>
    <mergeCell ref="X377:AA377"/>
    <mergeCell ref="R128:S128"/>
    <mergeCell ref="U128:W128"/>
    <mergeCell ref="X128:AA128"/>
    <mergeCell ref="K129:Q129"/>
    <mergeCell ref="R129:S129"/>
    <mergeCell ref="U129:W129"/>
    <mergeCell ref="X129:AA129"/>
    <mergeCell ref="K130:Q130"/>
    <mergeCell ref="R130:S130"/>
    <mergeCell ref="U130:W130"/>
    <mergeCell ref="X130:AA130"/>
    <mergeCell ref="R137:S137"/>
    <mergeCell ref="U137:W137"/>
    <mergeCell ref="X137:AA137"/>
    <mergeCell ref="R141:S141"/>
    <mergeCell ref="U141:W141"/>
    <mergeCell ref="X141:AA141"/>
    <mergeCell ref="U372:W372"/>
    <mergeCell ref="X372:AA372"/>
    <mergeCell ref="R373:T373"/>
    <mergeCell ref="U373:W373"/>
    <mergeCell ref="X373:AA373"/>
    <mergeCell ref="K336:AA336"/>
    <mergeCell ref="K337:Q337"/>
    <mergeCell ref="R337:T337"/>
    <mergeCell ref="R138:S138"/>
    <mergeCell ref="U138:W138"/>
    <mergeCell ref="X138:AA138"/>
    <mergeCell ref="R142:S142"/>
    <mergeCell ref="U142:W142"/>
    <mergeCell ref="X142:AA142"/>
    <mergeCell ref="R143:S143"/>
    <mergeCell ref="U143:W143"/>
    <mergeCell ref="X143:AA143"/>
    <mergeCell ref="R140:S140"/>
    <mergeCell ref="U140:W140"/>
    <mergeCell ref="X140:AA140"/>
    <mergeCell ref="R139:S139"/>
    <mergeCell ref="U139:W139"/>
    <mergeCell ref="X139:AA139"/>
    <mergeCell ref="K146:AA146"/>
    <mergeCell ref="K147:Q147"/>
    <mergeCell ref="K204:AA204"/>
    <mergeCell ref="K205:Q205"/>
    <mergeCell ref="R205:S205"/>
    <mergeCell ref="U205:W205"/>
    <mergeCell ref="X205:AA205"/>
    <mergeCell ref="K207:Q207"/>
    <mergeCell ref="R207:S207"/>
    <mergeCell ref="U207:W207"/>
    <mergeCell ref="X207:AA207"/>
    <mergeCell ref="U214:W214"/>
    <mergeCell ref="X214:AA214"/>
    <mergeCell ref="R214:S214"/>
    <mergeCell ref="R215:S215"/>
    <mergeCell ref="U215:W215"/>
    <mergeCell ref="X215:AA215"/>
    <mergeCell ref="K191:Q191"/>
    <mergeCell ref="R191:S191"/>
    <mergeCell ref="R195:S195"/>
    <mergeCell ref="U195:W195"/>
    <mergeCell ref="X195:AA195"/>
    <mergeCell ref="U191:W191"/>
    <mergeCell ref="X191:AA191"/>
    <mergeCell ref="K192:Q192"/>
    <mergeCell ref="R192:S192"/>
    <mergeCell ref="U192:W192"/>
    <mergeCell ref="X192:AA192"/>
    <mergeCell ref="K196:Q196"/>
    <mergeCell ref="R196:S196"/>
    <mergeCell ref="U196:W196"/>
    <mergeCell ref="X196:AA196"/>
    <mergeCell ref="K197:Q197"/>
    <mergeCell ref="R197:S197"/>
    <mergeCell ref="R216:S216"/>
    <mergeCell ref="U216:W216"/>
    <mergeCell ref="X216:AA216"/>
    <mergeCell ref="K208:AA208"/>
    <mergeCell ref="K209:Q209"/>
    <mergeCell ref="R209:S209"/>
    <mergeCell ref="U209:W209"/>
    <mergeCell ref="X209:AA209"/>
    <mergeCell ref="K210:Q210"/>
    <mergeCell ref="R210:S210"/>
    <mergeCell ref="U210:W210"/>
    <mergeCell ref="X210:AA210"/>
    <mergeCell ref="K212:AA212"/>
    <mergeCell ref="K213:Q213"/>
    <mergeCell ref="R213:S213"/>
    <mergeCell ref="U213:W213"/>
    <mergeCell ref="X213:AA213"/>
    <mergeCell ref="X255:AA255"/>
    <mergeCell ref="R256:S256"/>
    <mergeCell ref="U256:W256"/>
    <mergeCell ref="X256:AA256"/>
    <mergeCell ref="U262:W262"/>
    <mergeCell ref="X262:AA262"/>
    <mergeCell ref="R263:S263"/>
    <mergeCell ref="U263:W263"/>
    <mergeCell ref="R189:S189"/>
    <mergeCell ref="U189:W189"/>
    <mergeCell ref="X189:AA189"/>
    <mergeCell ref="K190:Q190"/>
    <mergeCell ref="R190:S190"/>
    <mergeCell ref="U190:W190"/>
    <mergeCell ref="X190:AA190"/>
    <mergeCell ref="K229:AA229"/>
    <mergeCell ref="K230:Q230"/>
    <mergeCell ref="R230:S230"/>
    <mergeCell ref="U230:W230"/>
    <mergeCell ref="X230:AA230"/>
    <mergeCell ref="K231:Q231"/>
    <mergeCell ref="R231:S231"/>
    <mergeCell ref="U231:W231"/>
    <mergeCell ref="X231:AA231"/>
    <mergeCell ref="K241:AA241"/>
    <mergeCell ref="K242:Q242"/>
    <mergeCell ref="R242:S242"/>
    <mergeCell ref="U242:W242"/>
    <mergeCell ref="X242:AA242"/>
    <mergeCell ref="K243:Q243"/>
    <mergeCell ref="K189:Q189"/>
    <mergeCell ref="R243:S243"/>
    <mergeCell ref="U181:W181"/>
    <mergeCell ref="X181:AA181"/>
    <mergeCell ref="K182:Q182"/>
    <mergeCell ref="R182:S182"/>
    <mergeCell ref="U182:W182"/>
    <mergeCell ref="X182:AA182"/>
    <mergeCell ref="K172:Q172"/>
    <mergeCell ref="R172:S172"/>
    <mergeCell ref="U172:W172"/>
    <mergeCell ref="X172:AA172"/>
    <mergeCell ref="K171:Q171"/>
    <mergeCell ref="R171:S171"/>
    <mergeCell ref="U171:W171"/>
    <mergeCell ref="X171:AA171"/>
    <mergeCell ref="R188:S188"/>
    <mergeCell ref="U188:W188"/>
    <mergeCell ref="K185:AA185"/>
    <mergeCell ref="K186:Q186"/>
    <mergeCell ref="R186:S186"/>
    <mergeCell ref="U186:W186"/>
    <mergeCell ref="X186:AA186"/>
    <mergeCell ref="K187:Q187"/>
    <mergeCell ref="R187:S187"/>
    <mergeCell ref="U187:W187"/>
    <mergeCell ref="X187:AA187"/>
    <mergeCell ref="R163:S163"/>
    <mergeCell ref="U163:W163"/>
    <mergeCell ref="X163:AA163"/>
    <mergeCell ref="K170:Q170"/>
    <mergeCell ref="R170:S170"/>
    <mergeCell ref="U170:W170"/>
    <mergeCell ref="X170:AA170"/>
    <mergeCell ref="K174:AA174"/>
    <mergeCell ref="K175:Q175"/>
    <mergeCell ref="R175:S175"/>
    <mergeCell ref="U175:W175"/>
    <mergeCell ref="X175:AA175"/>
    <mergeCell ref="K177:Q177"/>
    <mergeCell ref="R177:S177"/>
    <mergeCell ref="U177:W177"/>
    <mergeCell ref="X177:AA177"/>
    <mergeCell ref="X188:AA188"/>
    <mergeCell ref="K180:Q180"/>
    <mergeCell ref="R180:S180"/>
    <mergeCell ref="U180:W180"/>
    <mergeCell ref="X180:AA180"/>
    <mergeCell ref="X176:AA176"/>
    <mergeCell ref="X166:AA166"/>
    <mergeCell ref="K167:Q167"/>
    <mergeCell ref="R167:S167"/>
    <mergeCell ref="U167:W167"/>
    <mergeCell ref="X167:AA167"/>
    <mergeCell ref="K169:AA169"/>
    <mergeCell ref="K163:Q163"/>
    <mergeCell ref="K188:Q188"/>
    <mergeCell ref="K181:Q181"/>
    <mergeCell ref="R181:S181"/>
    <mergeCell ref="K151:AA151"/>
    <mergeCell ref="K152:Q152"/>
    <mergeCell ref="R152:S152"/>
    <mergeCell ref="U152:W152"/>
    <mergeCell ref="X152:AA152"/>
    <mergeCell ref="K155:Q155"/>
    <mergeCell ref="R155:S155"/>
    <mergeCell ref="U155:W155"/>
    <mergeCell ref="X155:AA155"/>
    <mergeCell ref="K153:Q153"/>
    <mergeCell ref="R153:S153"/>
    <mergeCell ref="U153:W153"/>
    <mergeCell ref="X153:AA153"/>
    <mergeCell ref="K160:AA160"/>
    <mergeCell ref="K161:Q161"/>
    <mergeCell ref="R161:S161"/>
    <mergeCell ref="U161:W161"/>
    <mergeCell ref="X161:AA161"/>
    <mergeCell ref="K154:Q154"/>
    <mergeCell ref="R154:S154"/>
    <mergeCell ref="U154:W154"/>
    <mergeCell ref="X154:AA154"/>
    <mergeCell ref="K125:AA125"/>
    <mergeCell ref="K126:Q126"/>
    <mergeCell ref="R126:S126"/>
    <mergeCell ref="U126:W126"/>
    <mergeCell ref="X126:AA126"/>
    <mergeCell ref="K127:Q127"/>
    <mergeCell ref="R127:S127"/>
    <mergeCell ref="U127:W127"/>
    <mergeCell ref="X127:AA127"/>
    <mergeCell ref="R144:S144"/>
    <mergeCell ref="R147:S147"/>
    <mergeCell ref="K148:Q148"/>
    <mergeCell ref="R148:S148"/>
    <mergeCell ref="K135:AA135"/>
    <mergeCell ref="K136:Q136"/>
    <mergeCell ref="R136:S136"/>
    <mergeCell ref="U136:W136"/>
    <mergeCell ref="X136:AA136"/>
    <mergeCell ref="K131:Q131"/>
    <mergeCell ref="R131:S131"/>
    <mergeCell ref="U131:W131"/>
    <mergeCell ref="X131:AA131"/>
    <mergeCell ref="K128:Q128"/>
    <mergeCell ref="K132:Q132"/>
    <mergeCell ref="R132:S132"/>
    <mergeCell ref="U132:W132"/>
    <mergeCell ref="X132:AA132"/>
    <mergeCell ref="X144:AA144"/>
    <mergeCell ref="U147:W147"/>
    <mergeCell ref="X147:AA147"/>
    <mergeCell ref="U148:W148"/>
    <mergeCell ref="X148:AA148"/>
    <mergeCell ref="K116:AA116"/>
    <mergeCell ref="K117:Q117"/>
    <mergeCell ref="R117:S117"/>
    <mergeCell ref="U117:W117"/>
    <mergeCell ref="X117:AA117"/>
    <mergeCell ref="K118:Q118"/>
    <mergeCell ref="R118:S118"/>
    <mergeCell ref="U118:W118"/>
    <mergeCell ref="X118:AA118"/>
    <mergeCell ref="K120:AA120"/>
    <mergeCell ref="K121:Q121"/>
    <mergeCell ref="R121:S121"/>
    <mergeCell ref="U121:W121"/>
    <mergeCell ref="X121:AA121"/>
    <mergeCell ref="K111:Q111"/>
    <mergeCell ref="K122:Q122"/>
    <mergeCell ref="R122:S122"/>
    <mergeCell ref="U122:W122"/>
    <mergeCell ref="X122:AA122"/>
    <mergeCell ref="K112:Q112"/>
    <mergeCell ref="R112:S112"/>
    <mergeCell ref="U112:W112"/>
    <mergeCell ref="X112:AA112"/>
    <mergeCell ref="R111:S111"/>
    <mergeCell ref="U111:W111"/>
    <mergeCell ref="X111:AA111"/>
    <mergeCell ref="K104:Q104"/>
    <mergeCell ref="R104:S104"/>
    <mergeCell ref="U104:W104"/>
    <mergeCell ref="X104:AA104"/>
    <mergeCell ref="K105:Q105"/>
    <mergeCell ref="R105:S105"/>
    <mergeCell ref="U105:W105"/>
    <mergeCell ref="X105:AA105"/>
    <mergeCell ref="K107:AA107"/>
    <mergeCell ref="K108:Q108"/>
    <mergeCell ref="R108:S108"/>
    <mergeCell ref="U108:W108"/>
    <mergeCell ref="X108:AA108"/>
    <mergeCell ref="K109:Q109"/>
    <mergeCell ref="R109:S109"/>
    <mergeCell ref="U109:W109"/>
    <mergeCell ref="X109:AA109"/>
    <mergeCell ref="K110:Q110"/>
    <mergeCell ref="R110:S110"/>
    <mergeCell ref="U110:W110"/>
    <mergeCell ref="X110:AA110"/>
    <mergeCell ref="X75:AA75"/>
    <mergeCell ref="U90:W90"/>
    <mergeCell ref="X90:AA90"/>
    <mergeCell ref="R87:S87"/>
    <mergeCell ref="U87:W87"/>
    <mergeCell ref="X87:AA87"/>
    <mergeCell ref="R84:S84"/>
    <mergeCell ref="U84:W84"/>
    <mergeCell ref="X84:AA84"/>
    <mergeCell ref="X100:AA100"/>
    <mergeCell ref="K101:Q101"/>
    <mergeCell ref="R101:S101"/>
    <mergeCell ref="U101:W101"/>
    <mergeCell ref="X101:AA101"/>
    <mergeCell ref="K82:AA82"/>
    <mergeCell ref="K83:Q83"/>
    <mergeCell ref="R83:S83"/>
    <mergeCell ref="U83:W83"/>
    <mergeCell ref="X83:AA83"/>
    <mergeCell ref="R86:S86"/>
    <mergeCell ref="U86:W86"/>
    <mergeCell ref="X86:AA86"/>
    <mergeCell ref="U91:W91"/>
    <mergeCell ref="X91:AA91"/>
    <mergeCell ref="U92:W92"/>
    <mergeCell ref="X92:AA92"/>
    <mergeCell ref="R90:T90"/>
    <mergeCell ref="K89:AA89"/>
    <mergeCell ref="K90:Q90"/>
    <mergeCell ref="R91:T91"/>
    <mergeCell ref="R92:T92"/>
    <mergeCell ref="U65:W65"/>
    <mergeCell ref="X65:AA65"/>
    <mergeCell ref="K69:AA69"/>
    <mergeCell ref="K70:Q70"/>
    <mergeCell ref="R70:S70"/>
    <mergeCell ref="U70:W70"/>
    <mergeCell ref="X70:AA70"/>
    <mergeCell ref="U66:W66"/>
    <mergeCell ref="X66:AA66"/>
    <mergeCell ref="U67:W67"/>
    <mergeCell ref="X67:AA67"/>
    <mergeCell ref="R71:S71"/>
    <mergeCell ref="U71:W71"/>
    <mergeCell ref="X71:AA71"/>
    <mergeCell ref="R80:S80"/>
    <mergeCell ref="U80:W80"/>
    <mergeCell ref="X80:AA80"/>
    <mergeCell ref="K78:AA78"/>
    <mergeCell ref="K79:Q79"/>
    <mergeCell ref="R79:S79"/>
    <mergeCell ref="U79:W79"/>
    <mergeCell ref="X79:AA79"/>
    <mergeCell ref="K73:AA73"/>
    <mergeCell ref="K74:Q74"/>
    <mergeCell ref="R76:S76"/>
    <mergeCell ref="U76:W76"/>
    <mergeCell ref="X76:AA76"/>
    <mergeCell ref="R74:S74"/>
    <mergeCell ref="U74:W74"/>
    <mergeCell ref="X74:AA74"/>
    <mergeCell ref="R75:S75"/>
    <mergeCell ref="U75:W75"/>
    <mergeCell ref="U2:AC3"/>
    <mergeCell ref="J4:K4"/>
    <mergeCell ref="U4:AC4"/>
    <mergeCell ref="U85:W85"/>
    <mergeCell ref="K8:AA8"/>
    <mergeCell ref="U9:W9"/>
    <mergeCell ref="X9:AA9"/>
    <mergeCell ref="U10:W10"/>
    <mergeCell ref="X10:AA10"/>
    <mergeCell ref="K9:T9"/>
    <mergeCell ref="U59:W59"/>
    <mergeCell ref="X59:AA59"/>
    <mergeCell ref="K61:AA61"/>
    <mergeCell ref="U62:W62"/>
    <mergeCell ref="X62:AA62"/>
    <mergeCell ref="K62:Q62"/>
    <mergeCell ref="K56:AA56"/>
    <mergeCell ref="K57:S57"/>
    <mergeCell ref="U57:W57"/>
    <mergeCell ref="X57:AA57"/>
    <mergeCell ref="U58:W58"/>
    <mergeCell ref="X58:AA58"/>
    <mergeCell ref="R62:S62"/>
    <mergeCell ref="R63:S63"/>
    <mergeCell ref="R64:S64"/>
    <mergeCell ref="R65:S65"/>
    <mergeCell ref="R66:S66"/>
    <mergeCell ref="R67:S67"/>
    <mergeCell ref="U63:W63"/>
    <mergeCell ref="X63:AA63"/>
    <mergeCell ref="U64:W64"/>
    <mergeCell ref="X64:AA64"/>
    <mergeCell ref="K94:AA94"/>
    <mergeCell ref="K574:AA574"/>
    <mergeCell ref="K575:Q575"/>
    <mergeCell ref="R575:S575"/>
    <mergeCell ref="U575:W575"/>
    <mergeCell ref="X575:AA575"/>
    <mergeCell ref="K491:Q491"/>
    <mergeCell ref="K412:Q412"/>
    <mergeCell ref="R412:S412"/>
    <mergeCell ref="U412:W412"/>
    <mergeCell ref="X412:AA412"/>
    <mergeCell ref="K413:Q413"/>
    <mergeCell ref="R413:S413"/>
    <mergeCell ref="U413:W413"/>
    <mergeCell ref="K404:AA404"/>
    <mergeCell ref="K405:Q405"/>
    <mergeCell ref="R405:S405"/>
    <mergeCell ref="U405:W405"/>
    <mergeCell ref="X405:AA405"/>
    <mergeCell ref="K99:Q99"/>
    <mergeCell ref="R99:S99"/>
    <mergeCell ref="U99:W99"/>
    <mergeCell ref="X99:AA99"/>
    <mergeCell ref="K103:AA103"/>
    <mergeCell ref="K97:AA97"/>
    <mergeCell ref="K98:Q98"/>
    <mergeCell ref="R98:S98"/>
    <mergeCell ref="U98:W98"/>
    <mergeCell ref="X98:AA98"/>
    <mergeCell ref="K100:Q100"/>
    <mergeCell ref="R100:S100"/>
    <mergeCell ref="U100:W100"/>
    <mergeCell ref="K576:Q576"/>
    <mergeCell ref="R576:S576"/>
    <mergeCell ref="U576:W576"/>
    <mergeCell ref="X576:AA576"/>
    <mergeCell ref="K1073:AA1073"/>
    <mergeCell ref="K1074:Q1074"/>
    <mergeCell ref="R1074:S1074"/>
    <mergeCell ref="U1074:W1074"/>
    <mergeCell ref="X1074:AA1074"/>
    <mergeCell ref="K1075:Q1075"/>
    <mergeCell ref="R1075:S1075"/>
    <mergeCell ref="U1075:W1075"/>
    <mergeCell ref="X1075:AA1075"/>
    <mergeCell ref="K1069:AA1069"/>
    <mergeCell ref="K1070:Q1070"/>
    <mergeCell ref="R1070:S1070"/>
    <mergeCell ref="U1070:W1070"/>
    <mergeCell ref="X1070:AA1070"/>
    <mergeCell ref="K1071:Q1071"/>
    <mergeCell ref="R1071:S1071"/>
    <mergeCell ref="U1071:W1071"/>
    <mergeCell ref="X1071:AA1071"/>
    <mergeCell ref="K580:Q580"/>
    <mergeCell ref="R580:S580"/>
    <mergeCell ref="U580:W580"/>
    <mergeCell ref="X580:AA580"/>
    <mergeCell ref="K581:Q581"/>
    <mergeCell ref="R581:S581"/>
    <mergeCell ref="U581:W581"/>
    <mergeCell ref="X581:AA581"/>
    <mergeCell ref="K587:AA587"/>
    <mergeCell ref="K582:Q582"/>
    <mergeCell ref="R582:S582"/>
    <mergeCell ref="U582:W582"/>
    <mergeCell ref="X582:AA582"/>
    <mergeCell ref="K577:Q577"/>
    <mergeCell ref="R577:S577"/>
    <mergeCell ref="U577:W577"/>
    <mergeCell ref="X577:AA577"/>
    <mergeCell ref="K578:Q578"/>
    <mergeCell ref="R578:S578"/>
    <mergeCell ref="U578:W578"/>
    <mergeCell ref="X578:AA578"/>
    <mergeCell ref="K579:Q579"/>
    <mergeCell ref="R579:S579"/>
    <mergeCell ref="U579:W579"/>
    <mergeCell ref="X579:AA579"/>
    <mergeCell ref="X591:AA591"/>
    <mergeCell ref="K592:Q592"/>
    <mergeCell ref="R592:S592"/>
    <mergeCell ref="U592:W592"/>
    <mergeCell ref="X592:AA592"/>
    <mergeCell ref="K593:Q593"/>
    <mergeCell ref="R593:S593"/>
    <mergeCell ref="U593:W593"/>
    <mergeCell ref="X593:AA593"/>
    <mergeCell ref="K588:Q588"/>
    <mergeCell ref="R588:S588"/>
    <mergeCell ref="U588:W588"/>
    <mergeCell ref="X588:AA588"/>
    <mergeCell ref="K589:Q589"/>
    <mergeCell ref="R589:S589"/>
    <mergeCell ref="U589:W589"/>
    <mergeCell ref="X589:AA589"/>
    <mergeCell ref="K590:Q590"/>
    <mergeCell ref="R590:S590"/>
    <mergeCell ref="U590:W590"/>
    <mergeCell ref="X590:AA590"/>
    <mergeCell ref="K597:Q597"/>
    <mergeCell ref="R597:S597"/>
    <mergeCell ref="U597:W597"/>
    <mergeCell ref="X597:AA597"/>
    <mergeCell ref="K598:Q598"/>
    <mergeCell ref="R598:S598"/>
    <mergeCell ref="U598:W598"/>
    <mergeCell ref="X598:AA598"/>
    <mergeCell ref="K599:Q599"/>
    <mergeCell ref="R599:S599"/>
    <mergeCell ref="U599:W599"/>
    <mergeCell ref="X599:AA599"/>
    <mergeCell ref="K594:Q594"/>
    <mergeCell ref="R594:S594"/>
    <mergeCell ref="U594:W594"/>
    <mergeCell ref="X594:AA594"/>
    <mergeCell ref="K595:Q595"/>
    <mergeCell ref="R595:S595"/>
    <mergeCell ref="U595:W595"/>
    <mergeCell ref="X595:AA595"/>
    <mergeCell ref="K596:Q596"/>
    <mergeCell ref="R596:S596"/>
    <mergeCell ref="U596:W596"/>
    <mergeCell ref="X596:AA596"/>
    <mergeCell ref="K604:Q604"/>
    <mergeCell ref="R604:S604"/>
    <mergeCell ref="U604:W604"/>
    <mergeCell ref="X604:AA604"/>
    <mergeCell ref="K606:AA606"/>
    <mergeCell ref="K607:Q607"/>
    <mergeCell ref="R607:S607"/>
    <mergeCell ref="U607:W607"/>
    <mergeCell ref="X607:AA607"/>
    <mergeCell ref="K600:Q600"/>
    <mergeCell ref="R600:S600"/>
    <mergeCell ref="U600:W600"/>
    <mergeCell ref="X600:AA600"/>
    <mergeCell ref="K602:AA602"/>
    <mergeCell ref="K603:Q603"/>
    <mergeCell ref="R603:S603"/>
    <mergeCell ref="U603:W603"/>
    <mergeCell ref="X603:AA603"/>
    <mergeCell ref="K611:Q611"/>
    <mergeCell ref="R611:S611"/>
    <mergeCell ref="U611:W611"/>
    <mergeCell ref="X611:AA611"/>
    <mergeCell ref="K612:Q612"/>
    <mergeCell ref="R612:S612"/>
    <mergeCell ref="U612:W612"/>
    <mergeCell ref="X612:AA612"/>
    <mergeCell ref="K613:Q613"/>
    <mergeCell ref="R613:S613"/>
    <mergeCell ref="U613:W613"/>
    <mergeCell ref="X613:AA613"/>
    <mergeCell ref="K608:Q608"/>
    <mergeCell ref="R608:S608"/>
    <mergeCell ref="U608:W608"/>
    <mergeCell ref="X608:AA608"/>
    <mergeCell ref="K609:Q609"/>
    <mergeCell ref="R609:S609"/>
    <mergeCell ref="U609:W609"/>
    <mergeCell ref="X609:AA609"/>
    <mergeCell ref="K610:Q610"/>
    <mergeCell ref="R610:S610"/>
    <mergeCell ref="U610:W610"/>
    <mergeCell ref="X610:AA610"/>
    <mergeCell ref="K617:Q617"/>
    <mergeCell ref="R617:S617"/>
    <mergeCell ref="U617:W617"/>
    <mergeCell ref="X617:AA617"/>
    <mergeCell ref="K620:Q620"/>
    <mergeCell ref="R620:S620"/>
    <mergeCell ref="U620:W620"/>
    <mergeCell ref="X620:AA620"/>
    <mergeCell ref="K614:Q614"/>
    <mergeCell ref="R614:S614"/>
    <mergeCell ref="U614:W614"/>
    <mergeCell ref="X614:AA614"/>
    <mergeCell ref="K615:Q615"/>
    <mergeCell ref="R615:S615"/>
    <mergeCell ref="U615:W615"/>
    <mergeCell ref="X615:AA615"/>
    <mergeCell ref="K616:Q616"/>
    <mergeCell ref="R616:S616"/>
    <mergeCell ref="U616:W616"/>
    <mergeCell ref="X616:AA616"/>
    <mergeCell ref="K623:Q623"/>
    <mergeCell ref="R623:S623"/>
    <mergeCell ref="U623:W623"/>
    <mergeCell ref="X623:AA623"/>
    <mergeCell ref="K624:Q624"/>
    <mergeCell ref="R624:S624"/>
    <mergeCell ref="U624:W624"/>
    <mergeCell ref="X624:AA624"/>
    <mergeCell ref="K625:Q625"/>
    <mergeCell ref="R625:S625"/>
    <mergeCell ref="U625:W625"/>
    <mergeCell ref="X625:AA625"/>
    <mergeCell ref="K621:Q621"/>
    <mergeCell ref="R621:S621"/>
    <mergeCell ref="U621:W621"/>
    <mergeCell ref="X621:AA621"/>
    <mergeCell ref="K619:AA619"/>
    <mergeCell ref="K622:Q622"/>
    <mergeCell ref="R622:S622"/>
    <mergeCell ref="U622:W622"/>
    <mergeCell ref="X622:AA622"/>
    <mergeCell ref="K629:Q629"/>
    <mergeCell ref="R629:S629"/>
    <mergeCell ref="U629:W629"/>
    <mergeCell ref="X629:AA629"/>
    <mergeCell ref="K630:Q630"/>
    <mergeCell ref="R630:S630"/>
    <mergeCell ref="U630:W630"/>
    <mergeCell ref="X630:AA630"/>
    <mergeCell ref="K631:Q631"/>
    <mergeCell ref="R631:S631"/>
    <mergeCell ref="U631:W631"/>
    <mergeCell ref="X631:AA631"/>
    <mergeCell ref="K626:Q626"/>
    <mergeCell ref="R626:S626"/>
    <mergeCell ref="U626:W626"/>
    <mergeCell ref="X626:AA626"/>
    <mergeCell ref="K627:Q627"/>
    <mergeCell ref="R627:S627"/>
    <mergeCell ref="U627:W627"/>
    <mergeCell ref="X627:AA627"/>
    <mergeCell ref="K628:Q628"/>
    <mergeCell ref="R628:S628"/>
    <mergeCell ref="U628:W628"/>
    <mergeCell ref="X628:AA628"/>
    <mergeCell ref="K636:AA636"/>
    <mergeCell ref="K637:Q637"/>
    <mergeCell ref="R637:S637"/>
    <mergeCell ref="U637:W637"/>
    <mergeCell ref="X637:AA637"/>
    <mergeCell ref="K638:Q638"/>
    <mergeCell ref="R638:S638"/>
    <mergeCell ref="U638:W638"/>
    <mergeCell ref="X638:AA638"/>
    <mergeCell ref="K632:Q632"/>
    <mergeCell ref="R632:S632"/>
    <mergeCell ref="U632:W632"/>
    <mergeCell ref="X632:AA632"/>
    <mergeCell ref="K633:Q633"/>
    <mergeCell ref="R633:S633"/>
    <mergeCell ref="U633:W633"/>
    <mergeCell ref="X633:AA633"/>
    <mergeCell ref="K634:Q634"/>
    <mergeCell ref="R634:S634"/>
    <mergeCell ref="U634:W634"/>
    <mergeCell ref="X634:AA634"/>
    <mergeCell ref="K643:Q643"/>
    <mergeCell ref="R643:S643"/>
    <mergeCell ref="U643:W643"/>
    <mergeCell ref="X643:AA643"/>
    <mergeCell ref="K644:Q644"/>
    <mergeCell ref="R644:S644"/>
    <mergeCell ref="U644:W644"/>
    <mergeCell ref="X644:AA644"/>
    <mergeCell ref="K645:Q645"/>
    <mergeCell ref="R645:S645"/>
    <mergeCell ref="U645:W645"/>
    <mergeCell ref="X645:AA645"/>
    <mergeCell ref="K639:Q639"/>
    <mergeCell ref="R639:S639"/>
    <mergeCell ref="U639:W639"/>
    <mergeCell ref="X639:AA639"/>
    <mergeCell ref="K641:AA641"/>
    <mergeCell ref="K642:Q642"/>
    <mergeCell ref="R642:S642"/>
    <mergeCell ref="U642:W642"/>
    <mergeCell ref="X642:AA642"/>
    <mergeCell ref="K647:AA647"/>
    <mergeCell ref="K648:Q648"/>
    <mergeCell ref="R648:S648"/>
    <mergeCell ref="U648:W648"/>
    <mergeCell ref="X648:AA648"/>
    <mergeCell ref="K649:Q649"/>
    <mergeCell ref="R649:S649"/>
    <mergeCell ref="U649:W649"/>
    <mergeCell ref="X649:AA649"/>
    <mergeCell ref="U652:W652"/>
    <mergeCell ref="X652:AA652"/>
    <mergeCell ref="K653:Q653"/>
    <mergeCell ref="R653:S653"/>
    <mergeCell ref="U653:W653"/>
    <mergeCell ref="X653:AA653"/>
    <mergeCell ref="K656:Q656"/>
    <mergeCell ref="R656:S656"/>
    <mergeCell ref="U656:W656"/>
    <mergeCell ref="X656:AA656"/>
    <mergeCell ref="K651:AA651"/>
    <mergeCell ref="K652:Q652"/>
    <mergeCell ref="R652:S652"/>
    <mergeCell ref="K657:Q657"/>
    <mergeCell ref="R657:S657"/>
    <mergeCell ref="U657:W657"/>
    <mergeCell ref="K658:Q658"/>
    <mergeCell ref="X657:AA657"/>
    <mergeCell ref="K654:Q654"/>
    <mergeCell ref="R654:S654"/>
    <mergeCell ref="U654:W654"/>
    <mergeCell ref="X654:AA654"/>
    <mergeCell ref="K655:Q655"/>
    <mergeCell ref="K822:Q822"/>
    <mergeCell ref="R822:S822"/>
    <mergeCell ref="U822:W822"/>
    <mergeCell ref="X822:AA822"/>
    <mergeCell ref="K824:AA824"/>
    <mergeCell ref="K825:Q825"/>
    <mergeCell ref="R825:S825"/>
    <mergeCell ref="U825:W825"/>
    <mergeCell ref="X825:AA825"/>
    <mergeCell ref="K818:Q818"/>
    <mergeCell ref="R818:S818"/>
    <mergeCell ref="U818:W818"/>
    <mergeCell ref="X818:AA818"/>
    <mergeCell ref="K820:AA820"/>
    <mergeCell ref="K821:Q821"/>
    <mergeCell ref="R821:S821"/>
    <mergeCell ref="U821:W821"/>
    <mergeCell ref="X821:AA821"/>
    <mergeCell ref="R655:S655"/>
    <mergeCell ref="U655:W655"/>
    <mergeCell ref="X655:AA655"/>
    <mergeCell ref="K691:AA691"/>
    <mergeCell ref="R842:S842"/>
    <mergeCell ref="U842:W842"/>
    <mergeCell ref="X842:AA842"/>
    <mergeCell ref="K835:Q835"/>
    <mergeCell ref="R835:S835"/>
    <mergeCell ref="U835:W835"/>
    <mergeCell ref="X835:AA835"/>
    <mergeCell ref="K837:AA837"/>
    <mergeCell ref="K838:Q838"/>
    <mergeCell ref="R838:S838"/>
    <mergeCell ref="U838:W838"/>
    <mergeCell ref="X838:AA838"/>
    <mergeCell ref="K851:Q851"/>
    <mergeCell ref="R851:S851"/>
    <mergeCell ref="U851:W851"/>
    <mergeCell ref="X851:AA851"/>
    <mergeCell ref="K853:AA853"/>
    <mergeCell ref="K854:Q854"/>
    <mergeCell ref="R854:S854"/>
    <mergeCell ref="U854:W854"/>
    <mergeCell ref="X854:AA854"/>
    <mergeCell ref="K843:Q843"/>
    <mergeCell ref="R843:S843"/>
    <mergeCell ref="U843:W843"/>
    <mergeCell ref="X843:AA843"/>
    <mergeCell ref="K845:AA845"/>
    <mergeCell ref="K846:Q846"/>
    <mergeCell ref="R846:S846"/>
    <mergeCell ref="U846:W846"/>
    <mergeCell ref="X846:AA846"/>
    <mergeCell ref="U849:W849"/>
    <mergeCell ref="X849:AA849"/>
    <mergeCell ref="K859:Q859"/>
    <mergeCell ref="R859:S859"/>
    <mergeCell ref="U859:W859"/>
    <mergeCell ref="X859:AA859"/>
    <mergeCell ref="K860:Q860"/>
    <mergeCell ref="R860:S860"/>
    <mergeCell ref="U860:W860"/>
    <mergeCell ref="X860:AA860"/>
    <mergeCell ref="K861:Q861"/>
    <mergeCell ref="R861:S861"/>
    <mergeCell ref="U861:W861"/>
    <mergeCell ref="X861:AA861"/>
    <mergeCell ref="K855:Q855"/>
    <mergeCell ref="R855:S855"/>
    <mergeCell ref="U855:W855"/>
    <mergeCell ref="X855:AA855"/>
    <mergeCell ref="K857:AA857"/>
    <mergeCell ref="K858:Q858"/>
    <mergeCell ref="R858:S858"/>
    <mergeCell ref="U858:W858"/>
    <mergeCell ref="X858:AA858"/>
    <mergeCell ref="K865:Q865"/>
    <mergeCell ref="R865:S865"/>
    <mergeCell ref="U865:W865"/>
    <mergeCell ref="X865:AA865"/>
    <mergeCell ref="K866:Q866"/>
    <mergeCell ref="R866:S866"/>
    <mergeCell ref="U866:W866"/>
    <mergeCell ref="X866:AA866"/>
    <mergeCell ref="K867:Q867"/>
    <mergeCell ref="R867:S867"/>
    <mergeCell ref="U867:W867"/>
    <mergeCell ref="X867:AA867"/>
    <mergeCell ref="K862:Q862"/>
    <mergeCell ref="R862:S862"/>
    <mergeCell ref="U862:W862"/>
    <mergeCell ref="X862:AA862"/>
    <mergeCell ref="K863:Q863"/>
    <mergeCell ref="R863:S863"/>
    <mergeCell ref="U863:W863"/>
    <mergeCell ref="X863:AA863"/>
    <mergeCell ref="K864:Q864"/>
    <mergeCell ref="R864:S864"/>
    <mergeCell ref="U864:W864"/>
    <mergeCell ref="X864:AA864"/>
    <mergeCell ref="K871:Q871"/>
    <mergeCell ref="R871:S871"/>
    <mergeCell ref="U871:W871"/>
    <mergeCell ref="X871:AA871"/>
    <mergeCell ref="K872:Q872"/>
    <mergeCell ref="R872:S872"/>
    <mergeCell ref="U872:W872"/>
    <mergeCell ref="X872:AA872"/>
    <mergeCell ref="K873:Q873"/>
    <mergeCell ref="R873:S873"/>
    <mergeCell ref="U873:W873"/>
    <mergeCell ref="X873:AA873"/>
    <mergeCell ref="K868:Q868"/>
    <mergeCell ref="R868:S868"/>
    <mergeCell ref="U868:W868"/>
    <mergeCell ref="X868:AA868"/>
    <mergeCell ref="K869:Q869"/>
    <mergeCell ref="R869:S869"/>
    <mergeCell ref="U869:W869"/>
    <mergeCell ref="X869:AA869"/>
    <mergeCell ref="K870:Q870"/>
    <mergeCell ref="R870:S870"/>
    <mergeCell ref="U870:W870"/>
    <mergeCell ref="X870:AA870"/>
    <mergeCell ref="K878:Q878"/>
    <mergeCell ref="R878:S878"/>
    <mergeCell ref="U878:W878"/>
    <mergeCell ref="X878:AA878"/>
    <mergeCell ref="K879:Q879"/>
    <mergeCell ref="R879:S879"/>
    <mergeCell ref="U879:W879"/>
    <mergeCell ref="X879:AA879"/>
    <mergeCell ref="K880:Q880"/>
    <mergeCell ref="R880:S880"/>
    <mergeCell ref="U880:W880"/>
    <mergeCell ref="X880:AA880"/>
    <mergeCell ref="K875:AA875"/>
    <mergeCell ref="K876:Q876"/>
    <mergeCell ref="R876:S876"/>
    <mergeCell ref="U876:W876"/>
    <mergeCell ref="X876:AA876"/>
    <mergeCell ref="K877:Q877"/>
    <mergeCell ref="R877:S877"/>
    <mergeCell ref="U877:W877"/>
    <mergeCell ref="X877:AA877"/>
    <mergeCell ref="K884:Q884"/>
    <mergeCell ref="R884:S884"/>
    <mergeCell ref="U884:W884"/>
    <mergeCell ref="X884:AA884"/>
    <mergeCell ref="K885:Q885"/>
    <mergeCell ref="R885:S885"/>
    <mergeCell ref="U885:W885"/>
    <mergeCell ref="X885:AA885"/>
    <mergeCell ref="K886:Q886"/>
    <mergeCell ref="R886:S886"/>
    <mergeCell ref="U886:W886"/>
    <mergeCell ref="X886:AA886"/>
    <mergeCell ref="K881:Q881"/>
    <mergeCell ref="R881:S881"/>
    <mergeCell ref="U881:W881"/>
    <mergeCell ref="X881:AA881"/>
    <mergeCell ref="K882:Q882"/>
    <mergeCell ref="R882:S882"/>
    <mergeCell ref="U882:W882"/>
    <mergeCell ref="X882:AA882"/>
    <mergeCell ref="K883:Q883"/>
    <mergeCell ref="R883:S883"/>
    <mergeCell ref="U883:W883"/>
    <mergeCell ref="X883:AA883"/>
    <mergeCell ref="K890:Q890"/>
    <mergeCell ref="R890:S890"/>
    <mergeCell ref="U890:W890"/>
    <mergeCell ref="X890:AA890"/>
    <mergeCell ref="K891:Q891"/>
    <mergeCell ref="R891:S891"/>
    <mergeCell ref="U891:W891"/>
    <mergeCell ref="X891:AA891"/>
    <mergeCell ref="K892:Q892"/>
    <mergeCell ref="R892:S892"/>
    <mergeCell ref="U892:W892"/>
    <mergeCell ref="X892:AA892"/>
    <mergeCell ref="K887:Q887"/>
    <mergeCell ref="R887:S887"/>
    <mergeCell ref="U887:W887"/>
    <mergeCell ref="X887:AA887"/>
    <mergeCell ref="K888:Q888"/>
    <mergeCell ref="R888:S888"/>
    <mergeCell ref="U888:W888"/>
    <mergeCell ref="X888:AA888"/>
    <mergeCell ref="K889:Q889"/>
    <mergeCell ref="R889:S889"/>
    <mergeCell ref="U889:W889"/>
    <mergeCell ref="X889:AA889"/>
    <mergeCell ref="K897:Q897"/>
    <mergeCell ref="R897:S897"/>
    <mergeCell ref="U897:W897"/>
    <mergeCell ref="X897:AA897"/>
    <mergeCell ref="K898:Q898"/>
    <mergeCell ref="R898:S898"/>
    <mergeCell ref="U898:W898"/>
    <mergeCell ref="X898:AA898"/>
    <mergeCell ref="K899:Q899"/>
    <mergeCell ref="R899:S899"/>
    <mergeCell ref="U899:W899"/>
    <mergeCell ref="X899:AA899"/>
    <mergeCell ref="K893:Q893"/>
    <mergeCell ref="R893:S893"/>
    <mergeCell ref="U893:W893"/>
    <mergeCell ref="X893:AA893"/>
    <mergeCell ref="K894:Q894"/>
    <mergeCell ref="R894:S894"/>
    <mergeCell ref="U894:W894"/>
    <mergeCell ref="X894:AA894"/>
    <mergeCell ref="K896:AA896"/>
    <mergeCell ref="K905:Q905"/>
    <mergeCell ref="R905:S905"/>
    <mergeCell ref="U905:W905"/>
    <mergeCell ref="X905:AA905"/>
    <mergeCell ref="K906:Q906"/>
    <mergeCell ref="R906:S906"/>
    <mergeCell ref="U906:W906"/>
    <mergeCell ref="X906:AA906"/>
    <mergeCell ref="K903:Q903"/>
    <mergeCell ref="R903:S903"/>
    <mergeCell ref="U903:W903"/>
    <mergeCell ref="X903:AA903"/>
    <mergeCell ref="K904:Q904"/>
    <mergeCell ref="R904:S904"/>
    <mergeCell ref="U904:W904"/>
    <mergeCell ref="X904:AA904"/>
    <mergeCell ref="K900:Q900"/>
    <mergeCell ref="R900:S900"/>
    <mergeCell ref="U900:W900"/>
    <mergeCell ref="X900:AA900"/>
    <mergeCell ref="K901:Q901"/>
    <mergeCell ref="R901:S901"/>
    <mergeCell ref="U901:W901"/>
    <mergeCell ref="X901:AA901"/>
    <mergeCell ref="K902:Q902"/>
    <mergeCell ref="R902:S902"/>
    <mergeCell ref="U902:W902"/>
    <mergeCell ref="X902:AA902"/>
    <mergeCell ref="K911:AA911"/>
    <mergeCell ref="K912:Q912"/>
    <mergeCell ref="R912:S912"/>
    <mergeCell ref="U912:W912"/>
    <mergeCell ref="X912:AA912"/>
    <mergeCell ref="K913:Q913"/>
    <mergeCell ref="R913:S913"/>
    <mergeCell ref="U913:W913"/>
    <mergeCell ref="X913:AA913"/>
    <mergeCell ref="K907:Q907"/>
    <mergeCell ref="R907:S907"/>
    <mergeCell ref="U907:W907"/>
    <mergeCell ref="X907:AA907"/>
    <mergeCell ref="K908:Q908"/>
    <mergeCell ref="R908:S908"/>
    <mergeCell ref="U908:W908"/>
    <mergeCell ref="X908:AA908"/>
    <mergeCell ref="K909:Q909"/>
    <mergeCell ref="R909:S909"/>
    <mergeCell ref="U909:W909"/>
    <mergeCell ref="X909:AA909"/>
    <mergeCell ref="R922:S922"/>
    <mergeCell ref="U922:W922"/>
    <mergeCell ref="X922:AA922"/>
    <mergeCell ref="K917:Q917"/>
    <mergeCell ref="R917:S917"/>
    <mergeCell ref="U917:W917"/>
    <mergeCell ref="X917:AA917"/>
    <mergeCell ref="K918:Q918"/>
    <mergeCell ref="R918:S918"/>
    <mergeCell ref="U918:W918"/>
    <mergeCell ref="X918:AA918"/>
    <mergeCell ref="K919:Q919"/>
    <mergeCell ref="R919:S919"/>
    <mergeCell ref="U919:W919"/>
    <mergeCell ref="X919:AA919"/>
    <mergeCell ref="K914:Q914"/>
    <mergeCell ref="R914:S914"/>
    <mergeCell ref="U914:W914"/>
    <mergeCell ref="X914:AA914"/>
    <mergeCell ref="K915:Q915"/>
    <mergeCell ref="R915:S915"/>
    <mergeCell ref="U915:W915"/>
    <mergeCell ref="X915:AA915"/>
    <mergeCell ref="K916:Q916"/>
    <mergeCell ref="R916:S916"/>
    <mergeCell ref="U916:W916"/>
    <mergeCell ref="X916:AA916"/>
    <mergeCell ref="R938:S938"/>
    <mergeCell ref="K927:Q927"/>
    <mergeCell ref="R927:S927"/>
    <mergeCell ref="U927:W927"/>
    <mergeCell ref="X927:AA927"/>
    <mergeCell ref="K928:Q928"/>
    <mergeCell ref="R928:S928"/>
    <mergeCell ref="U928:W928"/>
    <mergeCell ref="X928:AA928"/>
    <mergeCell ref="K929:Q929"/>
    <mergeCell ref="R929:S929"/>
    <mergeCell ref="U929:W929"/>
    <mergeCell ref="X929:AA929"/>
    <mergeCell ref="K923:Q923"/>
    <mergeCell ref="R923:S923"/>
    <mergeCell ref="U923:W923"/>
    <mergeCell ref="X923:AA923"/>
    <mergeCell ref="K924:Q924"/>
    <mergeCell ref="R924:S924"/>
    <mergeCell ref="U924:W924"/>
    <mergeCell ref="X924:AA924"/>
    <mergeCell ref="K926:AA926"/>
    <mergeCell ref="X934:AA934"/>
    <mergeCell ref="K936:AA936"/>
    <mergeCell ref="K937:Q937"/>
    <mergeCell ref="R937:S937"/>
    <mergeCell ref="U937:W937"/>
    <mergeCell ref="X937:AA937"/>
    <mergeCell ref="K931:AA931"/>
    <mergeCell ref="K932:Q932"/>
    <mergeCell ref="R932:S932"/>
    <mergeCell ref="X495:AA495"/>
    <mergeCell ref="K498:AA498"/>
    <mergeCell ref="K499:Q499"/>
    <mergeCell ref="R500:S500"/>
    <mergeCell ref="U500:W500"/>
    <mergeCell ref="X500:AA500"/>
    <mergeCell ref="K503:AA503"/>
    <mergeCell ref="K519:AA519"/>
    <mergeCell ref="K520:Q520"/>
    <mergeCell ref="R520:S520"/>
    <mergeCell ref="U520:W520"/>
    <mergeCell ref="X520:AA520"/>
    <mergeCell ref="K521:Q521"/>
    <mergeCell ref="R521:S521"/>
    <mergeCell ref="K947:AA947"/>
    <mergeCell ref="K948:Q948"/>
    <mergeCell ref="R948:S948"/>
    <mergeCell ref="U948:W948"/>
    <mergeCell ref="X948:AA948"/>
    <mergeCell ref="K942:Q942"/>
    <mergeCell ref="R942:S942"/>
    <mergeCell ref="U942:W942"/>
    <mergeCell ref="X942:AA942"/>
    <mergeCell ref="K943:Q943"/>
    <mergeCell ref="R943:S943"/>
    <mergeCell ref="U943:W943"/>
    <mergeCell ref="X943:AA943"/>
    <mergeCell ref="K944:Q944"/>
    <mergeCell ref="R944:S944"/>
    <mergeCell ref="U944:W944"/>
    <mergeCell ref="X944:AA944"/>
    <mergeCell ref="K938:Q938"/>
    <mergeCell ref="K953:Q953"/>
    <mergeCell ref="R953:S953"/>
    <mergeCell ref="U953:W953"/>
    <mergeCell ref="X953:AA953"/>
    <mergeCell ref="K847:Q847"/>
    <mergeCell ref="R847:S847"/>
    <mergeCell ref="U847:W847"/>
    <mergeCell ref="X847:AA847"/>
    <mergeCell ref="K850:Q850"/>
    <mergeCell ref="R850:S850"/>
    <mergeCell ref="U850:W850"/>
    <mergeCell ref="X850:AA850"/>
    <mergeCell ref="K848:Q848"/>
    <mergeCell ref="R848:S848"/>
    <mergeCell ref="U848:W848"/>
    <mergeCell ref="X848:AA848"/>
    <mergeCell ref="K849:Q849"/>
    <mergeCell ref="R849:S849"/>
    <mergeCell ref="K949:Q949"/>
    <mergeCell ref="R949:S949"/>
    <mergeCell ref="U949:W949"/>
    <mergeCell ref="X949:AA949"/>
    <mergeCell ref="U938:W938"/>
    <mergeCell ref="X938:AA938"/>
    <mergeCell ref="K940:AA940"/>
    <mergeCell ref="K941:Q941"/>
    <mergeCell ref="R941:S941"/>
    <mergeCell ref="U941:W941"/>
    <mergeCell ref="U932:W932"/>
    <mergeCell ref="X932:AA932"/>
    <mergeCell ref="K933:Q933"/>
    <mergeCell ref="R933:S933"/>
    <mergeCell ref="K407:Q407"/>
    <mergeCell ref="R407:S407"/>
    <mergeCell ref="U407:W407"/>
    <mergeCell ref="X407:AA407"/>
    <mergeCell ref="K408:Q408"/>
    <mergeCell ref="R408:S408"/>
    <mergeCell ref="U408:W408"/>
    <mergeCell ref="X408:AA408"/>
    <mergeCell ref="K409:Q409"/>
    <mergeCell ref="R409:S409"/>
    <mergeCell ref="U409:W409"/>
    <mergeCell ref="X409:AA409"/>
    <mergeCell ref="K410:Q410"/>
    <mergeCell ref="R410:S410"/>
    <mergeCell ref="U410:W410"/>
    <mergeCell ref="X410:AA410"/>
    <mergeCell ref="K952:Q952"/>
    <mergeCell ref="R952:S952"/>
    <mergeCell ref="U952:W952"/>
    <mergeCell ref="X952:AA952"/>
    <mergeCell ref="U933:W933"/>
    <mergeCell ref="X933:AA933"/>
    <mergeCell ref="K920:Q920"/>
    <mergeCell ref="R920:S920"/>
    <mergeCell ref="U920:W920"/>
    <mergeCell ref="X920:AA920"/>
    <mergeCell ref="K921:Q921"/>
    <mergeCell ref="R921:S921"/>
    <mergeCell ref="U921:W921"/>
    <mergeCell ref="X921:AA921"/>
    <mergeCell ref="K922:Q922"/>
    <mergeCell ref="K495:Q495"/>
    <mergeCell ref="U420:W420"/>
    <mergeCell ref="X420:AA420"/>
    <mergeCell ref="K421:Q421"/>
    <mergeCell ref="R421:S421"/>
    <mergeCell ref="U421:W421"/>
    <mergeCell ref="X421:AA421"/>
    <mergeCell ref="K416:Q416"/>
    <mergeCell ref="R416:S416"/>
    <mergeCell ref="U416:W416"/>
    <mergeCell ref="K415:Q415"/>
    <mergeCell ref="R415:S415"/>
    <mergeCell ref="U415:W415"/>
    <mergeCell ref="X415:AA415"/>
    <mergeCell ref="K417:AA417"/>
    <mergeCell ref="K951:AA951"/>
    <mergeCell ref="R658:S658"/>
    <mergeCell ref="U658:W658"/>
    <mergeCell ref="X658:AA658"/>
    <mergeCell ref="K834:Q834"/>
    <mergeCell ref="R834:S834"/>
    <mergeCell ref="U834:W834"/>
    <mergeCell ref="X834:AA834"/>
    <mergeCell ref="K659:Q659"/>
    <mergeCell ref="R659:S659"/>
    <mergeCell ref="U659:W659"/>
    <mergeCell ref="X659:AA659"/>
    <mergeCell ref="X941:AA941"/>
    <mergeCell ref="K934:Q934"/>
    <mergeCell ref="R934:S934"/>
    <mergeCell ref="U934:W934"/>
    <mergeCell ref="R495:S495"/>
    <mergeCell ref="U495:W495"/>
    <mergeCell ref="K422:Q422"/>
    <mergeCell ref="R422:S422"/>
    <mergeCell ref="U422:W422"/>
    <mergeCell ref="X422:AA422"/>
    <mergeCell ref="X416:AA416"/>
    <mergeCell ref="K418:Q418"/>
    <mergeCell ref="R418:S418"/>
    <mergeCell ref="U418:W418"/>
    <mergeCell ref="X418:AA418"/>
    <mergeCell ref="U431:W431"/>
    <mergeCell ref="X431:AA431"/>
    <mergeCell ref="K430:Q430"/>
    <mergeCell ref="R430:S430"/>
    <mergeCell ref="U430:W430"/>
    <mergeCell ref="X430:AA430"/>
    <mergeCell ref="K423:Q423"/>
    <mergeCell ref="R423:S423"/>
    <mergeCell ref="U423:W423"/>
    <mergeCell ref="X423:AA423"/>
    <mergeCell ref="K425:Q425"/>
    <mergeCell ref="R425:S425"/>
    <mergeCell ref="U425:W425"/>
    <mergeCell ref="K424:Q424"/>
    <mergeCell ref="R424:S424"/>
    <mergeCell ref="U424:W424"/>
    <mergeCell ref="X424:AA424"/>
    <mergeCell ref="K419:Q419"/>
    <mergeCell ref="R419:S419"/>
    <mergeCell ref="U419:W419"/>
    <mergeCell ref="X419:AA419"/>
    <mergeCell ref="K420:Q420"/>
    <mergeCell ref="R420:S420"/>
    <mergeCell ref="K434:AA434"/>
    <mergeCell ref="K435:Q435"/>
    <mergeCell ref="R435:S435"/>
    <mergeCell ref="U435:W435"/>
    <mergeCell ref="X435:AA435"/>
    <mergeCell ref="K436:Q436"/>
    <mergeCell ref="R436:S436"/>
    <mergeCell ref="U436:W436"/>
    <mergeCell ref="X436:AA436"/>
    <mergeCell ref="X425:AA425"/>
    <mergeCell ref="K426:Q426"/>
    <mergeCell ref="R426:S426"/>
    <mergeCell ref="U426:W426"/>
    <mergeCell ref="X426:AA426"/>
    <mergeCell ref="K427:Q427"/>
    <mergeCell ref="R427:S427"/>
    <mergeCell ref="U427:W427"/>
    <mergeCell ref="X427:AA427"/>
    <mergeCell ref="K428:Q428"/>
    <mergeCell ref="K429:Q429"/>
    <mergeCell ref="K431:Q431"/>
    <mergeCell ref="K432:Q432"/>
    <mergeCell ref="R432:S432"/>
    <mergeCell ref="U432:W432"/>
    <mergeCell ref="X432:AA432"/>
    <mergeCell ref="R428:S428"/>
    <mergeCell ref="U428:W428"/>
    <mergeCell ref="X428:AA428"/>
    <mergeCell ref="R429:S429"/>
    <mergeCell ref="U429:W429"/>
    <mergeCell ref="X429:AA429"/>
    <mergeCell ref="R431:S431"/>
    <mergeCell ref="K440:Q440"/>
    <mergeCell ref="R440:S440"/>
    <mergeCell ref="U440:W440"/>
    <mergeCell ref="X440:AA440"/>
    <mergeCell ref="K441:Q441"/>
    <mergeCell ref="R441:S441"/>
    <mergeCell ref="U441:W441"/>
    <mergeCell ref="X441:AA441"/>
    <mergeCell ref="K442:Q442"/>
    <mergeCell ref="R442:S442"/>
    <mergeCell ref="U442:W442"/>
    <mergeCell ref="X442:AA442"/>
    <mergeCell ref="K437:Q437"/>
    <mergeCell ref="R437:S437"/>
    <mergeCell ref="U437:W437"/>
    <mergeCell ref="X437:AA437"/>
    <mergeCell ref="K438:Q438"/>
    <mergeCell ref="R438:S438"/>
    <mergeCell ref="U438:W438"/>
    <mergeCell ref="X438:AA438"/>
    <mergeCell ref="K439:Q439"/>
    <mergeCell ref="R439:S439"/>
    <mergeCell ref="U439:W439"/>
    <mergeCell ref="X439:AA439"/>
    <mergeCell ref="K446:Q446"/>
    <mergeCell ref="R446:S446"/>
    <mergeCell ref="U446:W446"/>
    <mergeCell ref="X446:AA446"/>
    <mergeCell ref="K447:Q447"/>
    <mergeCell ref="R447:S447"/>
    <mergeCell ref="U447:W447"/>
    <mergeCell ref="X447:AA447"/>
    <mergeCell ref="K448:Q448"/>
    <mergeCell ref="R448:S448"/>
    <mergeCell ref="U448:W448"/>
    <mergeCell ref="X448:AA448"/>
    <mergeCell ref="K443:Q443"/>
    <mergeCell ref="R443:S443"/>
    <mergeCell ref="U443:W443"/>
    <mergeCell ref="X443:AA443"/>
    <mergeCell ref="K444:Q444"/>
    <mergeCell ref="R444:S444"/>
    <mergeCell ref="U444:W444"/>
    <mergeCell ref="X444:AA444"/>
    <mergeCell ref="K445:Q445"/>
    <mergeCell ref="R445:S445"/>
    <mergeCell ref="U445:W445"/>
    <mergeCell ref="X445:AA445"/>
    <mergeCell ref="K452:Q452"/>
    <mergeCell ref="R452:S452"/>
    <mergeCell ref="U452:W452"/>
    <mergeCell ref="X452:AA452"/>
    <mergeCell ref="K453:Q453"/>
    <mergeCell ref="R453:S453"/>
    <mergeCell ref="U453:W453"/>
    <mergeCell ref="X453:AA453"/>
    <mergeCell ref="K454:Q454"/>
    <mergeCell ref="R454:S454"/>
    <mergeCell ref="U454:W454"/>
    <mergeCell ref="X454:AA454"/>
    <mergeCell ref="K449:Q449"/>
    <mergeCell ref="R449:S449"/>
    <mergeCell ref="U449:W449"/>
    <mergeCell ref="X449:AA449"/>
    <mergeCell ref="K450:Q450"/>
    <mergeCell ref="R450:S450"/>
    <mergeCell ref="U450:W450"/>
    <mergeCell ref="X450:AA450"/>
    <mergeCell ref="K451:Q451"/>
    <mergeCell ref="R451:S451"/>
    <mergeCell ref="U451:W451"/>
    <mergeCell ref="X451:AA451"/>
    <mergeCell ref="K458:Q458"/>
    <mergeCell ref="R458:S458"/>
    <mergeCell ref="U458:W458"/>
    <mergeCell ref="X458:AA458"/>
    <mergeCell ref="K459:Q459"/>
    <mergeCell ref="R459:S459"/>
    <mergeCell ref="U459:W459"/>
    <mergeCell ref="X459:AA459"/>
    <mergeCell ref="K461:AA461"/>
    <mergeCell ref="K455:Q455"/>
    <mergeCell ref="R455:S455"/>
    <mergeCell ref="U455:W455"/>
    <mergeCell ref="X455:AA455"/>
    <mergeCell ref="K456:Q456"/>
    <mergeCell ref="R456:S456"/>
    <mergeCell ref="U456:W456"/>
    <mergeCell ref="X456:AA456"/>
    <mergeCell ref="K457:Q457"/>
    <mergeCell ref="R457:S457"/>
    <mergeCell ref="U457:W457"/>
    <mergeCell ref="X457:AA457"/>
    <mergeCell ref="K465:Q465"/>
    <mergeCell ref="R465:S465"/>
    <mergeCell ref="U465:W465"/>
    <mergeCell ref="X465:AA465"/>
    <mergeCell ref="K466:Q466"/>
    <mergeCell ref="R466:S466"/>
    <mergeCell ref="U466:W466"/>
    <mergeCell ref="X466:AA466"/>
    <mergeCell ref="K467:Q467"/>
    <mergeCell ref="R467:S467"/>
    <mergeCell ref="U467:W467"/>
    <mergeCell ref="X467:AA467"/>
    <mergeCell ref="K462:Q462"/>
    <mergeCell ref="R462:S462"/>
    <mergeCell ref="U462:W462"/>
    <mergeCell ref="X462:AA462"/>
    <mergeCell ref="K463:Q463"/>
    <mergeCell ref="R463:S463"/>
    <mergeCell ref="U463:W463"/>
    <mergeCell ref="X463:AA463"/>
    <mergeCell ref="K464:Q464"/>
    <mergeCell ref="R464:S464"/>
    <mergeCell ref="U464:W464"/>
    <mergeCell ref="X464:AA464"/>
    <mergeCell ref="K471:Q471"/>
    <mergeCell ref="R471:S471"/>
    <mergeCell ref="U471:W471"/>
    <mergeCell ref="X471:AA471"/>
    <mergeCell ref="K472:Q472"/>
    <mergeCell ref="R472:S472"/>
    <mergeCell ref="U472:W472"/>
    <mergeCell ref="X472:AA472"/>
    <mergeCell ref="K473:Q473"/>
    <mergeCell ref="R473:S473"/>
    <mergeCell ref="U473:W473"/>
    <mergeCell ref="X473:AA473"/>
    <mergeCell ref="K468:Q468"/>
    <mergeCell ref="R468:S468"/>
    <mergeCell ref="U468:W468"/>
    <mergeCell ref="X468:AA468"/>
    <mergeCell ref="K469:Q469"/>
    <mergeCell ref="R469:S469"/>
    <mergeCell ref="U469:W469"/>
    <mergeCell ref="X469:AA469"/>
    <mergeCell ref="K470:Q470"/>
    <mergeCell ref="R470:S470"/>
    <mergeCell ref="U470:W470"/>
    <mergeCell ref="X470:AA470"/>
    <mergeCell ref="K478:AA478"/>
    <mergeCell ref="K479:Q479"/>
    <mergeCell ref="R479:S479"/>
    <mergeCell ref="U479:W479"/>
    <mergeCell ref="X479:AA479"/>
    <mergeCell ref="K480:Q480"/>
    <mergeCell ref="R480:S480"/>
    <mergeCell ref="U480:W480"/>
    <mergeCell ref="X480:AA480"/>
    <mergeCell ref="K474:Q474"/>
    <mergeCell ref="R474:S474"/>
    <mergeCell ref="U474:W474"/>
    <mergeCell ref="X474:AA474"/>
    <mergeCell ref="K475:Q475"/>
    <mergeCell ref="R475:S475"/>
    <mergeCell ref="U475:W475"/>
    <mergeCell ref="X475:AA475"/>
    <mergeCell ref="K476:Q476"/>
    <mergeCell ref="R476:S476"/>
    <mergeCell ref="U476:W476"/>
    <mergeCell ref="X476:AA476"/>
    <mergeCell ref="X490:AA490"/>
    <mergeCell ref="K481:Q481"/>
    <mergeCell ref="R481:S481"/>
    <mergeCell ref="U481:W481"/>
    <mergeCell ref="X481:AA481"/>
    <mergeCell ref="K482:Q482"/>
    <mergeCell ref="R482:S482"/>
    <mergeCell ref="U482:W482"/>
    <mergeCell ref="X482:AA482"/>
    <mergeCell ref="K483:Q483"/>
    <mergeCell ref="R483:S483"/>
    <mergeCell ref="U483:W483"/>
    <mergeCell ref="X483:AA483"/>
    <mergeCell ref="K485:AA485"/>
    <mergeCell ref="K486:Q486"/>
    <mergeCell ref="R486:S486"/>
    <mergeCell ref="U486:W486"/>
    <mergeCell ref="X486:AA486"/>
    <mergeCell ref="K487:Q487"/>
    <mergeCell ref="R487:S487"/>
    <mergeCell ref="U487:W487"/>
    <mergeCell ref="X487:AA487"/>
    <mergeCell ref="K489:AA489"/>
    <mergeCell ref="K490:Q490"/>
    <mergeCell ref="R490:S490"/>
    <mergeCell ref="U490:W490"/>
    <mergeCell ref="U521:W521"/>
    <mergeCell ref="X521:AA521"/>
    <mergeCell ref="K517:Q517"/>
    <mergeCell ref="R517:S517"/>
    <mergeCell ref="U517:W517"/>
    <mergeCell ref="X517:AA517"/>
    <mergeCell ref="R499:S499"/>
    <mergeCell ref="U499:W499"/>
    <mergeCell ref="X499:AA499"/>
    <mergeCell ref="R491:S491"/>
    <mergeCell ref="U491:W491"/>
    <mergeCell ref="X491:AA491"/>
    <mergeCell ref="K493:AA493"/>
    <mergeCell ref="K494:Q494"/>
    <mergeCell ref="R494:S494"/>
    <mergeCell ref="U494:W494"/>
    <mergeCell ref="X494:AA494"/>
    <mergeCell ref="U509:W509"/>
    <mergeCell ref="X509:AA509"/>
    <mergeCell ref="K511:AA511"/>
    <mergeCell ref="K512:Q512"/>
    <mergeCell ref="R512:S512"/>
    <mergeCell ref="U512:W512"/>
    <mergeCell ref="X512:AA512"/>
    <mergeCell ref="K505:Q505"/>
    <mergeCell ref="K496:Q496"/>
    <mergeCell ref="R496:S496"/>
    <mergeCell ref="U496:W496"/>
    <mergeCell ref="X496:AA496"/>
    <mergeCell ref="K501:Q501"/>
    <mergeCell ref="R501:S501"/>
    <mergeCell ref="U501:W501"/>
    <mergeCell ref="X501:AA501"/>
    <mergeCell ref="K513:Q513"/>
    <mergeCell ref="R513:S513"/>
    <mergeCell ref="U513:W513"/>
    <mergeCell ref="X513:AA513"/>
    <mergeCell ref="K515:AA515"/>
    <mergeCell ref="K516:Q516"/>
    <mergeCell ref="R516:S516"/>
    <mergeCell ref="U516:W516"/>
    <mergeCell ref="X516:AA516"/>
    <mergeCell ref="K509:Q509"/>
    <mergeCell ref="R509:S509"/>
    <mergeCell ref="K504:Q504"/>
    <mergeCell ref="R504:S504"/>
    <mergeCell ref="U504:W504"/>
    <mergeCell ref="X504:AA504"/>
    <mergeCell ref="R505:S505"/>
    <mergeCell ref="U505:W505"/>
    <mergeCell ref="X505:AA505"/>
    <mergeCell ref="K507:AA507"/>
    <mergeCell ref="K508:Q508"/>
    <mergeCell ref="R508:S508"/>
    <mergeCell ref="U508:W508"/>
    <mergeCell ref="X508:AA508"/>
    <mergeCell ref="K500:Q500"/>
    <mergeCell ref="K235:Q235"/>
    <mergeCell ref="R235:S235"/>
    <mergeCell ref="U235:W235"/>
    <mergeCell ref="X235:AA235"/>
    <mergeCell ref="K232:Q232"/>
    <mergeCell ref="R232:S232"/>
    <mergeCell ref="U232:W232"/>
    <mergeCell ref="X232:AA232"/>
    <mergeCell ref="K233:Q233"/>
    <mergeCell ref="R233:S233"/>
    <mergeCell ref="U233:W233"/>
    <mergeCell ref="X233:AA233"/>
    <mergeCell ref="K234:Q234"/>
    <mergeCell ref="R234:S234"/>
    <mergeCell ref="U234:W234"/>
    <mergeCell ref="X234:AA234"/>
    <mergeCell ref="K247:Q247"/>
    <mergeCell ref="R247:S247"/>
    <mergeCell ref="U247:W247"/>
    <mergeCell ref="X247:AA247"/>
    <mergeCell ref="K248:Q248"/>
    <mergeCell ref="R248:S248"/>
    <mergeCell ref="U248:W248"/>
    <mergeCell ref="X248:AA248"/>
    <mergeCell ref="K249:Q249"/>
    <mergeCell ref="R249:S249"/>
    <mergeCell ref="U249:W249"/>
    <mergeCell ref="X249:AA249"/>
    <mergeCell ref="K244:Q244"/>
    <mergeCell ref="R244:S244"/>
    <mergeCell ref="U244:W244"/>
    <mergeCell ref="U243:W243"/>
    <mergeCell ref="X243:AA243"/>
    <mergeCell ref="K237:Q237"/>
    <mergeCell ref="R237:S237"/>
    <mergeCell ref="U237:W237"/>
    <mergeCell ref="X237:AA237"/>
    <mergeCell ref="K238:Q238"/>
    <mergeCell ref="R238:S238"/>
    <mergeCell ref="U238:W238"/>
    <mergeCell ref="X238:AA238"/>
    <mergeCell ref="K239:Q239"/>
    <mergeCell ref="R239:S239"/>
    <mergeCell ref="U239:W239"/>
    <mergeCell ref="X239:AA239"/>
    <mergeCell ref="X244:AA244"/>
    <mergeCell ref="K245:Q245"/>
    <mergeCell ref="R245:S245"/>
    <mergeCell ref="U245:W245"/>
    <mergeCell ref="X245:AA245"/>
    <mergeCell ref="K246:Q246"/>
    <mergeCell ref="R246:S246"/>
    <mergeCell ref="U246:W246"/>
    <mergeCell ref="X246:AA246"/>
    <mergeCell ref="K253:Q253"/>
    <mergeCell ref="R253:S253"/>
    <mergeCell ref="U253:W253"/>
    <mergeCell ref="X253:AA253"/>
    <mergeCell ref="K254:Q254"/>
    <mergeCell ref="R254:S254"/>
    <mergeCell ref="U254:W254"/>
    <mergeCell ref="X254:AA254"/>
    <mergeCell ref="K250:Q250"/>
    <mergeCell ref="R250:S250"/>
    <mergeCell ref="U250:W250"/>
    <mergeCell ref="X250:AA250"/>
    <mergeCell ref="K251:Q251"/>
    <mergeCell ref="R251:S251"/>
    <mergeCell ref="U251:W251"/>
    <mergeCell ref="X251:AA251"/>
    <mergeCell ref="K252:Q252"/>
    <mergeCell ref="R252:S252"/>
    <mergeCell ref="U252:W252"/>
    <mergeCell ref="X252:AA252"/>
    <mergeCell ref="K290:Q290"/>
    <mergeCell ref="R290:S290"/>
    <mergeCell ref="U290:W290"/>
    <mergeCell ref="X290:AA290"/>
    <mergeCell ref="R274:S274"/>
    <mergeCell ref="U274:W274"/>
    <mergeCell ref="X274:AA274"/>
    <mergeCell ref="R275:S275"/>
    <mergeCell ref="U275:W275"/>
    <mergeCell ref="X275:AA275"/>
    <mergeCell ref="R276:S276"/>
    <mergeCell ref="U276:W276"/>
    <mergeCell ref="X276:AA276"/>
    <mergeCell ref="R277:S277"/>
    <mergeCell ref="U277:W277"/>
    <mergeCell ref="X277:AA277"/>
    <mergeCell ref="R278:S278"/>
    <mergeCell ref="U278:W278"/>
    <mergeCell ref="X278:AA278"/>
    <mergeCell ref="R279:S279"/>
    <mergeCell ref="U279:W279"/>
    <mergeCell ref="X279:AA279"/>
    <mergeCell ref="R280:S280"/>
    <mergeCell ref="U280:W280"/>
    <mergeCell ref="X280:AA280"/>
    <mergeCell ref="R281:S281"/>
    <mergeCell ref="U281:W281"/>
    <mergeCell ref="X281:AA281"/>
    <mergeCell ref="R282:S282"/>
    <mergeCell ref="U282:W282"/>
    <mergeCell ref="X282:AA282"/>
    <mergeCell ref="K287:AA287"/>
    <mergeCell ref="K288:Q288"/>
    <mergeCell ref="R288:S288"/>
    <mergeCell ref="U288:W288"/>
    <mergeCell ref="X288:AA288"/>
    <mergeCell ref="K289:Q289"/>
    <mergeCell ref="R289:S289"/>
    <mergeCell ref="U289:W289"/>
    <mergeCell ref="X289:AA289"/>
    <mergeCell ref="K270:Q270"/>
    <mergeCell ref="R270:S270"/>
    <mergeCell ref="U270:W270"/>
    <mergeCell ref="X270:AA270"/>
    <mergeCell ref="K271:Q271"/>
    <mergeCell ref="R271:S271"/>
    <mergeCell ref="U271:W271"/>
    <mergeCell ref="X271:AA271"/>
    <mergeCell ref="K272:Q272"/>
    <mergeCell ref="R272:S272"/>
    <mergeCell ref="U272:W272"/>
    <mergeCell ref="X272:AA272"/>
    <mergeCell ref="R283:S283"/>
    <mergeCell ref="U283:W283"/>
    <mergeCell ref="X283:AA283"/>
    <mergeCell ref="R284:S284"/>
    <mergeCell ref="U284:W284"/>
    <mergeCell ref="X284:AA284"/>
    <mergeCell ref="K293:Q293"/>
    <mergeCell ref="R293:S293"/>
    <mergeCell ref="U293:W293"/>
    <mergeCell ref="X293:AA293"/>
    <mergeCell ref="K294:Q294"/>
    <mergeCell ref="R294:S294"/>
    <mergeCell ref="U294:W294"/>
    <mergeCell ref="X294:AA294"/>
    <mergeCell ref="K295:Q295"/>
    <mergeCell ref="R295:S295"/>
    <mergeCell ref="U295:W295"/>
    <mergeCell ref="X295:AA295"/>
    <mergeCell ref="K291:Q291"/>
    <mergeCell ref="R291:S291"/>
    <mergeCell ref="U291:W291"/>
    <mergeCell ref="X291:AA291"/>
    <mergeCell ref="K292:Q292"/>
    <mergeCell ref="R292:S292"/>
    <mergeCell ref="U292:W292"/>
    <mergeCell ref="X292:AA292"/>
    <mergeCell ref="K299:Q299"/>
    <mergeCell ref="R299:S299"/>
    <mergeCell ref="U299:W299"/>
    <mergeCell ref="X299:AA299"/>
    <mergeCell ref="K300:Q300"/>
    <mergeCell ref="R300:S300"/>
    <mergeCell ref="U300:W300"/>
    <mergeCell ref="X300:AA300"/>
    <mergeCell ref="K308:AA308"/>
    <mergeCell ref="R306:S306"/>
    <mergeCell ref="U306:W306"/>
    <mergeCell ref="X306:AA306"/>
    <mergeCell ref="K296:Q296"/>
    <mergeCell ref="R296:S296"/>
    <mergeCell ref="U296:W296"/>
    <mergeCell ref="X296:AA296"/>
    <mergeCell ref="K297:Q297"/>
    <mergeCell ref="R297:S297"/>
    <mergeCell ref="U297:W297"/>
    <mergeCell ref="X297:AA297"/>
    <mergeCell ref="K298:Q298"/>
    <mergeCell ref="R298:S298"/>
    <mergeCell ref="U298:W298"/>
    <mergeCell ref="X298:AA298"/>
    <mergeCell ref="K313:Q313"/>
    <mergeCell ref="R313:S313"/>
    <mergeCell ref="U313:W313"/>
    <mergeCell ref="X313:AA313"/>
    <mergeCell ref="K314:Q314"/>
    <mergeCell ref="R314:S314"/>
    <mergeCell ref="U314:W314"/>
    <mergeCell ref="X314:AA314"/>
    <mergeCell ref="K309:Q309"/>
    <mergeCell ref="R309:S309"/>
    <mergeCell ref="U309:W309"/>
    <mergeCell ref="X309:AA309"/>
    <mergeCell ref="K310:Q310"/>
    <mergeCell ref="R310:S310"/>
    <mergeCell ref="U310:W310"/>
    <mergeCell ref="X310:AA310"/>
    <mergeCell ref="K312:AA312"/>
    <mergeCell ref="K319:Q319"/>
    <mergeCell ref="R319:S319"/>
    <mergeCell ref="U319:W319"/>
    <mergeCell ref="X319:AA319"/>
    <mergeCell ref="K320:Q320"/>
    <mergeCell ref="R320:S320"/>
    <mergeCell ref="U320:W320"/>
    <mergeCell ref="X320:AA320"/>
    <mergeCell ref="K321:Q321"/>
    <mergeCell ref="R321:S321"/>
    <mergeCell ref="U321:W321"/>
    <mergeCell ref="X321:AA321"/>
    <mergeCell ref="K315:Q315"/>
    <mergeCell ref="R315:S315"/>
    <mergeCell ref="U315:W315"/>
    <mergeCell ref="X315:AA315"/>
    <mergeCell ref="K317:AA317"/>
    <mergeCell ref="K318:Q318"/>
    <mergeCell ref="R318:S318"/>
    <mergeCell ref="U318:W318"/>
    <mergeCell ref="X318:AA318"/>
    <mergeCell ref="U325:W325"/>
    <mergeCell ref="X325:AA325"/>
    <mergeCell ref="K326:Q326"/>
    <mergeCell ref="R326:S326"/>
    <mergeCell ref="U326:W326"/>
    <mergeCell ref="X326:AA326"/>
    <mergeCell ref="K327:Q327"/>
    <mergeCell ref="R327:S327"/>
    <mergeCell ref="U327:W327"/>
    <mergeCell ref="X327:AA327"/>
    <mergeCell ref="K322:Q322"/>
    <mergeCell ref="R322:S322"/>
    <mergeCell ref="U322:W322"/>
    <mergeCell ref="X322:AA322"/>
    <mergeCell ref="K323:Q323"/>
    <mergeCell ref="R323:S323"/>
    <mergeCell ref="U323:W323"/>
    <mergeCell ref="X323:AA323"/>
    <mergeCell ref="K324:Q324"/>
    <mergeCell ref="R324:S324"/>
    <mergeCell ref="U324:W324"/>
    <mergeCell ref="X324:AA324"/>
    <mergeCell ref="K381:AA381"/>
    <mergeCell ref="K382:Q382"/>
    <mergeCell ref="R382:T382"/>
    <mergeCell ref="U382:W382"/>
    <mergeCell ref="X382:AA382"/>
    <mergeCell ref="R383:T383"/>
    <mergeCell ref="U383:W383"/>
    <mergeCell ref="X383:AA383"/>
    <mergeCell ref="K385:AA385"/>
    <mergeCell ref="K386:Q386"/>
    <mergeCell ref="R386:T386"/>
    <mergeCell ref="U386:W386"/>
    <mergeCell ref="X386:AA386"/>
    <mergeCell ref="R387:T387"/>
    <mergeCell ref="U387:W387"/>
    <mergeCell ref="X387:AA387"/>
    <mergeCell ref="X330:AA330"/>
    <mergeCell ref="X332:AA332"/>
    <mergeCell ref="K333:Q333"/>
    <mergeCell ref="R333:S333"/>
    <mergeCell ref="U333:W333"/>
    <mergeCell ref="X333:AA333"/>
    <mergeCell ref="K331:Q331"/>
    <mergeCell ref="R331:S331"/>
    <mergeCell ref="U331:W331"/>
    <mergeCell ref="X331:AA331"/>
    <mergeCell ref="K330:Q330"/>
    <mergeCell ref="R330:S330"/>
    <mergeCell ref="U330:W330"/>
    <mergeCell ref="R358:S358"/>
    <mergeCell ref="U358:W358"/>
    <mergeCell ref="X358:AA358"/>
    <mergeCell ref="K328:Q328"/>
    <mergeCell ref="R328:S328"/>
    <mergeCell ref="U328:W328"/>
    <mergeCell ref="X328:AA328"/>
    <mergeCell ref="K329:Q329"/>
    <mergeCell ref="R329:S329"/>
    <mergeCell ref="U329:W329"/>
    <mergeCell ref="X219:AA219"/>
    <mergeCell ref="R220:S220"/>
    <mergeCell ref="U220:W220"/>
    <mergeCell ref="X220:AA220"/>
    <mergeCell ref="R221:S221"/>
    <mergeCell ref="U221:W221"/>
    <mergeCell ref="X221:AA221"/>
    <mergeCell ref="R222:S222"/>
    <mergeCell ref="U222:W222"/>
    <mergeCell ref="X222:AA222"/>
    <mergeCell ref="R223:S223"/>
    <mergeCell ref="U223:W223"/>
    <mergeCell ref="X329:AA329"/>
    <mergeCell ref="X223:AA223"/>
    <mergeCell ref="R224:S224"/>
    <mergeCell ref="U224:W224"/>
    <mergeCell ref="X224:AA224"/>
    <mergeCell ref="R225:S225"/>
    <mergeCell ref="U225:W225"/>
    <mergeCell ref="X225:AA225"/>
    <mergeCell ref="R226:S226"/>
    <mergeCell ref="U226:W226"/>
    <mergeCell ref="X226:AA226"/>
    <mergeCell ref="K325:Q325"/>
    <mergeCell ref="R325:S325"/>
    <mergeCell ref="R401:T401"/>
    <mergeCell ref="U401:W401"/>
    <mergeCell ref="X401:AA401"/>
    <mergeCell ref="R388:T388"/>
    <mergeCell ref="U388:W388"/>
    <mergeCell ref="X388:AA388"/>
    <mergeCell ref="K390:AA390"/>
    <mergeCell ref="K391:Q391"/>
    <mergeCell ref="R391:T391"/>
    <mergeCell ref="U391:W391"/>
    <mergeCell ref="X391:AA391"/>
    <mergeCell ref="R392:T392"/>
    <mergeCell ref="U392:W392"/>
    <mergeCell ref="X392:AA392"/>
    <mergeCell ref="R393:T393"/>
    <mergeCell ref="U393:W393"/>
    <mergeCell ref="X393:AA393"/>
    <mergeCell ref="K396:Q396"/>
    <mergeCell ref="R396:T396"/>
    <mergeCell ref="U396:W396"/>
    <mergeCell ref="X396:AA396"/>
    <mergeCell ref="R397:T397"/>
    <mergeCell ref="U397:W397"/>
    <mergeCell ref="X397:AA397"/>
    <mergeCell ref="K399:AA399"/>
    <mergeCell ref="K400:Q400"/>
    <mergeCell ref="R400:T400"/>
    <mergeCell ref="U400:W400"/>
    <mergeCell ref="X400:AA400"/>
    <mergeCell ref="U217:W217"/>
    <mergeCell ref="R217:S217"/>
    <mergeCell ref="X217:AA217"/>
    <mergeCell ref="R219:S219"/>
    <mergeCell ref="K395:AA395"/>
    <mergeCell ref="K332:Q332"/>
    <mergeCell ref="R332:S332"/>
    <mergeCell ref="U332:W332"/>
    <mergeCell ref="K156:Q156"/>
    <mergeCell ref="R156:S156"/>
    <mergeCell ref="U156:W156"/>
    <mergeCell ref="X156:AA156"/>
    <mergeCell ref="K157:Q157"/>
    <mergeCell ref="R157:S157"/>
    <mergeCell ref="U157:W157"/>
    <mergeCell ref="X157:AA157"/>
    <mergeCell ref="K158:Q158"/>
    <mergeCell ref="R158:S158"/>
    <mergeCell ref="U158:W158"/>
    <mergeCell ref="X158:AA158"/>
    <mergeCell ref="K179:AA179"/>
    <mergeCell ref="K162:Q162"/>
    <mergeCell ref="R162:S162"/>
    <mergeCell ref="U162:W162"/>
    <mergeCell ref="X162:AA162"/>
    <mergeCell ref="K165:AA165"/>
    <mergeCell ref="K166:Q166"/>
    <mergeCell ref="R166:S166"/>
    <mergeCell ref="U166:W166"/>
    <mergeCell ref="K176:Q176"/>
    <mergeCell ref="R176:S176"/>
    <mergeCell ref="U176:W176"/>
    <mergeCell ref="R218:S218"/>
    <mergeCell ref="U218:W218"/>
    <mergeCell ref="X218:AA218"/>
    <mergeCell ref="U219:W219"/>
    <mergeCell ref="K531:Q531"/>
    <mergeCell ref="R531:S531"/>
    <mergeCell ref="U531:W531"/>
    <mergeCell ref="X531:AA531"/>
    <mergeCell ref="K343:AA343"/>
    <mergeCell ref="K344:Q344"/>
    <mergeCell ref="R344:S344"/>
    <mergeCell ref="U344:W344"/>
    <mergeCell ref="X344:AA344"/>
    <mergeCell ref="R345:S345"/>
    <mergeCell ref="U345:W345"/>
    <mergeCell ref="X345:AA345"/>
    <mergeCell ref="R346:S346"/>
    <mergeCell ref="U346:W346"/>
    <mergeCell ref="X346:AA346"/>
    <mergeCell ref="R347:S347"/>
    <mergeCell ref="U347:W347"/>
    <mergeCell ref="X347:AA347"/>
    <mergeCell ref="X354:AA354"/>
    <mergeCell ref="R356:S356"/>
    <mergeCell ref="R348:S348"/>
    <mergeCell ref="U348:W348"/>
    <mergeCell ref="X348:AA348"/>
    <mergeCell ref="U356:W356"/>
    <mergeCell ref="X356:AA356"/>
    <mergeCell ref="R357:S357"/>
    <mergeCell ref="U357:W357"/>
    <mergeCell ref="X357:AA357"/>
    <mergeCell ref="K533:AA533"/>
    <mergeCell ref="K534:Q534"/>
    <mergeCell ref="R534:S534"/>
    <mergeCell ref="U534:W534"/>
    <mergeCell ref="X534:AA534"/>
    <mergeCell ref="K535:Q535"/>
    <mergeCell ref="R535:S535"/>
    <mergeCell ref="U535:W535"/>
    <mergeCell ref="X535:AA535"/>
    <mergeCell ref="K524:AA524"/>
    <mergeCell ref="K525:Q525"/>
    <mergeCell ref="R525:S525"/>
    <mergeCell ref="U525:W525"/>
    <mergeCell ref="X525:AA525"/>
    <mergeCell ref="K526:Q526"/>
    <mergeCell ref="R526:S526"/>
    <mergeCell ref="U526:W526"/>
    <mergeCell ref="X526:AA526"/>
    <mergeCell ref="K527:Q527"/>
    <mergeCell ref="R527:S527"/>
    <mergeCell ref="U527:W527"/>
    <mergeCell ref="X527:AA527"/>
    <mergeCell ref="K529:AA529"/>
    <mergeCell ref="K530:Q530"/>
    <mergeCell ref="R530:S530"/>
    <mergeCell ref="U530:W530"/>
    <mergeCell ref="X530:AA530"/>
    <mergeCell ref="K536:Q536"/>
    <mergeCell ref="R536:S536"/>
    <mergeCell ref="U536:W536"/>
    <mergeCell ref="X536:AA536"/>
    <mergeCell ref="K537:AA537"/>
    <mergeCell ref="K538:Q538"/>
    <mergeCell ref="R538:S538"/>
    <mergeCell ref="U538:W538"/>
    <mergeCell ref="X538:AA538"/>
    <mergeCell ref="K539:Q539"/>
    <mergeCell ref="R539:S539"/>
    <mergeCell ref="U539:W539"/>
    <mergeCell ref="X539:AA539"/>
    <mergeCell ref="K540:Q540"/>
    <mergeCell ref="R540:S540"/>
    <mergeCell ref="U540:W540"/>
    <mergeCell ref="X540:AA540"/>
    <mergeCell ref="K541:AA541"/>
    <mergeCell ref="K542:Q542"/>
    <mergeCell ref="R542:S542"/>
    <mergeCell ref="U542:W542"/>
    <mergeCell ref="X542:AA542"/>
    <mergeCell ref="K543:Q543"/>
    <mergeCell ref="R543:S543"/>
    <mergeCell ref="U543:W543"/>
    <mergeCell ref="X543:AA543"/>
    <mergeCell ref="K544:Q544"/>
    <mergeCell ref="R544:S544"/>
    <mergeCell ref="U544:W544"/>
    <mergeCell ref="X544:AA544"/>
    <mergeCell ref="K545:AA545"/>
    <mergeCell ref="K546:Q546"/>
    <mergeCell ref="R546:S546"/>
    <mergeCell ref="U546:W546"/>
    <mergeCell ref="X546:AA546"/>
    <mergeCell ref="K553:AA553"/>
    <mergeCell ref="K554:Q554"/>
    <mergeCell ref="R554:S554"/>
    <mergeCell ref="U554:W554"/>
    <mergeCell ref="X554:AA554"/>
    <mergeCell ref="K555:Q555"/>
    <mergeCell ref="R555:S555"/>
    <mergeCell ref="U555:W555"/>
    <mergeCell ref="X555:AA555"/>
    <mergeCell ref="K556:Q556"/>
    <mergeCell ref="R556:S556"/>
    <mergeCell ref="U556:W556"/>
    <mergeCell ref="X556:AA556"/>
    <mergeCell ref="K547:Q547"/>
    <mergeCell ref="R547:S547"/>
    <mergeCell ref="U547:W547"/>
    <mergeCell ref="X547:AA547"/>
    <mergeCell ref="K549:AA549"/>
    <mergeCell ref="K550:Q550"/>
    <mergeCell ref="R550:S550"/>
    <mergeCell ref="U550:W550"/>
    <mergeCell ref="X550:AA550"/>
    <mergeCell ref="K551:Q551"/>
    <mergeCell ref="R551:S551"/>
    <mergeCell ref="U551:W551"/>
    <mergeCell ref="X551:AA551"/>
    <mergeCell ref="K565:AA565"/>
    <mergeCell ref="K566:Q566"/>
    <mergeCell ref="R566:S566"/>
    <mergeCell ref="U566:W566"/>
    <mergeCell ref="X566:AA566"/>
    <mergeCell ref="K567:Q567"/>
    <mergeCell ref="R567:S567"/>
    <mergeCell ref="U567:W567"/>
    <mergeCell ref="X567:AA567"/>
    <mergeCell ref="K557:AA557"/>
    <mergeCell ref="K558:Q558"/>
    <mergeCell ref="R558:S558"/>
    <mergeCell ref="U558:W558"/>
    <mergeCell ref="X558:AA558"/>
    <mergeCell ref="K559:Q559"/>
    <mergeCell ref="R559:S559"/>
    <mergeCell ref="U559:W559"/>
    <mergeCell ref="X559:AA559"/>
    <mergeCell ref="K561:AA561"/>
    <mergeCell ref="K562:Q562"/>
    <mergeCell ref="R562:S562"/>
    <mergeCell ref="U562:W562"/>
    <mergeCell ref="X562:AA562"/>
    <mergeCell ref="K563:Q563"/>
    <mergeCell ref="R563:S563"/>
    <mergeCell ref="U563:W563"/>
    <mergeCell ref="X563:AA563"/>
    <mergeCell ref="R1038:S1038"/>
    <mergeCell ref="U1038:W1038"/>
    <mergeCell ref="X1038:AA1038"/>
    <mergeCell ref="K1024:AA1024"/>
    <mergeCell ref="K1025:Q1025"/>
    <mergeCell ref="R1025:S1025"/>
    <mergeCell ref="U1025:W1025"/>
    <mergeCell ref="X1025:AA1025"/>
    <mergeCell ref="K1026:Q1026"/>
    <mergeCell ref="R1026:S1026"/>
    <mergeCell ref="U1026:W1026"/>
    <mergeCell ref="X1026:AA1026"/>
    <mergeCell ref="K1028:AA1028"/>
    <mergeCell ref="K1029:Q1029"/>
    <mergeCell ref="R1029:S1029"/>
    <mergeCell ref="U1029:W1029"/>
    <mergeCell ref="X1029:AA1029"/>
    <mergeCell ref="K1030:Q1030"/>
    <mergeCell ref="R1030:S1030"/>
    <mergeCell ref="U1030:W1030"/>
    <mergeCell ref="X1030:AA1030"/>
    <mergeCell ref="K1032:AA1032"/>
    <mergeCell ref="K1033:Q1033"/>
    <mergeCell ref="R1033:S1033"/>
    <mergeCell ref="U1033:W1033"/>
    <mergeCell ref="K1048:AA1048"/>
    <mergeCell ref="K1049:Q1049"/>
    <mergeCell ref="R1049:S1049"/>
    <mergeCell ref="U1049:W1049"/>
    <mergeCell ref="X1049:AA1049"/>
    <mergeCell ref="K1050:Q1050"/>
    <mergeCell ref="R1050:S1050"/>
    <mergeCell ref="U1050:W1050"/>
    <mergeCell ref="X1050:AA1050"/>
    <mergeCell ref="K1040:AA1040"/>
    <mergeCell ref="K1041:Q1041"/>
    <mergeCell ref="R1041:S1041"/>
    <mergeCell ref="U1041:W1041"/>
    <mergeCell ref="X1041:AA1041"/>
    <mergeCell ref="K1042:Q1042"/>
    <mergeCell ref="R1042:S1042"/>
    <mergeCell ref="U1042:W1042"/>
    <mergeCell ref="X1042:AA1042"/>
    <mergeCell ref="K1044:AA1044"/>
    <mergeCell ref="K1045:Q1045"/>
    <mergeCell ref="R1045:S1045"/>
    <mergeCell ref="U1045:W1045"/>
    <mergeCell ref="X1045:AA1045"/>
    <mergeCell ref="K1046:Q1046"/>
    <mergeCell ref="R1046:S1046"/>
    <mergeCell ref="U1046:W1046"/>
    <mergeCell ref="X1046:AA1046"/>
    <mergeCell ref="R359:S359"/>
    <mergeCell ref="U359:W359"/>
    <mergeCell ref="X359:AA359"/>
    <mergeCell ref="R349:S349"/>
    <mergeCell ref="U349:W349"/>
    <mergeCell ref="X349:AA349"/>
    <mergeCell ref="R350:S350"/>
    <mergeCell ref="U350:W350"/>
    <mergeCell ref="X350:AA350"/>
    <mergeCell ref="R351:S351"/>
    <mergeCell ref="U351:W351"/>
    <mergeCell ref="X351:AA351"/>
    <mergeCell ref="R352:S352"/>
    <mergeCell ref="U352:W352"/>
    <mergeCell ref="X352:AA352"/>
    <mergeCell ref="R353:S353"/>
    <mergeCell ref="U353:W353"/>
    <mergeCell ref="X353:AA353"/>
    <mergeCell ref="R354:S354"/>
    <mergeCell ref="U354:W354"/>
    <mergeCell ref="K24:AA24"/>
    <mergeCell ref="K25:S25"/>
    <mergeCell ref="U144:W144"/>
    <mergeCell ref="U367:W367"/>
    <mergeCell ref="X367:AA367"/>
    <mergeCell ref="R368:S368"/>
    <mergeCell ref="U368:W368"/>
    <mergeCell ref="X368:AA368"/>
    <mergeCell ref="R369:S369"/>
    <mergeCell ref="U369:W369"/>
    <mergeCell ref="X369:AA369"/>
    <mergeCell ref="R360:S360"/>
    <mergeCell ref="U360:W360"/>
    <mergeCell ref="X360:AA360"/>
    <mergeCell ref="R361:S361"/>
    <mergeCell ref="U361:W361"/>
    <mergeCell ref="X361:AA361"/>
    <mergeCell ref="R362:S362"/>
    <mergeCell ref="U362:W362"/>
    <mergeCell ref="X362:AA362"/>
    <mergeCell ref="R363:S363"/>
    <mergeCell ref="U363:W363"/>
    <mergeCell ref="X363:AA363"/>
    <mergeCell ref="R364:S364"/>
    <mergeCell ref="U364:W364"/>
    <mergeCell ref="X364:AA364"/>
    <mergeCell ref="R365:S365"/>
    <mergeCell ref="U365:W365"/>
    <mergeCell ref="X365:AA365"/>
    <mergeCell ref="R355:S355"/>
    <mergeCell ref="U355:W355"/>
    <mergeCell ref="X355:AA355"/>
    <mergeCell ref="K13:AA13"/>
    <mergeCell ref="K14:S14"/>
    <mergeCell ref="U14:W14"/>
    <mergeCell ref="X14:AA14"/>
    <mergeCell ref="U15:W15"/>
    <mergeCell ref="X15:AA15"/>
    <mergeCell ref="U16:W16"/>
    <mergeCell ref="X16:AA16"/>
    <mergeCell ref="U17:W17"/>
    <mergeCell ref="X17:AA17"/>
    <mergeCell ref="U18:W18"/>
    <mergeCell ref="X18:AA18"/>
    <mergeCell ref="K20:AA20"/>
    <mergeCell ref="K21:S21"/>
    <mergeCell ref="U21:W21"/>
    <mergeCell ref="X21:AA21"/>
    <mergeCell ref="U22:W22"/>
    <mergeCell ref="X22:AA22"/>
    <mergeCell ref="U25:W25"/>
    <mergeCell ref="X25:AA25"/>
    <mergeCell ref="U26:W26"/>
    <mergeCell ref="X26:AA26"/>
    <mergeCell ref="U27:W27"/>
    <mergeCell ref="X27:AA27"/>
    <mergeCell ref="U28:W28"/>
    <mergeCell ref="X28:AA28"/>
    <mergeCell ref="K30:AA30"/>
    <mergeCell ref="K31:S31"/>
    <mergeCell ref="U31:W31"/>
    <mergeCell ref="X31:AA31"/>
    <mergeCell ref="U32:W32"/>
    <mergeCell ref="X32:AA32"/>
    <mergeCell ref="K34:AA34"/>
    <mergeCell ref="K35:S35"/>
    <mergeCell ref="U35:W35"/>
    <mergeCell ref="X35:AA35"/>
    <mergeCell ref="U48:W48"/>
    <mergeCell ref="X48:AA48"/>
    <mergeCell ref="K50:AA50"/>
    <mergeCell ref="K51:S51"/>
    <mergeCell ref="U51:W51"/>
    <mergeCell ref="X51:AA51"/>
    <mergeCell ref="U52:W52"/>
    <mergeCell ref="X52:AA52"/>
    <mergeCell ref="U36:W36"/>
    <mergeCell ref="X36:AA36"/>
    <mergeCell ref="K38:AA38"/>
    <mergeCell ref="K39:S39"/>
    <mergeCell ref="U39:W39"/>
    <mergeCell ref="X39:AA39"/>
    <mergeCell ref="U40:W40"/>
    <mergeCell ref="X40:AA40"/>
    <mergeCell ref="K42:AA42"/>
    <mergeCell ref="K43:S43"/>
    <mergeCell ref="U43:W43"/>
    <mergeCell ref="X43:AA43"/>
    <mergeCell ref="U44:W44"/>
    <mergeCell ref="X44:AA44"/>
    <mergeCell ref="K46:AA46"/>
    <mergeCell ref="K47:S47"/>
    <mergeCell ref="U47:W47"/>
    <mergeCell ref="X47:AA47"/>
  </mergeCells>
  <printOptions horizontalCentered="1"/>
  <pageMargins left="0.196527777777778" right="0.196527777777778" top="0.39374999999999999" bottom="0.59027777777777801" header="0.51180555555555496" footer="0.35416666666666702"/>
  <pageSetup paperSize="9" scale="65" firstPageNumber="0" fitToHeight="0" orientation="portrait" verticalDpi="300" r:id="rId1"/>
  <headerFooter>
    <oddFooter>&amp;CPágina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  <pageSetUpPr fitToPage="1"/>
  </sheetPr>
  <dimension ref="A1:AMT28"/>
  <sheetViews>
    <sheetView view="pageBreakPreview" topLeftCell="A16" zoomScale="70" zoomScaleNormal="50" zoomScaleSheetLayoutView="70" workbookViewId="0">
      <selection activeCell="M31" sqref="M31"/>
    </sheetView>
  </sheetViews>
  <sheetFormatPr defaultColWidth="9.140625" defaultRowHeight="15"/>
  <cols>
    <col min="1" max="1" width="9.140625" style="57"/>
    <col min="2" max="2" width="7.5703125" style="58" customWidth="1"/>
    <col min="3" max="3" width="9.140625" style="58"/>
    <col min="4" max="4" width="18.28515625" style="58" customWidth="1"/>
    <col min="5" max="5" width="8.5703125" style="58" customWidth="1"/>
    <col min="6" max="6" width="15.140625" style="58" customWidth="1"/>
    <col min="7" max="7" width="8.5703125" style="58" customWidth="1"/>
    <col min="8" max="8" width="14.85546875" style="59" customWidth="1"/>
    <col min="9" max="9" width="8" style="59" customWidth="1"/>
    <col min="10" max="10" width="14.5703125" style="59" customWidth="1"/>
    <col min="11" max="11" width="8.140625" style="59" customWidth="1"/>
    <col min="12" max="12" width="15.7109375" style="59" customWidth="1"/>
    <col min="13" max="13" width="8.42578125" style="59" customWidth="1"/>
    <col min="14" max="14" width="15.140625" style="59" customWidth="1"/>
    <col min="15" max="15" width="9.7109375" style="59" customWidth="1"/>
    <col min="16" max="16" width="15.7109375" style="59" customWidth="1"/>
    <col min="17" max="17" width="8" style="59" customWidth="1"/>
    <col min="18" max="18" width="15.85546875" style="59" customWidth="1"/>
    <col min="19" max="19" width="7" style="59" customWidth="1"/>
    <col min="20" max="20" width="16.140625" style="59" customWidth="1"/>
    <col min="21" max="21" width="8.7109375" style="59" customWidth="1"/>
    <col min="22" max="22" width="16.42578125" style="59" customWidth="1"/>
    <col min="23" max="1034" width="9.140625" style="60"/>
  </cols>
  <sheetData>
    <row r="1" spans="1:22" ht="101.25" customHeight="1">
      <c r="A1" s="442" t="s">
        <v>123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</row>
    <row r="2" spans="1:22" ht="10.5" customHeight="1">
      <c r="A2" s="61"/>
    </row>
    <row r="3" spans="1:22" ht="20.25" customHeight="1">
      <c r="A3" s="443" t="s">
        <v>65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  <c r="T3" s="443"/>
      <c r="U3" s="443"/>
      <c r="V3" s="443"/>
    </row>
    <row r="4" spans="1:22" ht="35.25" customHeight="1">
      <c r="A4" s="432" t="s">
        <v>66</v>
      </c>
      <c r="B4" s="432"/>
      <c r="C4" s="432"/>
      <c r="D4" s="444" t="str">
        <f>'Planilha Orçamentária'!F3</f>
        <v>Reforma e Ampliação do Mercado do Aurá</v>
      </c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6"/>
      <c r="U4" s="290" t="s">
        <v>67</v>
      </c>
      <c r="V4" s="291">
        <f>'Planilha Orçamentária'!L2</f>
        <v>0.22470000000000001</v>
      </c>
    </row>
    <row r="5" spans="1:22" ht="20.25" customHeight="1">
      <c r="A5" s="432" t="s">
        <v>68</v>
      </c>
      <c r="B5" s="432"/>
      <c r="C5" s="432"/>
      <c r="D5" s="447" t="str">
        <f>'Planilha Orçamentária'!F5</f>
        <v>SINAPI (12/2022) - NÃO DESONERADO // SEDOP (05/2022) // ORSE (09/2022) // SBC (04/2018)	 // IOPES (04/2022) // SIURB (01/2022)</v>
      </c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9"/>
      <c r="U5" s="290" t="s">
        <v>69</v>
      </c>
      <c r="V5" s="292">
        <f>'Planilha Orçamentária'!K5</f>
        <v>44963</v>
      </c>
    </row>
    <row r="6" spans="1:22" ht="20.25" customHeight="1">
      <c r="A6" s="432" t="s">
        <v>70</v>
      </c>
      <c r="B6" s="432"/>
      <c r="C6" s="432"/>
      <c r="D6" s="438" t="s">
        <v>711</v>
      </c>
      <c r="E6" s="439"/>
      <c r="F6" s="439"/>
      <c r="G6" s="439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  <c r="T6" s="439"/>
      <c r="U6" s="439"/>
      <c r="V6" s="440"/>
    </row>
    <row r="8" spans="1:22" ht="25.5" customHeight="1">
      <c r="A8" s="293" t="s">
        <v>71</v>
      </c>
      <c r="B8" s="433" t="s">
        <v>72</v>
      </c>
      <c r="C8" s="433"/>
      <c r="D8" s="433"/>
      <c r="E8" s="434" t="s">
        <v>73</v>
      </c>
      <c r="F8" s="434"/>
      <c r="G8" s="435" t="s">
        <v>74</v>
      </c>
      <c r="H8" s="435"/>
      <c r="I8" s="436" t="s">
        <v>75</v>
      </c>
      <c r="J8" s="437"/>
      <c r="K8" s="436" t="s">
        <v>76</v>
      </c>
      <c r="L8" s="437"/>
      <c r="M8" s="436" t="s">
        <v>255</v>
      </c>
      <c r="N8" s="437"/>
      <c r="O8" s="436" t="s">
        <v>256</v>
      </c>
      <c r="P8" s="437"/>
      <c r="Q8" s="436" t="s">
        <v>257</v>
      </c>
      <c r="R8" s="441"/>
      <c r="S8" s="435" t="s">
        <v>258</v>
      </c>
      <c r="T8" s="435"/>
      <c r="U8" s="435" t="s">
        <v>259</v>
      </c>
      <c r="V8" s="435"/>
    </row>
    <row r="9" spans="1:22" s="62" customFormat="1" ht="30" customHeight="1">
      <c r="A9" s="294">
        <v>1</v>
      </c>
      <c r="B9" s="430" t="s">
        <v>17</v>
      </c>
      <c r="C9" s="430"/>
      <c r="D9" s="430"/>
      <c r="E9" s="428">
        <f>'Planilha Orçamentária'!K8</f>
        <v>3885.8</v>
      </c>
      <c r="F9" s="428"/>
      <c r="G9" s="295">
        <v>1</v>
      </c>
      <c r="H9" s="296">
        <f>G9*E9</f>
        <v>3885.8</v>
      </c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8"/>
    </row>
    <row r="10" spans="1:22" s="62" customFormat="1" ht="43.5" customHeight="1">
      <c r="A10" s="294">
        <v>2</v>
      </c>
      <c r="B10" s="430" t="s">
        <v>142</v>
      </c>
      <c r="C10" s="430"/>
      <c r="D10" s="430"/>
      <c r="E10" s="428">
        <f>'Planilha Orçamentária'!K10</f>
        <v>100183.08000000002</v>
      </c>
      <c r="F10" s="428"/>
      <c r="G10" s="295">
        <v>1</v>
      </c>
      <c r="H10" s="299">
        <f>G10*E10</f>
        <v>100183.08000000002</v>
      </c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8"/>
    </row>
    <row r="11" spans="1:22" s="62" customFormat="1" ht="30" customHeight="1">
      <c r="A11" s="294">
        <v>3</v>
      </c>
      <c r="B11" s="430" t="s">
        <v>121</v>
      </c>
      <c r="C11" s="430"/>
      <c r="D11" s="430"/>
      <c r="E11" s="428">
        <f>'Planilha Orçamentária'!K20</f>
        <v>14481.130000000001</v>
      </c>
      <c r="F11" s="428"/>
      <c r="G11" s="301"/>
      <c r="H11" s="297"/>
      <c r="I11" s="302">
        <v>0.5</v>
      </c>
      <c r="J11" s="299">
        <f>I11*E11</f>
        <v>7240.5650000000005</v>
      </c>
      <c r="K11" s="302">
        <v>0.5</v>
      </c>
      <c r="L11" s="299">
        <f>K11*E11</f>
        <v>7240.5650000000005</v>
      </c>
      <c r="M11" s="297"/>
      <c r="N11" s="297"/>
      <c r="O11" s="297"/>
      <c r="P11" s="297"/>
      <c r="Q11" s="297"/>
      <c r="R11" s="297"/>
      <c r="S11" s="297"/>
      <c r="T11" s="297"/>
      <c r="U11" s="297"/>
      <c r="V11" s="298"/>
    </row>
    <row r="12" spans="1:22" s="62" customFormat="1" ht="30" customHeight="1">
      <c r="A12" s="294">
        <v>4</v>
      </c>
      <c r="B12" s="430" t="s">
        <v>152</v>
      </c>
      <c r="C12" s="430"/>
      <c r="D12" s="430"/>
      <c r="E12" s="428">
        <f>'Planilha Orçamentária'!K29</f>
        <v>39922.200000000004</v>
      </c>
      <c r="F12" s="428"/>
      <c r="G12" s="301"/>
      <c r="H12" s="297"/>
      <c r="I12" s="302">
        <v>1</v>
      </c>
      <c r="J12" s="299">
        <f>I12*E12</f>
        <v>39922.200000000004</v>
      </c>
      <c r="K12" s="297"/>
      <c r="L12" s="303"/>
      <c r="M12" s="297"/>
      <c r="N12" s="297"/>
      <c r="O12" s="297"/>
      <c r="P12" s="297"/>
      <c r="Q12" s="297"/>
      <c r="R12" s="297"/>
      <c r="S12" s="297"/>
      <c r="T12" s="297"/>
      <c r="U12" s="297"/>
      <c r="V12" s="298"/>
    </row>
    <row r="13" spans="1:22" s="62" customFormat="1" ht="30" customHeight="1">
      <c r="A13" s="294">
        <v>5</v>
      </c>
      <c r="B13" s="430" t="s">
        <v>154</v>
      </c>
      <c r="C13" s="430"/>
      <c r="D13" s="430"/>
      <c r="E13" s="428">
        <f>'Planilha Orçamentária'!K33</f>
        <v>49628.38</v>
      </c>
      <c r="F13" s="428"/>
      <c r="G13" s="301"/>
      <c r="H13" s="297"/>
      <c r="I13" s="302">
        <v>0.5</v>
      </c>
      <c r="J13" s="304">
        <f>I13*E13</f>
        <v>24814.19</v>
      </c>
      <c r="K13" s="302">
        <v>0.5</v>
      </c>
      <c r="L13" s="299">
        <f>K13*E13</f>
        <v>24814.19</v>
      </c>
      <c r="M13" s="297"/>
      <c r="N13" s="297"/>
      <c r="O13" s="297"/>
      <c r="P13" s="297"/>
      <c r="Q13" s="297"/>
      <c r="R13" s="297"/>
      <c r="S13" s="297"/>
      <c r="T13" s="297"/>
      <c r="U13" s="297"/>
      <c r="V13" s="298"/>
    </row>
    <row r="14" spans="1:22" s="62" customFormat="1" ht="30" customHeight="1">
      <c r="A14" s="294">
        <v>6</v>
      </c>
      <c r="B14" s="430" t="s">
        <v>159</v>
      </c>
      <c r="C14" s="430"/>
      <c r="D14" s="430"/>
      <c r="E14" s="428">
        <f>'Planilha Orçamentária'!K42</f>
        <v>187759.53999999998</v>
      </c>
      <c r="F14" s="428"/>
      <c r="G14" s="301"/>
      <c r="H14" s="297"/>
      <c r="I14" s="297"/>
      <c r="J14" s="297"/>
      <c r="K14" s="318">
        <v>0.15</v>
      </c>
      <c r="L14" s="299">
        <f>K14*E14</f>
        <v>28163.930999999997</v>
      </c>
      <c r="M14" s="297"/>
      <c r="N14" s="297"/>
      <c r="O14" s="297"/>
      <c r="P14" s="297"/>
      <c r="Q14" s="302">
        <v>0.4</v>
      </c>
      <c r="R14" s="299">
        <f>Q14*E14</f>
        <v>75103.815999999992</v>
      </c>
      <c r="S14" s="302">
        <v>0.25</v>
      </c>
      <c r="T14" s="299">
        <f>S14*E14</f>
        <v>46939.884999999995</v>
      </c>
      <c r="U14" s="302">
        <v>0.2</v>
      </c>
      <c r="V14" s="300">
        <f>U14*E14</f>
        <v>37551.907999999996</v>
      </c>
    </row>
    <row r="15" spans="1:22" s="62" customFormat="1" ht="30" customHeight="1">
      <c r="A15" s="294">
        <v>7</v>
      </c>
      <c r="B15" s="425" t="s">
        <v>162</v>
      </c>
      <c r="C15" s="426"/>
      <c r="D15" s="427"/>
      <c r="E15" s="428">
        <f>'Planilha Orçamentária'!K49</f>
        <v>69882.33</v>
      </c>
      <c r="F15" s="429"/>
      <c r="G15" s="301"/>
      <c r="H15" s="297"/>
      <c r="I15" s="297"/>
      <c r="J15" s="297"/>
      <c r="K15" s="297"/>
      <c r="L15" s="297"/>
      <c r="M15" s="297"/>
      <c r="N15" s="297"/>
      <c r="O15" s="302">
        <v>0.5</v>
      </c>
      <c r="P15" s="299">
        <f>O15*E15</f>
        <v>34941.165000000001</v>
      </c>
      <c r="Q15" s="302">
        <v>0.5</v>
      </c>
      <c r="R15" s="299">
        <f>Q15*E15</f>
        <v>34941.165000000001</v>
      </c>
      <c r="S15" s="297"/>
      <c r="T15" s="297"/>
      <c r="U15" s="297"/>
      <c r="V15" s="298"/>
    </row>
    <row r="16" spans="1:22" s="62" customFormat="1" ht="30" customHeight="1">
      <c r="A16" s="294">
        <v>8</v>
      </c>
      <c r="B16" s="425" t="s">
        <v>27</v>
      </c>
      <c r="C16" s="426"/>
      <c r="D16" s="427"/>
      <c r="E16" s="428">
        <f>'Planilha Orçamentária'!K55</f>
        <v>130908.74</v>
      </c>
      <c r="F16" s="429"/>
      <c r="G16" s="301"/>
      <c r="H16" s="297"/>
      <c r="I16" s="297"/>
      <c r="J16" s="297"/>
      <c r="K16" s="297"/>
      <c r="L16" s="297"/>
      <c r="M16" s="302">
        <v>0.2</v>
      </c>
      <c r="N16" s="299">
        <f>M16*E16</f>
        <v>26181.748000000003</v>
      </c>
      <c r="O16" s="302">
        <v>0.8</v>
      </c>
      <c r="P16" s="299">
        <f>O16*E16</f>
        <v>104726.99200000001</v>
      </c>
      <c r="Q16" s="297"/>
      <c r="R16" s="297"/>
      <c r="S16" s="297"/>
      <c r="T16" s="297"/>
      <c r="U16" s="297"/>
      <c r="V16" s="298"/>
    </row>
    <row r="17" spans="1:22" s="62" customFormat="1" ht="30" customHeight="1">
      <c r="A17" s="294">
        <v>9</v>
      </c>
      <c r="B17" s="425" t="s">
        <v>25</v>
      </c>
      <c r="C17" s="426"/>
      <c r="D17" s="427"/>
      <c r="E17" s="428">
        <f>'Planilha Orçamentária'!K63</f>
        <v>281039.74</v>
      </c>
      <c r="F17" s="429"/>
      <c r="G17" s="301"/>
      <c r="H17" s="297"/>
      <c r="I17" s="302">
        <v>0.3</v>
      </c>
      <c r="J17" s="299">
        <f>E17*I17</f>
        <v>84311.921999999991</v>
      </c>
      <c r="K17" s="302">
        <v>0.4</v>
      </c>
      <c r="L17" s="299">
        <f>K17*E17</f>
        <v>112415.89600000001</v>
      </c>
      <c r="M17" s="302">
        <v>0.3</v>
      </c>
      <c r="N17" s="299">
        <f>M17*E17</f>
        <v>84311.921999999991</v>
      </c>
      <c r="O17" s="297"/>
      <c r="P17" s="297"/>
      <c r="Q17" s="297"/>
      <c r="R17" s="297"/>
      <c r="S17" s="297"/>
      <c r="T17" s="297"/>
      <c r="U17" s="297"/>
      <c r="V17" s="298"/>
    </row>
    <row r="18" spans="1:22" s="62" customFormat="1" ht="30" customHeight="1">
      <c r="A18" s="294">
        <v>10</v>
      </c>
      <c r="B18" s="425" t="s">
        <v>50</v>
      </c>
      <c r="C18" s="426"/>
      <c r="D18" s="427"/>
      <c r="E18" s="428">
        <f>'Planilha Orçamentária'!K73</f>
        <v>74075.049999999988</v>
      </c>
      <c r="F18" s="429"/>
      <c r="G18" s="301"/>
      <c r="H18" s="297"/>
      <c r="I18" s="297"/>
      <c r="J18" s="297"/>
      <c r="K18" s="297"/>
      <c r="L18" s="297"/>
      <c r="M18" s="302">
        <v>0.5</v>
      </c>
      <c r="N18" s="299">
        <f>M18*E18</f>
        <v>37037.524999999994</v>
      </c>
      <c r="O18" s="302">
        <v>0.5</v>
      </c>
      <c r="P18" s="299">
        <f>O18*E18</f>
        <v>37037.524999999994</v>
      </c>
      <c r="Q18" s="297"/>
      <c r="R18" s="297"/>
      <c r="S18" s="297"/>
      <c r="T18" s="297"/>
      <c r="U18" s="297"/>
      <c r="V18" s="298"/>
    </row>
    <row r="19" spans="1:22" s="62" customFormat="1" ht="30" customHeight="1">
      <c r="A19" s="294">
        <v>11</v>
      </c>
      <c r="B19" s="425" t="s">
        <v>126</v>
      </c>
      <c r="C19" s="426"/>
      <c r="D19" s="427"/>
      <c r="E19" s="428">
        <f>'Planilha Orçamentária'!K88</f>
        <v>165392.22999999998</v>
      </c>
      <c r="F19" s="429"/>
      <c r="G19" s="301"/>
      <c r="H19" s="297"/>
      <c r="I19" s="297"/>
      <c r="J19" s="297"/>
      <c r="K19" s="302">
        <v>0.2</v>
      </c>
      <c r="L19" s="299">
        <f>K19*E19</f>
        <v>33078.445999999996</v>
      </c>
      <c r="M19" s="302">
        <v>0.3</v>
      </c>
      <c r="N19" s="299">
        <f>M19*E19</f>
        <v>49617.668999999994</v>
      </c>
      <c r="O19" s="302">
        <v>0.5</v>
      </c>
      <c r="P19" s="299">
        <f>O19*E19</f>
        <v>82696.114999999991</v>
      </c>
      <c r="Q19" s="297"/>
      <c r="R19" s="297"/>
      <c r="S19" s="297"/>
      <c r="T19" s="297"/>
      <c r="U19" s="297"/>
      <c r="V19" s="298"/>
    </row>
    <row r="20" spans="1:22" s="62" customFormat="1" ht="30" customHeight="1">
      <c r="A20" s="294">
        <v>12</v>
      </c>
      <c r="B20" s="425" t="s">
        <v>42</v>
      </c>
      <c r="C20" s="426"/>
      <c r="D20" s="427"/>
      <c r="E20" s="428">
        <f>'Planilha Orçamentária'!K101</f>
        <v>137352.46999999997</v>
      </c>
      <c r="F20" s="429"/>
      <c r="G20" s="301"/>
      <c r="H20" s="297"/>
      <c r="I20" s="297"/>
      <c r="J20" s="297"/>
      <c r="K20" s="297"/>
      <c r="L20" s="297"/>
      <c r="M20" s="302">
        <v>0.2</v>
      </c>
      <c r="N20" s="299">
        <f>M20*E20</f>
        <v>27470.493999999995</v>
      </c>
      <c r="O20" s="302">
        <v>0.3</v>
      </c>
      <c r="P20" s="299">
        <f>O20*E20</f>
        <v>41205.740999999987</v>
      </c>
      <c r="Q20" s="302">
        <v>0.5</v>
      </c>
      <c r="R20" s="299">
        <f>Q20*E20</f>
        <v>68676.234999999986</v>
      </c>
      <c r="S20" s="297"/>
      <c r="T20" s="297"/>
      <c r="U20" s="297"/>
      <c r="V20" s="298"/>
    </row>
    <row r="21" spans="1:22" s="62" customFormat="1" ht="30" customHeight="1">
      <c r="A21" s="294">
        <v>13</v>
      </c>
      <c r="B21" s="425" t="s">
        <v>38</v>
      </c>
      <c r="C21" s="426"/>
      <c r="D21" s="427"/>
      <c r="E21" s="428">
        <f>'Planilha Orçamentária'!K112</f>
        <v>143061.32</v>
      </c>
      <c r="F21" s="429"/>
      <c r="G21" s="301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302">
        <v>0.5</v>
      </c>
      <c r="T21" s="299">
        <f>S21*E21</f>
        <v>71530.66</v>
      </c>
      <c r="U21" s="302">
        <v>0.5</v>
      </c>
      <c r="V21" s="300">
        <f>U21*E21</f>
        <v>71530.66</v>
      </c>
    </row>
    <row r="22" spans="1:22" s="62" customFormat="1" ht="30" customHeight="1">
      <c r="A22" s="294">
        <v>14</v>
      </c>
      <c r="B22" s="425" t="s">
        <v>163</v>
      </c>
      <c r="C22" s="426"/>
      <c r="D22" s="427"/>
      <c r="E22" s="428">
        <f>'Planilha Orçamentária'!K119</f>
        <v>146977.14000000001</v>
      </c>
      <c r="F22" s="429"/>
      <c r="G22" s="301"/>
      <c r="H22" s="297"/>
      <c r="I22" s="297"/>
      <c r="J22" s="297"/>
      <c r="K22" s="297"/>
      <c r="L22" s="297"/>
      <c r="M22" s="297"/>
      <c r="N22" s="297"/>
      <c r="O22" s="297"/>
      <c r="P22" s="297"/>
      <c r="Q22" s="302">
        <v>0.5</v>
      </c>
      <c r="R22" s="299">
        <f>Q22*E22</f>
        <v>73488.570000000007</v>
      </c>
      <c r="S22" s="302">
        <v>0.5</v>
      </c>
      <c r="T22" s="299">
        <f>S22*E22</f>
        <v>73488.570000000007</v>
      </c>
      <c r="U22" s="297"/>
      <c r="V22" s="298"/>
    </row>
    <row r="23" spans="1:22" s="62" customFormat="1" ht="30" customHeight="1">
      <c r="A23" s="294">
        <v>15</v>
      </c>
      <c r="B23" s="425" t="s">
        <v>164</v>
      </c>
      <c r="C23" s="426"/>
      <c r="D23" s="427"/>
      <c r="E23" s="428">
        <f>'Planilha Orçamentária'!K139</f>
        <v>88755.89999999998</v>
      </c>
      <c r="F23" s="429"/>
      <c r="G23" s="301"/>
      <c r="H23" s="297"/>
      <c r="I23" s="297"/>
      <c r="J23" s="297"/>
      <c r="K23" s="297"/>
      <c r="L23" s="297"/>
      <c r="M23" s="297"/>
      <c r="N23" s="297"/>
      <c r="O23" s="297"/>
      <c r="P23" s="297"/>
      <c r="Q23" s="302">
        <v>0.4</v>
      </c>
      <c r="R23" s="299">
        <f>Q23*E23</f>
        <v>35502.359999999993</v>
      </c>
      <c r="S23" s="302">
        <v>0.4</v>
      </c>
      <c r="T23" s="299">
        <f>S23*E23</f>
        <v>35502.359999999993</v>
      </c>
      <c r="U23" s="302">
        <v>0.2</v>
      </c>
      <c r="V23" s="300">
        <f>U23*E23</f>
        <v>17751.179999999997</v>
      </c>
    </row>
    <row r="24" spans="1:22" s="62" customFormat="1" ht="30" customHeight="1">
      <c r="A24" s="294">
        <v>16</v>
      </c>
      <c r="B24" s="425" t="s">
        <v>56</v>
      </c>
      <c r="C24" s="426"/>
      <c r="D24" s="427"/>
      <c r="E24" s="428">
        <f>'Planilha Orçamentária'!K168</f>
        <v>6809.97</v>
      </c>
      <c r="F24" s="431"/>
      <c r="G24" s="305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7">
        <v>1</v>
      </c>
      <c r="V24" s="308">
        <f>U24*E24</f>
        <v>6809.97</v>
      </c>
    </row>
    <row r="25" spans="1:22" ht="22.5" customHeight="1">
      <c r="A25" s="309"/>
      <c r="B25" s="423" t="s">
        <v>770</v>
      </c>
      <c r="C25" s="423"/>
      <c r="D25" s="423"/>
      <c r="E25" s="423"/>
      <c r="F25" s="423"/>
      <c r="G25" s="316">
        <f>H25/V26</f>
        <v>6.3452183981584448E-2</v>
      </c>
      <c r="H25" s="310">
        <f>SUM(H9:H24)</f>
        <v>104068.88000000002</v>
      </c>
      <c r="I25" s="316">
        <f>J25/V26</f>
        <v>9.5291412549834476E-2</v>
      </c>
      <c r="J25" s="310">
        <f>SUM(J9:J24)</f>
        <v>156288.87699999998</v>
      </c>
      <c r="K25" s="316">
        <f>L25/V26</f>
        <v>0.12542597652693899</v>
      </c>
      <c r="L25" s="310">
        <f>SUM(L9:L24)</f>
        <v>205713.02799999999</v>
      </c>
      <c r="M25" s="316">
        <f>N25/V26</f>
        <v>0.1369534180596676</v>
      </c>
      <c r="N25" s="310">
        <f>SUM(N9:N24)</f>
        <v>224619.35800000001</v>
      </c>
      <c r="O25" s="316">
        <f>P25/V26</f>
        <v>0.18328442477162368</v>
      </c>
      <c r="P25" s="310">
        <f>SUM(P9:P24)</f>
        <v>300607.538</v>
      </c>
      <c r="Q25" s="316">
        <f>R25/V26</f>
        <v>0.1754219322983824</v>
      </c>
      <c r="R25" s="310">
        <f>SUM(R9:R24)</f>
        <v>287712.14600000001</v>
      </c>
      <c r="S25" s="316">
        <f>T25/V26</f>
        <v>0.13868629469657565</v>
      </c>
      <c r="T25" s="310">
        <f>SUM(T9:T24)</f>
        <v>227461.47499999998</v>
      </c>
      <c r="U25" s="316">
        <f>V25/V26</f>
        <v>8.1484357115393063E-2</v>
      </c>
      <c r="V25" s="310">
        <f>SUM(V9:V24)</f>
        <v>133643.71799999999</v>
      </c>
    </row>
    <row r="26" spans="1:22" ht="22.5" customHeight="1">
      <c r="A26" s="311"/>
      <c r="B26" s="424" t="s">
        <v>771</v>
      </c>
      <c r="C26" s="424"/>
      <c r="D26" s="424"/>
      <c r="E26" s="424"/>
      <c r="F26" s="424"/>
      <c r="G26" s="317">
        <f>G25</f>
        <v>6.3452183981584448E-2</v>
      </c>
      <c r="H26" s="315">
        <f>H25</f>
        <v>104068.88000000002</v>
      </c>
      <c r="I26" s="317">
        <f t="shared" ref="I26:V26" si="0">G26+I25</f>
        <v>0.15874359653141892</v>
      </c>
      <c r="J26" s="315">
        <f t="shared" si="0"/>
        <v>260357.75699999998</v>
      </c>
      <c r="K26" s="317">
        <f t="shared" si="0"/>
        <v>0.28416957305835788</v>
      </c>
      <c r="L26" s="315">
        <f t="shared" si="0"/>
        <v>466070.78499999997</v>
      </c>
      <c r="M26" s="317">
        <f t="shared" si="0"/>
        <v>0.42112299111802548</v>
      </c>
      <c r="N26" s="315">
        <f t="shared" si="0"/>
        <v>690690.14299999992</v>
      </c>
      <c r="O26" s="317">
        <f t="shared" si="0"/>
        <v>0.60440741588964919</v>
      </c>
      <c r="P26" s="315">
        <f t="shared" si="0"/>
        <v>991297.68099999987</v>
      </c>
      <c r="Q26" s="317">
        <f t="shared" si="0"/>
        <v>0.77982934818803162</v>
      </c>
      <c r="R26" s="315">
        <f t="shared" si="0"/>
        <v>1279009.8269999998</v>
      </c>
      <c r="S26" s="317">
        <f t="shared" si="0"/>
        <v>0.9185156428846073</v>
      </c>
      <c r="T26" s="315">
        <f t="shared" si="0"/>
        <v>1506471.3019999997</v>
      </c>
      <c r="U26" s="317">
        <f t="shared" si="0"/>
        <v>1.0000000000000004</v>
      </c>
      <c r="V26" s="315">
        <f t="shared" si="0"/>
        <v>1640115.0199999996</v>
      </c>
    </row>
    <row r="27" spans="1:22">
      <c r="A27" s="312"/>
      <c r="B27" s="313"/>
      <c r="C27" s="313"/>
      <c r="D27" s="313"/>
      <c r="E27" s="313"/>
      <c r="F27" s="313"/>
      <c r="G27" s="313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</row>
    <row r="28" spans="1:22">
      <c r="A28" s="312"/>
      <c r="B28" s="313"/>
      <c r="C28" s="313"/>
      <c r="D28" s="313"/>
      <c r="E28" s="313"/>
      <c r="F28" s="313"/>
      <c r="G28" s="313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</row>
  </sheetData>
  <mergeCells count="52">
    <mergeCell ref="A1:V1"/>
    <mergeCell ref="A3:V3"/>
    <mergeCell ref="A4:C4"/>
    <mergeCell ref="A5:C5"/>
    <mergeCell ref="D4:T4"/>
    <mergeCell ref="D5:T5"/>
    <mergeCell ref="A6:C6"/>
    <mergeCell ref="B8:D8"/>
    <mergeCell ref="E8:F8"/>
    <mergeCell ref="G8:H8"/>
    <mergeCell ref="O8:P8"/>
    <mergeCell ref="D6:V6"/>
    <mergeCell ref="Q8:R8"/>
    <mergeCell ref="S8:T8"/>
    <mergeCell ref="U8:V8"/>
    <mergeCell ref="I8:J8"/>
    <mergeCell ref="K8:L8"/>
    <mergeCell ref="M8:N8"/>
    <mergeCell ref="E11:F11"/>
    <mergeCell ref="B9:D9"/>
    <mergeCell ref="E9:F9"/>
    <mergeCell ref="B10:D10"/>
    <mergeCell ref="E10:F10"/>
    <mergeCell ref="B11:D11"/>
    <mergeCell ref="B18:D18"/>
    <mergeCell ref="E18:F18"/>
    <mergeCell ref="B19:D19"/>
    <mergeCell ref="E19:F19"/>
    <mergeCell ref="B24:D24"/>
    <mergeCell ref="E24:F24"/>
    <mergeCell ref="B21:D21"/>
    <mergeCell ref="E21:F21"/>
    <mergeCell ref="B22:D22"/>
    <mergeCell ref="E22:F22"/>
    <mergeCell ref="B23:D23"/>
    <mergeCell ref="E23:F23"/>
    <mergeCell ref="B25:F25"/>
    <mergeCell ref="B26:F26"/>
    <mergeCell ref="B17:D17"/>
    <mergeCell ref="E17:F17"/>
    <mergeCell ref="B12:D12"/>
    <mergeCell ref="E12:F12"/>
    <mergeCell ref="B13:D13"/>
    <mergeCell ref="E13:F13"/>
    <mergeCell ref="B14:D14"/>
    <mergeCell ref="E14:F14"/>
    <mergeCell ref="B16:D16"/>
    <mergeCell ref="E16:F16"/>
    <mergeCell ref="B15:D15"/>
    <mergeCell ref="E15:F15"/>
    <mergeCell ref="B20:D20"/>
    <mergeCell ref="E20:F20"/>
  </mergeCells>
  <printOptions horizontalCentered="1" verticalCentered="1"/>
  <pageMargins left="0.39370078740157483" right="0" top="0" bottom="0" header="0.51181102362204722" footer="0.31496062992125984"/>
  <pageSetup paperSize="9" scale="50" firstPageNumber="0" orientation="landscape" r:id="rId1"/>
  <colBreaks count="1" manualBreakCount="1">
    <brk id="23" max="3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G38"/>
  <sheetViews>
    <sheetView view="pageBreakPreview" topLeftCell="A16" zoomScale="120" zoomScaleNormal="100" zoomScaleSheetLayoutView="120" workbookViewId="0">
      <selection activeCell="I11" sqref="I11"/>
    </sheetView>
  </sheetViews>
  <sheetFormatPr defaultColWidth="9.140625" defaultRowHeight="15"/>
  <cols>
    <col min="1" max="1" width="6.85546875" customWidth="1"/>
    <col min="2" max="2" width="27.42578125" customWidth="1"/>
    <col min="3" max="3" width="14" style="63" customWidth="1"/>
    <col min="4" max="4" width="15.140625" style="63" customWidth="1"/>
    <col min="5" max="6" width="14.28515625" style="63" customWidth="1"/>
    <col min="245" max="245" width="6.85546875" customWidth="1"/>
    <col min="246" max="246" width="27.42578125" customWidth="1"/>
    <col min="247" max="248" width="14" customWidth="1"/>
    <col min="249" max="249" width="18.140625" customWidth="1"/>
    <col min="250" max="250" width="9.7109375" customWidth="1"/>
    <col min="501" max="501" width="6.85546875" customWidth="1"/>
    <col min="502" max="502" width="27.42578125" customWidth="1"/>
    <col min="503" max="504" width="14" customWidth="1"/>
    <col min="505" max="505" width="18.140625" customWidth="1"/>
    <col min="506" max="506" width="9.7109375" customWidth="1"/>
    <col min="757" max="757" width="6.85546875" customWidth="1"/>
    <col min="758" max="758" width="27.42578125" customWidth="1"/>
    <col min="759" max="760" width="14" customWidth="1"/>
    <col min="761" max="761" width="18.140625" customWidth="1"/>
    <col min="762" max="762" width="9.7109375" customWidth="1"/>
    <col min="1013" max="1013" width="6.85546875" customWidth="1"/>
    <col min="1014" max="1014" width="27.42578125" customWidth="1"/>
    <col min="1015" max="1016" width="14" customWidth="1"/>
    <col min="1017" max="1017" width="18.140625" customWidth="1"/>
    <col min="1018" max="1018" width="9.7109375" customWidth="1"/>
  </cols>
  <sheetData>
    <row r="1" spans="1:6" ht="81.75" customHeight="1">
      <c r="A1" s="458" t="s">
        <v>123</v>
      </c>
      <c r="B1" s="458"/>
      <c r="C1" s="458"/>
      <c r="D1" s="458"/>
      <c r="E1" s="458"/>
      <c r="F1" s="458"/>
    </row>
    <row r="2" spans="1:6">
      <c r="A2" s="64"/>
      <c r="B2" s="65"/>
      <c r="C2"/>
      <c r="D2" s="66"/>
      <c r="E2" s="66"/>
      <c r="F2" s="66"/>
    </row>
    <row r="3" spans="1:6" ht="15.75">
      <c r="A3" s="459" t="s">
        <v>2</v>
      </c>
      <c r="B3" s="459"/>
      <c r="C3" s="459"/>
      <c r="D3" s="459"/>
      <c r="E3" s="459"/>
      <c r="F3" s="459"/>
    </row>
    <row r="4" spans="1:6" ht="32.25" customHeight="1">
      <c r="A4" s="67" t="s">
        <v>66</v>
      </c>
      <c r="B4" s="460" t="str">
        <f>'Planilha Orçamentária'!F3</f>
        <v>Reforma e Ampliação do Mercado do Aurá</v>
      </c>
      <c r="C4" s="460"/>
      <c r="D4" s="460"/>
      <c r="E4" s="67" t="s">
        <v>69</v>
      </c>
      <c r="F4" s="68">
        <f>'Planilha Orçamentária'!K5</f>
        <v>44963</v>
      </c>
    </row>
    <row r="5" spans="1:6">
      <c r="A5" s="69"/>
      <c r="B5" s="70"/>
      <c r="C5" s="70"/>
      <c r="D5" s="70"/>
      <c r="E5" s="70"/>
      <c r="F5" s="71"/>
    </row>
    <row r="6" spans="1:6">
      <c r="A6" s="72" t="s">
        <v>77</v>
      </c>
      <c r="B6" s="73"/>
      <c r="C6" s="73"/>
      <c r="D6" s="73"/>
      <c r="E6" s="73"/>
      <c r="F6" s="74"/>
    </row>
    <row r="7" spans="1:6">
      <c r="A7" s="461" t="s">
        <v>78</v>
      </c>
      <c r="B7" s="461"/>
      <c r="C7" s="461"/>
      <c r="D7" s="461"/>
      <c r="E7" s="461"/>
      <c r="F7" s="461"/>
    </row>
    <row r="8" spans="1:6" ht="11.25" customHeight="1">
      <c r="A8" s="462"/>
      <c r="B8" s="462"/>
      <c r="C8" s="462"/>
      <c r="D8" s="462"/>
      <c r="E8" s="462"/>
      <c r="F8" s="75"/>
    </row>
    <row r="9" spans="1:6">
      <c r="A9" s="457" t="s">
        <v>79</v>
      </c>
      <c r="B9" s="457"/>
      <c r="C9" s="457"/>
      <c r="D9" s="457"/>
      <c r="E9" s="76" t="s">
        <v>80</v>
      </c>
      <c r="F9" s="77" t="s">
        <v>81</v>
      </c>
    </row>
    <row r="10" spans="1:6" ht="19.5" customHeight="1">
      <c r="A10" s="454" t="s">
        <v>82</v>
      </c>
      <c r="B10" s="454"/>
      <c r="C10" s="454"/>
      <c r="D10" s="454"/>
      <c r="E10" s="78" t="s">
        <v>83</v>
      </c>
      <c r="F10" s="79">
        <v>0.03</v>
      </c>
    </row>
    <row r="11" spans="1:6" ht="19.5" customHeight="1">
      <c r="A11" s="454" t="s">
        <v>84</v>
      </c>
      <c r="B11" s="454"/>
      <c r="C11" s="454"/>
      <c r="D11" s="454"/>
      <c r="E11" s="80" t="s">
        <v>85</v>
      </c>
      <c r="F11" s="79">
        <v>8.0000000000000002E-3</v>
      </c>
    </row>
    <row r="12" spans="1:6" ht="19.5" customHeight="1">
      <c r="A12" s="454" t="s">
        <v>86</v>
      </c>
      <c r="B12" s="454"/>
      <c r="C12" s="454"/>
      <c r="D12" s="454"/>
      <c r="E12" s="81" t="s">
        <v>87</v>
      </c>
      <c r="F12" s="82">
        <v>9.7000000000000003E-3</v>
      </c>
    </row>
    <row r="13" spans="1:6" ht="19.5" customHeight="1">
      <c r="A13" s="454" t="s">
        <v>88</v>
      </c>
      <c r="B13" s="454"/>
      <c r="C13" s="454"/>
      <c r="D13" s="454"/>
      <c r="E13" s="81" t="s">
        <v>89</v>
      </c>
      <c r="F13" s="82">
        <v>5.8999999999999999E-3</v>
      </c>
    </row>
    <row r="14" spans="1:6" ht="19.5" customHeight="1">
      <c r="A14" s="454" t="s">
        <v>90</v>
      </c>
      <c r="B14" s="454"/>
      <c r="C14" s="454"/>
      <c r="D14" s="454"/>
      <c r="E14" s="81" t="s">
        <v>91</v>
      </c>
      <c r="F14" s="82">
        <v>6.1600000000000002E-2</v>
      </c>
    </row>
    <row r="15" spans="1:6" ht="19.5" customHeight="1">
      <c r="A15" s="454" t="s">
        <v>92</v>
      </c>
      <c r="B15" s="454"/>
      <c r="C15" s="454"/>
      <c r="D15" s="454"/>
      <c r="E15" s="81" t="s">
        <v>93</v>
      </c>
      <c r="F15" s="82">
        <v>3.6499999999999998E-2</v>
      </c>
    </row>
    <row r="16" spans="1:6" ht="19.5" customHeight="1">
      <c r="A16" s="454" t="s">
        <v>94</v>
      </c>
      <c r="B16" s="454"/>
      <c r="C16" s="454"/>
      <c r="D16" s="454"/>
      <c r="E16" s="81" t="s">
        <v>95</v>
      </c>
      <c r="F16" s="82">
        <v>0.05</v>
      </c>
    </row>
    <row r="17" spans="1:7" ht="19.5" customHeight="1">
      <c r="A17" s="455" t="s">
        <v>96</v>
      </c>
      <c r="B17" s="455"/>
      <c r="C17" s="455"/>
      <c r="D17" s="455"/>
      <c r="E17" s="83" t="s">
        <v>97</v>
      </c>
      <c r="F17" s="84">
        <v>0</v>
      </c>
    </row>
    <row r="18" spans="1:7" ht="24.75" customHeight="1">
      <c r="A18" s="456" t="s">
        <v>98</v>
      </c>
      <c r="B18" s="456"/>
      <c r="C18" s="456"/>
      <c r="D18" s="456"/>
      <c r="E18" s="85" t="s">
        <v>99</v>
      </c>
      <c r="F18" s="86">
        <f>ROUND(((1+F10+F11+F12)*(1+F13)*(1+F14)/(1-(F15+F16+F17)))-1,4)</f>
        <v>0.22470000000000001</v>
      </c>
    </row>
    <row r="19" spans="1:7">
      <c r="A19" s="87"/>
      <c r="B19" s="88"/>
      <c r="C19" s="88"/>
      <c r="D19" s="88"/>
      <c r="E19" s="88"/>
      <c r="F19" s="87"/>
    </row>
    <row r="20" spans="1:7">
      <c r="A20" s="89" t="s">
        <v>100</v>
      </c>
      <c r="B20" s="90"/>
      <c r="C20" s="90"/>
      <c r="D20" s="90"/>
      <c r="E20" s="90"/>
      <c r="F20" s="91"/>
    </row>
    <row r="21" spans="1:7">
      <c r="A21" s="92"/>
      <c r="B21" s="88"/>
      <c r="C21" s="88"/>
      <c r="D21" s="88"/>
      <c r="E21" s="88"/>
      <c r="F21" s="93"/>
    </row>
    <row r="22" spans="1:7" ht="21" customHeight="1">
      <c r="A22" s="451" t="s">
        <v>101</v>
      </c>
      <c r="B22" s="452" t="s">
        <v>102</v>
      </c>
      <c r="C22" s="452"/>
      <c r="D22" s="452"/>
      <c r="E22" s="452"/>
      <c r="F22" s="453">
        <v>-1</v>
      </c>
    </row>
    <row r="23" spans="1:7" ht="21" customHeight="1">
      <c r="A23" s="451"/>
      <c r="B23" s="452" t="s">
        <v>103</v>
      </c>
      <c r="C23" s="452"/>
      <c r="D23" s="452"/>
      <c r="E23" s="452"/>
      <c r="F23" s="453"/>
    </row>
    <row r="24" spans="1:7">
      <c r="A24" s="94"/>
      <c r="B24" s="95"/>
      <c r="C24" s="95"/>
      <c r="D24" s="95"/>
      <c r="E24" s="95"/>
      <c r="F24" s="96"/>
    </row>
    <row r="25" spans="1:7">
      <c r="A25" s="88"/>
      <c r="B25" s="88"/>
      <c r="C25" s="88"/>
      <c r="D25" s="88"/>
      <c r="E25" s="88"/>
      <c r="F25" s="87"/>
    </row>
    <row r="26" spans="1:7" ht="46.5" customHeight="1">
      <c r="A26" s="450" t="s">
        <v>104</v>
      </c>
      <c r="B26" s="450"/>
      <c r="C26" s="450"/>
      <c r="D26" s="450"/>
      <c r="E26" s="450"/>
      <c r="F26" s="450"/>
    </row>
    <row r="27" spans="1:7" ht="5.0999999999999996" customHeight="1">
      <c r="A27" s="97"/>
      <c r="B27" s="98"/>
      <c r="C27" s="98"/>
      <c r="D27" s="98"/>
      <c r="E27" s="98"/>
      <c r="F27" s="98"/>
    </row>
    <row r="28" spans="1:7" ht="46.5" customHeight="1">
      <c r="A28" s="450" t="s">
        <v>105</v>
      </c>
      <c r="B28" s="450"/>
      <c r="C28" s="450"/>
      <c r="D28" s="450"/>
      <c r="E28" s="450"/>
      <c r="F28" s="450"/>
      <c r="G28" s="99"/>
    </row>
    <row r="29" spans="1:7">
      <c r="A29" s="88"/>
      <c r="B29" s="88"/>
      <c r="C29" s="88"/>
      <c r="D29" s="88"/>
      <c r="E29" s="88"/>
      <c r="F29" s="100"/>
    </row>
    <row r="30" spans="1:7">
      <c r="A30" s="88"/>
      <c r="B30" s="88"/>
      <c r="C30" s="88"/>
      <c r="D30" s="88"/>
      <c r="E30" s="88"/>
      <c r="F30" s="88"/>
    </row>
    <row r="31" spans="1:7">
      <c r="A31" s="88"/>
      <c r="B31" s="88"/>
      <c r="C31" s="88"/>
      <c r="D31" s="88"/>
      <c r="E31" s="88"/>
      <c r="F31" s="88"/>
    </row>
    <row r="32" spans="1:7">
      <c r="A32" s="88"/>
      <c r="B32" s="88"/>
      <c r="C32" s="88"/>
      <c r="D32" s="88"/>
      <c r="E32" s="88"/>
      <c r="F32" s="88"/>
    </row>
    <row r="33" spans="1:6">
      <c r="A33" s="88"/>
      <c r="B33" s="88"/>
      <c r="C33" s="88"/>
      <c r="D33" s="88"/>
      <c r="E33" s="88"/>
      <c r="F33" s="88"/>
    </row>
    <row r="34" spans="1:6">
      <c r="A34" s="88"/>
      <c r="B34" s="88"/>
      <c r="C34" s="88"/>
      <c r="D34" s="88"/>
      <c r="E34" s="88"/>
      <c r="F34" s="88"/>
    </row>
    <row r="35" spans="1:6">
      <c r="C35"/>
      <c r="D35" s="101"/>
      <c r="E35" s="101"/>
      <c r="F35" s="101"/>
    </row>
    <row r="36" spans="1:6">
      <c r="C36"/>
      <c r="D36" s="101"/>
      <c r="E36" s="101"/>
      <c r="F36" s="101"/>
    </row>
    <row r="37" spans="1:6">
      <c r="C37"/>
      <c r="D37" s="101"/>
      <c r="E37" s="101"/>
      <c r="F37" s="101"/>
    </row>
    <row r="38" spans="1:6">
      <c r="C38"/>
      <c r="D38" s="101"/>
      <c r="E38" s="101"/>
      <c r="F38" s="101"/>
    </row>
  </sheetData>
  <mergeCells count="21">
    <mergeCell ref="A1:F1"/>
    <mergeCell ref="A3:F3"/>
    <mergeCell ref="B4:D4"/>
    <mergeCell ref="A7:F7"/>
    <mergeCell ref="A8:E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28:F28"/>
    <mergeCell ref="A22:A23"/>
    <mergeCell ref="B22:E22"/>
    <mergeCell ref="F22:F23"/>
    <mergeCell ref="B23:E23"/>
    <mergeCell ref="A26:F26"/>
  </mergeCells>
  <printOptions horizontalCentered="1"/>
  <pageMargins left="0.196527777777778" right="0.196527777777778" top="0.39305555555555599" bottom="0.39305555555555599" header="0.51180555555555496" footer="0.51180555555555496"/>
  <pageSetup paperSize="9" firstPageNumber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09"/>
  <sheetViews>
    <sheetView view="pageBreakPreview" topLeftCell="A97" zoomScale="120" zoomScaleNormal="100" zoomScaleSheetLayoutView="120" workbookViewId="0">
      <selection activeCell="F46" sqref="F46"/>
    </sheetView>
  </sheetViews>
  <sheetFormatPr defaultColWidth="8.7109375" defaultRowHeight="15"/>
  <cols>
    <col min="2" max="2" width="9.85546875" customWidth="1"/>
    <col min="4" max="4" width="43.7109375" customWidth="1"/>
    <col min="5" max="6" width="11.85546875" customWidth="1"/>
    <col min="7" max="7" width="11.5703125" customWidth="1"/>
    <col min="8" max="8" width="16.5703125" customWidth="1"/>
  </cols>
  <sheetData>
    <row r="5" spans="1:9">
      <c r="A5" s="61"/>
      <c r="B5" s="58"/>
      <c r="C5" s="58"/>
      <c r="D5" s="58"/>
      <c r="E5" s="58"/>
      <c r="F5" s="58"/>
      <c r="G5" s="58"/>
      <c r="H5" s="59"/>
      <c r="I5" s="60"/>
    </row>
    <row r="6" spans="1:9" ht="15.75" thickBot="1">
      <c r="A6" s="61"/>
      <c r="B6" s="58"/>
      <c r="C6" s="58"/>
      <c r="D6" s="58"/>
      <c r="E6" s="58"/>
      <c r="F6" s="58"/>
      <c r="G6" s="58"/>
      <c r="H6" s="59"/>
      <c r="I6" s="60"/>
    </row>
    <row r="7" spans="1:9" ht="16.5" thickBot="1">
      <c r="A7" s="102"/>
      <c r="B7" s="466" t="s">
        <v>123</v>
      </c>
      <c r="C7" s="466"/>
      <c r="D7" s="466"/>
      <c r="E7" s="466"/>
      <c r="F7" s="466"/>
      <c r="G7" s="466"/>
      <c r="H7" s="466"/>
    </row>
    <row r="8" spans="1:9" ht="16.5" thickBot="1">
      <c r="A8" s="102"/>
      <c r="B8" s="471" t="s">
        <v>772</v>
      </c>
      <c r="C8" s="472"/>
      <c r="D8" s="472"/>
      <c r="E8" s="472"/>
      <c r="F8" s="472"/>
      <c r="G8" s="472"/>
      <c r="H8" s="473"/>
    </row>
    <row r="9" spans="1:9" ht="16.5" thickBot="1">
      <c r="A9" s="102"/>
      <c r="B9" s="467" t="s">
        <v>122</v>
      </c>
      <c r="C9" s="467"/>
      <c r="D9" s="467"/>
      <c r="E9" s="467"/>
      <c r="F9" s="467"/>
      <c r="G9" s="467"/>
      <c r="H9" s="467"/>
    </row>
    <row r="10" spans="1:9" ht="15.75" thickBot="1">
      <c r="B10" s="465" t="s">
        <v>773</v>
      </c>
      <c r="C10" s="465"/>
      <c r="D10" s="465"/>
      <c r="E10" s="465"/>
      <c r="F10" s="465"/>
      <c r="G10" s="465"/>
      <c r="H10" s="142" t="s">
        <v>36</v>
      </c>
    </row>
    <row r="11" spans="1:9">
      <c r="A11" s="102"/>
      <c r="B11" s="104" t="s">
        <v>106</v>
      </c>
      <c r="C11" s="105" t="s">
        <v>107</v>
      </c>
      <c r="D11" s="105" t="s">
        <v>72</v>
      </c>
      <c r="E11" s="105" t="s">
        <v>11</v>
      </c>
      <c r="F11" s="105" t="s">
        <v>108</v>
      </c>
      <c r="G11" s="105" t="s">
        <v>109</v>
      </c>
      <c r="H11" s="106" t="s">
        <v>110</v>
      </c>
    </row>
    <row r="12" spans="1:9">
      <c r="A12" s="102"/>
      <c r="B12" s="325" t="s">
        <v>18</v>
      </c>
      <c r="C12" s="319">
        <v>280026</v>
      </c>
      <c r="D12" s="107" t="s">
        <v>581</v>
      </c>
      <c r="E12" s="319" t="s">
        <v>111</v>
      </c>
      <c r="F12" s="326">
        <v>0.2</v>
      </c>
      <c r="G12" s="319">
        <v>17.07</v>
      </c>
      <c r="H12" s="327">
        <f>G12*F12</f>
        <v>3.4140000000000001</v>
      </c>
    </row>
    <row r="13" spans="1:9" ht="15.75" thickBot="1">
      <c r="A13" s="102"/>
      <c r="B13" s="108"/>
      <c r="C13" s="109"/>
      <c r="D13" s="109"/>
      <c r="E13" s="109"/>
      <c r="F13" s="109"/>
      <c r="G13" s="110" t="s">
        <v>113</v>
      </c>
      <c r="H13" s="111">
        <f>SUM(H12:H12)</f>
        <v>3.4140000000000001</v>
      </c>
    </row>
    <row r="14" spans="1:9" ht="15.75" thickBot="1">
      <c r="B14" s="468" t="s">
        <v>132</v>
      </c>
      <c r="C14" s="468"/>
      <c r="D14" s="468"/>
      <c r="E14" s="468"/>
      <c r="F14" s="468"/>
      <c r="G14" s="468"/>
      <c r="H14" s="103" t="s">
        <v>114</v>
      </c>
    </row>
    <row r="15" spans="1:9">
      <c r="B15" s="104" t="s">
        <v>106</v>
      </c>
      <c r="C15" s="105" t="s">
        <v>107</v>
      </c>
      <c r="D15" s="105" t="s">
        <v>72</v>
      </c>
      <c r="E15" s="105" t="s">
        <v>11</v>
      </c>
      <c r="F15" s="105" t="s">
        <v>108</v>
      </c>
      <c r="G15" s="105" t="s">
        <v>109</v>
      </c>
      <c r="H15" s="106" t="s">
        <v>110</v>
      </c>
    </row>
    <row r="16" spans="1:9" ht="30">
      <c r="B16" s="325" t="s">
        <v>112</v>
      </c>
      <c r="C16" s="319">
        <v>6416</v>
      </c>
      <c r="D16" s="107" t="s">
        <v>133</v>
      </c>
      <c r="E16" s="319" t="s">
        <v>11</v>
      </c>
      <c r="F16" s="319">
        <v>1</v>
      </c>
      <c r="G16" s="320">
        <v>166.21</v>
      </c>
      <c r="H16" s="327">
        <f t="shared" ref="H16" si="0">G16*F16</f>
        <v>166.21</v>
      </c>
    </row>
    <row r="17" spans="2:8" ht="15.75" thickBot="1">
      <c r="B17" s="108"/>
      <c r="C17" s="109"/>
      <c r="D17" s="109"/>
      <c r="E17" s="109"/>
      <c r="F17" s="109"/>
      <c r="G17" s="110" t="s">
        <v>113</v>
      </c>
      <c r="H17" s="111">
        <f>SUM(H16:H16)</f>
        <v>166.21</v>
      </c>
    </row>
    <row r="18" spans="2:8" ht="15.75" thickBot="1">
      <c r="B18" s="469" t="s">
        <v>843</v>
      </c>
      <c r="C18" s="470"/>
      <c r="D18" s="470"/>
      <c r="E18" s="470"/>
      <c r="F18" s="470"/>
      <c r="G18" s="470"/>
      <c r="H18" s="114" t="s">
        <v>114</v>
      </c>
    </row>
    <row r="19" spans="2:8">
      <c r="B19" s="115" t="s">
        <v>106</v>
      </c>
      <c r="C19" s="116" t="s">
        <v>107</v>
      </c>
      <c r="D19" s="116" t="s">
        <v>72</v>
      </c>
      <c r="E19" s="116" t="s">
        <v>11</v>
      </c>
      <c r="F19" s="116" t="s">
        <v>108</v>
      </c>
      <c r="G19" s="116" t="s">
        <v>109</v>
      </c>
      <c r="H19" s="117" t="s">
        <v>110</v>
      </c>
    </row>
    <row r="20" spans="2:8" ht="45">
      <c r="B20" s="328" t="s">
        <v>112</v>
      </c>
      <c r="C20" s="323">
        <v>199</v>
      </c>
      <c r="D20" s="321" t="s">
        <v>136</v>
      </c>
      <c r="E20" s="322" t="s">
        <v>19</v>
      </c>
      <c r="F20" s="323">
        <v>1</v>
      </c>
      <c r="G20" s="323">
        <v>54.37</v>
      </c>
      <c r="H20" s="329">
        <f t="shared" ref="H20:H22" si="1">G20*F20</f>
        <v>54.37</v>
      </c>
    </row>
    <row r="21" spans="2:8" ht="30">
      <c r="B21" s="328" t="s">
        <v>112</v>
      </c>
      <c r="C21" s="323">
        <v>234</v>
      </c>
      <c r="D21" s="321" t="s">
        <v>137</v>
      </c>
      <c r="E21" s="322" t="s">
        <v>19</v>
      </c>
      <c r="F21" s="323">
        <v>1</v>
      </c>
      <c r="G21" s="323">
        <v>35.85</v>
      </c>
      <c r="H21" s="329">
        <f t="shared" si="1"/>
        <v>35.85</v>
      </c>
    </row>
    <row r="22" spans="2:8" ht="30">
      <c r="B22" s="328" t="s">
        <v>112</v>
      </c>
      <c r="C22" s="323">
        <v>211</v>
      </c>
      <c r="D22" s="138" t="s">
        <v>138</v>
      </c>
      <c r="E22" s="324" t="s">
        <v>61</v>
      </c>
      <c r="F22" s="323">
        <v>2.5000000000000001E-2</v>
      </c>
      <c r="G22" s="330">
        <v>1869.83</v>
      </c>
      <c r="H22" s="329">
        <f t="shared" si="1"/>
        <v>46.745750000000001</v>
      </c>
    </row>
    <row r="23" spans="2:8" ht="15.75" thickBot="1">
      <c r="B23" s="126"/>
      <c r="C23" s="118"/>
      <c r="D23" s="118"/>
      <c r="E23" s="118"/>
      <c r="F23" s="118"/>
      <c r="G23" s="119" t="s">
        <v>113</v>
      </c>
      <c r="H23" s="120">
        <f>H20+H21+H22</f>
        <v>136.96575000000001</v>
      </c>
    </row>
    <row r="24" spans="2:8" ht="30" customHeight="1" thickBot="1">
      <c r="B24" s="465" t="s">
        <v>850</v>
      </c>
      <c r="C24" s="465"/>
      <c r="D24" s="465"/>
      <c r="E24" s="465"/>
      <c r="F24" s="465"/>
      <c r="G24" s="465"/>
      <c r="H24" s="142" t="s">
        <v>36</v>
      </c>
    </row>
    <row r="25" spans="2:8">
      <c r="B25" s="104" t="s">
        <v>106</v>
      </c>
      <c r="C25" s="105" t="s">
        <v>107</v>
      </c>
      <c r="D25" s="105" t="s">
        <v>72</v>
      </c>
      <c r="E25" s="105" t="s">
        <v>11</v>
      </c>
      <c r="F25" s="105" t="s">
        <v>108</v>
      </c>
      <c r="G25" s="105" t="s">
        <v>109</v>
      </c>
      <c r="H25" s="106" t="s">
        <v>110</v>
      </c>
    </row>
    <row r="26" spans="2:8" ht="30">
      <c r="B26" s="325" t="s">
        <v>21</v>
      </c>
      <c r="C26" s="319">
        <v>88262</v>
      </c>
      <c r="D26" s="107" t="s">
        <v>845</v>
      </c>
      <c r="E26" s="319" t="s">
        <v>111</v>
      </c>
      <c r="F26" s="326">
        <v>1.9</v>
      </c>
      <c r="G26" s="319">
        <v>26.23</v>
      </c>
      <c r="H26" s="327">
        <f>G26*F26</f>
        <v>49.836999999999996</v>
      </c>
    </row>
    <row r="27" spans="2:8" ht="30">
      <c r="B27" s="325" t="s">
        <v>21</v>
      </c>
      <c r="C27" s="319">
        <v>88239</v>
      </c>
      <c r="D27" s="107" t="s">
        <v>846</v>
      </c>
      <c r="E27" s="319" t="s">
        <v>111</v>
      </c>
      <c r="F27" s="326">
        <v>1.9</v>
      </c>
      <c r="G27" s="319">
        <v>21.52</v>
      </c>
      <c r="H27" s="327">
        <f>G27*F27</f>
        <v>40.887999999999998</v>
      </c>
    </row>
    <row r="28" spans="2:8" ht="45">
      <c r="B28" s="325" t="s">
        <v>21</v>
      </c>
      <c r="C28" s="319">
        <v>4433</v>
      </c>
      <c r="D28" s="107" t="s">
        <v>847</v>
      </c>
      <c r="E28" s="319" t="s">
        <v>49</v>
      </c>
      <c r="F28" s="326">
        <v>19</v>
      </c>
      <c r="G28" s="319">
        <v>21.31</v>
      </c>
      <c r="H28" s="327">
        <f>G28*F28</f>
        <v>404.89</v>
      </c>
    </row>
    <row r="29" spans="2:8" ht="45">
      <c r="B29" s="325" t="s">
        <v>21</v>
      </c>
      <c r="C29" s="319">
        <v>3993</v>
      </c>
      <c r="D29" s="107" t="s">
        <v>848</v>
      </c>
      <c r="E29" s="319" t="s">
        <v>19</v>
      </c>
      <c r="F29" s="319">
        <v>2.2000000000000002</v>
      </c>
      <c r="G29" s="319">
        <v>99.56</v>
      </c>
      <c r="H29" s="327">
        <f>G29*F29</f>
        <v>219.03200000000001</v>
      </c>
    </row>
    <row r="30" spans="2:8" ht="30">
      <c r="B30" s="325" t="s">
        <v>21</v>
      </c>
      <c r="C30" s="319">
        <v>5068</v>
      </c>
      <c r="D30" s="107" t="s">
        <v>849</v>
      </c>
      <c r="E30" s="320" t="s">
        <v>129</v>
      </c>
      <c r="F30" s="326">
        <v>0.2</v>
      </c>
      <c r="G30" s="319">
        <v>23.58</v>
      </c>
      <c r="H30" s="327">
        <f>G30*F30</f>
        <v>4.7160000000000002</v>
      </c>
    </row>
    <row r="31" spans="2:8" ht="15.75" thickBot="1">
      <c r="B31" s="108"/>
      <c r="C31" s="109"/>
      <c r="D31" s="109"/>
      <c r="E31" s="109"/>
      <c r="F31" s="109"/>
      <c r="G31" s="110" t="s">
        <v>113</v>
      </c>
      <c r="H31" s="111">
        <f>SUM(H26:H30)</f>
        <v>719.36300000000006</v>
      </c>
    </row>
    <row r="32" spans="2:8" ht="15" customHeight="1" thickBot="1">
      <c r="B32" s="463" t="s">
        <v>165</v>
      </c>
      <c r="C32" s="464"/>
      <c r="D32" s="464"/>
      <c r="E32" s="464"/>
      <c r="F32" s="464"/>
      <c r="G32" s="464"/>
      <c r="H32" s="127" t="s">
        <v>114</v>
      </c>
    </row>
    <row r="33" spans="2:8" ht="15" customHeight="1">
      <c r="B33" s="115" t="s">
        <v>106</v>
      </c>
      <c r="C33" s="116" t="s">
        <v>107</v>
      </c>
      <c r="D33" s="116" t="s">
        <v>72</v>
      </c>
      <c r="E33" s="116" t="s">
        <v>11</v>
      </c>
      <c r="F33" s="116" t="s">
        <v>108</v>
      </c>
      <c r="G33" s="116" t="s">
        <v>109</v>
      </c>
      <c r="H33" s="117" t="s">
        <v>110</v>
      </c>
    </row>
    <row r="34" spans="2:8" ht="27" customHeight="1">
      <c r="B34" s="215" t="s">
        <v>112</v>
      </c>
      <c r="C34" s="128" t="s">
        <v>621</v>
      </c>
      <c r="D34" s="214" t="s">
        <v>558</v>
      </c>
      <c r="E34" s="216" t="s">
        <v>114</v>
      </c>
      <c r="F34" s="130">
        <v>1</v>
      </c>
      <c r="G34" s="128">
        <v>47.42</v>
      </c>
      <c r="H34" s="129">
        <f t="shared" ref="H34:H38" si="2">G34*F34</f>
        <v>47.42</v>
      </c>
    </row>
    <row r="35" spans="2:8" ht="15" customHeight="1">
      <c r="B35" s="215" t="s">
        <v>18</v>
      </c>
      <c r="C35" s="128" t="s">
        <v>556</v>
      </c>
      <c r="D35" s="214" t="s">
        <v>557</v>
      </c>
      <c r="E35" s="216" t="s">
        <v>11</v>
      </c>
      <c r="F35" s="130">
        <v>15</v>
      </c>
      <c r="G35" s="128">
        <v>5.55</v>
      </c>
      <c r="H35" s="129">
        <f t="shared" ref="H35:H37" si="3">G35*F35</f>
        <v>83.25</v>
      </c>
    </row>
    <row r="36" spans="2:8" ht="45">
      <c r="B36" s="140" t="s">
        <v>112</v>
      </c>
      <c r="C36" s="128">
        <v>2313</v>
      </c>
      <c r="D36" s="139" t="s">
        <v>166</v>
      </c>
      <c r="E36" s="141" t="s">
        <v>24</v>
      </c>
      <c r="F36" s="130">
        <v>1.8</v>
      </c>
      <c r="G36" s="128">
        <v>77.95</v>
      </c>
      <c r="H36" s="129">
        <f t="shared" si="3"/>
        <v>140.31</v>
      </c>
    </row>
    <row r="37" spans="2:8">
      <c r="B37" s="215" t="s">
        <v>21</v>
      </c>
      <c r="C37" s="128">
        <v>88317</v>
      </c>
      <c r="D37" s="214" t="s">
        <v>559</v>
      </c>
      <c r="E37" s="216" t="s">
        <v>111</v>
      </c>
      <c r="F37" s="130">
        <v>1</v>
      </c>
      <c r="G37" s="128">
        <v>27.25</v>
      </c>
      <c r="H37" s="129">
        <f t="shared" si="3"/>
        <v>27.25</v>
      </c>
    </row>
    <row r="38" spans="2:8">
      <c r="B38" s="215" t="s">
        <v>21</v>
      </c>
      <c r="C38" s="128">
        <v>88309</v>
      </c>
      <c r="D38" s="214" t="s">
        <v>245</v>
      </c>
      <c r="E38" s="216" t="s">
        <v>111</v>
      </c>
      <c r="F38" s="130">
        <v>1.2</v>
      </c>
      <c r="G38" s="128">
        <v>26.6</v>
      </c>
      <c r="H38" s="129">
        <f t="shared" si="2"/>
        <v>31.92</v>
      </c>
    </row>
    <row r="39" spans="2:8" ht="15" customHeight="1" thickBot="1">
      <c r="B39" s="118"/>
      <c r="C39" s="118"/>
      <c r="D39" s="118"/>
      <c r="E39" s="118"/>
      <c r="F39" s="118"/>
      <c r="G39" s="119" t="s">
        <v>113</v>
      </c>
      <c r="H39" s="120">
        <f>SUM(H34:H38)</f>
        <v>330.15000000000003</v>
      </c>
    </row>
    <row r="40" spans="2:8" ht="29.25" customHeight="1" thickBot="1">
      <c r="B40" s="465" t="s">
        <v>885</v>
      </c>
      <c r="C40" s="465"/>
      <c r="D40" s="465"/>
      <c r="E40" s="465"/>
      <c r="F40" s="465"/>
      <c r="G40" s="465"/>
      <c r="H40" s="142" t="s">
        <v>114</v>
      </c>
    </row>
    <row r="41" spans="2:8" ht="15" customHeight="1">
      <c r="B41" s="104" t="s">
        <v>106</v>
      </c>
      <c r="C41" s="105" t="s">
        <v>107</v>
      </c>
      <c r="D41" s="105" t="s">
        <v>72</v>
      </c>
      <c r="E41" s="105" t="s">
        <v>11</v>
      </c>
      <c r="F41" s="105" t="s">
        <v>108</v>
      </c>
      <c r="G41" s="105" t="s">
        <v>109</v>
      </c>
      <c r="H41" s="106" t="s">
        <v>110</v>
      </c>
    </row>
    <row r="42" spans="2:8" ht="33" customHeight="1">
      <c r="B42" s="144" t="s">
        <v>21</v>
      </c>
      <c r="C42" s="143">
        <v>98746</v>
      </c>
      <c r="D42" s="145" t="s">
        <v>180</v>
      </c>
      <c r="E42" s="143" t="s">
        <v>49</v>
      </c>
      <c r="F42" s="146">
        <v>0.13</v>
      </c>
      <c r="G42" s="143">
        <v>78.81</v>
      </c>
      <c r="H42" s="327">
        <f>G42*F42</f>
        <v>10.2453</v>
      </c>
    </row>
    <row r="43" spans="2:8" ht="29.25" customHeight="1">
      <c r="B43" s="144" t="s">
        <v>182</v>
      </c>
      <c r="C43" s="143">
        <v>40535</v>
      </c>
      <c r="D43" s="145" t="s">
        <v>181</v>
      </c>
      <c r="E43" s="143" t="s">
        <v>129</v>
      </c>
      <c r="F43" s="146">
        <v>0.8</v>
      </c>
      <c r="G43" s="143">
        <v>11.54</v>
      </c>
      <c r="H43" s="327">
        <f>G43*F43</f>
        <v>9.2319999999999993</v>
      </c>
    </row>
    <row r="44" spans="2:8" ht="27" customHeight="1">
      <c r="B44" s="144" t="s">
        <v>21</v>
      </c>
      <c r="C44" s="143">
        <v>88315</v>
      </c>
      <c r="D44" s="145" t="s">
        <v>183</v>
      </c>
      <c r="E44" s="143" t="s">
        <v>111</v>
      </c>
      <c r="F44" s="143">
        <v>0.8</v>
      </c>
      <c r="G44" s="143">
        <v>26.41</v>
      </c>
      <c r="H44" s="327">
        <f>G44*F44</f>
        <v>21.128</v>
      </c>
    </row>
    <row r="45" spans="2:8" ht="45" customHeight="1">
      <c r="B45" s="144" t="s">
        <v>21</v>
      </c>
      <c r="C45" s="143">
        <v>100722</v>
      </c>
      <c r="D45" s="145" t="s">
        <v>184</v>
      </c>
      <c r="E45" s="143" t="s">
        <v>19</v>
      </c>
      <c r="F45" s="143">
        <v>0.7</v>
      </c>
      <c r="G45" s="143">
        <v>23.39</v>
      </c>
      <c r="H45" s="327">
        <f>G45*F45</f>
        <v>16.373000000000001</v>
      </c>
    </row>
    <row r="46" spans="2:8" ht="19.5" customHeight="1" thickBot="1">
      <c r="B46" s="108"/>
      <c r="C46" s="109"/>
      <c r="D46" s="109"/>
      <c r="E46" s="109"/>
      <c r="F46" s="109"/>
      <c r="G46" s="110" t="s">
        <v>113</v>
      </c>
      <c r="H46" s="111">
        <f>SUM(H42:H45)</f>
        <v>56.978300000000004</v>
      </c>
    </row>
    <row r="47" spans="2:8" ht="30" customHeight="1" thickBot="1">
      <c r="B47" s="465" t="s">
        <v>199</v>
      </c>
      <c r="C47" s="465"/>
      <c r="D47" s="465"/>
      <c r="E47" s="465"/>
      <c r="F47" s="465"/>
      <c r="G47" s="465"/>
      <c r="H47" s="142" t="s">
        <v>49</v>
      </c>
    </row>
    <row r="48" spans="2:8">
      <c r="B48" s="104" t="s">
        <v>106</v>
      </c>
      <c r="C48" s="105" t="s">
        <v>107</v>
      </c>
      <c r="D48" s="105" t="s">
        <v>72</v>
      </c>
      <c r="E48" s="105" t="s">
        <v>11</v>
      </c>
      <c r="F48" s="105" t="s">
        <v>108</v>
      </c>
      <c r="G48" s="105" t="s">
        <v>109</v>
      </c>
      <c r="H48" s="106" t="s">
        <v>110</v>
      </c>
    </row>
    <row r="49" spans="2:8">
      <c r="B49" s="144" t="s">
        <v>18</v>
      </c>
      <c r="C49" s="143">
        <v>270591</v>
      </c>
      <c r="D49" s="145" t="s">
        <v>195</v>
      </c>
      <c r="E49" s="143" t="s">
        <v>49</v>
      </c>
      <c r="F49" s="146">
        <v>1</v>
      </c>
      <c r="G49" s="143">
        <v>8.07</v>
      </c>
      <c r="H49" s="327">
        <f>G49*F49</f>
        <v>8.07</v>
      </c>
    </row>
    <row r="50" spans="2:8" ht="30">
      <c r="B50" s="144" t="s">
        <v>112</v>
      </c>
      <c r="C50" s="143">
        <v>4962</v>
      </c>
      <c r="D50" s="145" t="s">
        <v>196</v>
      </c>
      <c r="E50" s="20" t="s">
        <v>36</v>
      </c>
      <c r="F50" s="143">
        <v>1</v>
      </c>
      <c r="G50" s="143">
        <v>60.2</v>
      </c>
      <c r="H50" s="327">
        <f>G50*F50</f>
        <v>60.2</v>
      </c>
    </row>
    <row r="51" spans="2:8">
      <c r="B51" s="144" t="s">
        <v>18</v>
      </c>
      <c r="C51" s="143">
        <v>130112</v>
      </c>
      <c r="D51" s="145" t="s">
        <v>197</v>
      </c>
      <c r="E51" s="143" t="s">
        <v>146</v>
      </c>
      <c r="F51" s="143">
        <v>0.3</v>
      </c>
      <c r="G51" s="143">
        <v>67.66</v>
      </c>
      <c r="H51" s="327">
        <f>G51*F51</f>
        <v>20.297999999999998</v>
      </c>
    </row>
    <row r="52" spans="2:8" ht="26.25" customHeight="1">
      <c r="B52" s="144" t="s">
        <v>112</v>
      </c>
      <c r="C52" s="143">
        <v>9310</v>
      </c>
      <c r="D52" s="145" t="s">
        <v>238</v>
      </c>
      <c r="E52" s="143" t="s">
        <v>146</v>
      </c>
      <c r="F52" s="143">
        <v>0.33</v>
      </c>
      <c r="G52" s="143">
        <v>178.29</v>
      </c>
      <c r="H52" s="327">
        <f>G52*F52</f>
        <v>58.835700000000003</v>
      </c>
    </row>
    <row r="53" spans="2:8" ht="15.75" thickBot="1">
      <c r="B53" s="108"/>
      <c r="C53" s="109"/>
      <c r="D53" s="109"/>
      <c r="E53" s="109"/>
      <c r="F53" s="109"/>
      <c r="G53" s="110" t="s">
        <v>113</v>
      </c>
      <c r="H53" s="111">
        <f>SUM(H49:H52)</f>
        <v>147.40370000000001</v>
      </c>
    </row>
    <row r="54" spans="2:8" ht="15.75" customHeight="1" thickBot="1">
      <c r="B54" s="463" t="s">
        <v>886</v>
      </c>
      <c r="C54" s="464"/>
      <c r="D54" s="464"/>
      <c r="E54" s="464"/>
      <c r="F54" s="464"/>
      <c r="G54" s="464"/>
      <c r="H54" s="127" t="s">
        <v>36</v>
      </c>
    </row>
    <row r="55" spans="2:8">
      <c r="B55" s="115" t="s">
        <v>106</v>
      </c>
      <c r="C55" s="116" t="s">
        <v>107</v>
      </c>
      <c r="D55" s="116" t="s">
        <v>72</v>
      </c>
      <c r="E55" s="116" t="s">
        <v>11</v>
      </c>
      <c r="F55" s="116" t="s">
        <v>108</v>
      </c>
      <c r="G55" s="116" t="s">
        <v>109</v>
      </c>
      <c r="H55" s="117" t="s">
        <v>110</v>
      </c>
    </row>
    <row r="56" spans="2:8">
      <c r="B56" s="217" t="s">
        <v>575</v>
      </c>
      <c r="C56" s="218" t="s">
        <v>574</v>
      </c>
      <c r="D56" s="219" t="s">
        <v>576</v>
      </c>
      <c r="E56" s="20" t="s">
        <v>36</v>
      </c>
      <c r="F56" s="154">
        <v>0.5</v>
      </c>
      <c r="G56" s="150">
        <v>1</v>
      </c>
      <c r="H56" s="152">
        <f t="shared" ref="H56:H59" si="4">G56*F56</f>
        <v>0.5</v>
      </c>
    </row>
    <row r="57" spans="2:8">
      <c r="B57" s="217" t="s">
        <v>18</v>
      </c>
      <c r="C57" s="218" t="s">
        <v>578</v>
      </c>
      <c r="D57" s="219" t="s">
        <v>579</v>
      </c>
      <c r="E57" s="20" t="s">
        <v>577</v>
      </c>
      <c r="F57" s="154">
        <v>0.13</v>
      </c>
      <c r="G57" s="150">
        <v>143.5</v>
      </c>
      <c r="H57" s="152">
        <f t="shared" si="4"/>
        <v>18.655000000000001</v>
      </c>
    </row>
    <row r="58" spans="2:8" ht="30" customHeight="1">
      <c r="B58" s="217" t="s">
        <v>18</v>
      </c>
      <c r="C58" s="154">
        <v>280024</v>
      </c>
      <c r="D58" s="219" t="s">
        <v>580</v>
      </c>
      <c r="E58" s="20" t="s">
        <v>111</v>
      </c>
      <c r="F58" s="154">
        <v>0.8</v>
      </c>
      <c r="G58" s="150">
        <v>22.37</v>
      </c>
      <c r="H58" s="152">
        <f t="shared" si="4"/>
        <v>17.896000000000001</v>
      </c>
    </row>
    <row r="59" spans="2:8">
      <c r="B59" s="220" t="s">
        <v>18</v>
      </c>
      <c r="C59" s="151">
        <v>280026</v>
      </c>
      <c r="D59" s="219" t="s">
        <v>581</v>
      </c>
      <c r="E59" s="20" t="s">
        <v>111</v>
      </c>
      <c r="F59" s="155">
        <v>0.7</v>
      </c>
      <c r="G59" s="150">
        <v>17.07</v>
      </c>
      <c r="H59" s="152">
        <f t="shared" si="4"/>
        <v>11.949</v>
      </c>
    </row>
    <row r="60" spans="2:8" ht="15.75" thickBot="1">
      <c r="B60" s="118"/>
      <c r="C60" s="118"/>
      <c r="D60" s="118"/>
      <c r="E60" s="118"/>
      <c r="F60" s="156" t="s">
        <v>252</v>
      </c>
      <c r="G60" s="119" t="s">
        <v>113</v>
      </c>
      <c r="H60" s="120">
        <f>SUM(H56:H59)</f>
        <v>49</v>
      </c>
    </row>
    <row r="61" spans="2:8" ht="15.75" thickBot="1">
      <c r="B61" s="463" t="s">
        <v>888</v>
      </c>
      <c r="C61" s="464"/>
      <c r="D61" s="464"/>
      <c r="E61" s="464"/>
      <c r="F61" s="464"/>
      <c r="G61" s="464"/>
      <c r="H61" s="127" t="s">
        <v>36</v>
      </c>
    </row>
    <row r="62" spans="2:8">
      <c r="B62" s="115" t="s">
        <v>106</v>
      </c>
      <c r="C62" s="116" t="s">
        <v>107</v>
      </c>
      <c r="D62" s="116" t="s">
        <v>72</v>
      </c>
      <c r="E62" s="116" t="s">
        <v>11</v>
      </c>
      <c r="F62" s="116" t="s">
        <v>108</v>
      </c>
      <c r="G62" s="116" t="s">
        <v>109</v>
      </c>
      <c r="H62" s="117" t="s">
        <v>110</v>
      </c>
    </row>
    <row r="63" spans="2:8" ht="45">
      <c r="B63" s="149" t="s">
        <v>182</v>
      </c>
      <c r="C63" s="128">
        <v>11689</v>
      </c>
      <c r="D63" s="148" t="s">
        <v>225</v>
      </c>
      <c r="E63" s="151" t="s">
        <v>49</v>
      </c>
      <c r="F63" s="130">
        <v>1.8</v>
      </c>
      <c r="G63" s="150">
        <v>1517.78</v>
      </c>
      <c r="H63" s="152">
        <f t="shared" ref="H63:H68" si="5">G63*F63</f>
        <v>2732.0039999999999</v>
      </c>
    </row>
    <row r="64" spans="2:8">
      <c r="B64" s="149" t="s">
        <v>18</v>
      </c>
      <c r="C64" s="151" t="s">
        <v>226</v>
      </c>
      <c r="D64" s="148" t="s">
        <v>227</v>
      </c>
      <c r="E64" s="20" t="s">
        <v>36</v>
      </c>
      <c r="F64" s="130">
        <v>1</v>
      </c>
      <c r="G64" s="128">
        <v>142.4</v>
      </c>
      <c r="H64" s="152">
        <f t="shared" si="5"/>
        <v>142.4</v>
      </c>
    </row>
    <row r="65" spans="2:8">
      <c r="B65" s="144" t="s">
        <v>18</v>
      </c>
      <c r="C65" s="143" t="s">
        <v>228</v>
      </c>
      <c r="D65" s="153" t="s">
        <v>229</v>
      </c>
      <c r="E65" s="20" t="s">
        <v>36</v>
      </c>
      <c r="F65" s="146">
        <v>1</v>
      </c>
      <c r="G65" s="147">
        <v>37</v>
      </c>
      <c r="H65" s="152">
        <f t="shared" si="5"/>
        <v>37</v>
      </c>
    </row>
    <row r="66" spans="2:8">
      <c r="B66" s="144" t="s">
        <v>18</v>
      </c>
      <c r="C66" s="143" t="s">
        <v>230</v>
      </c>
      <c r="D66" s="153" t="s">
        <v>231</v>
      </c>
      <c r="E66" s="20" t="s">
        <v>49</v>
      </c>
      <c r="F66" s="146">
        <v>2</v>
      </c>
      <c r="G66" s="147">
        <v>0.21</v>
      </c>
      <c r="H66" s="152">
        <f t="shared" si="5"/>
        <v>0.42</v>
      </c>
    </row>
    <row r="67" spans="2:8" ht="45">
      <c r="B67" s="144" t="s">
        <v>18</v>
      </c>
      <c r="C67" s="143">
        <v>280008</v>
      </c>
      <c r="D67" s="153" t="s">
        <v>232</v>
      </c>
      <c r="E67" s="20" t="s">
        <v>111</v>
      </c>
      <c r="F67" s="146">
        <v>2.6</v>
      </c>
      <c r="G67" s="147">
        <v>16.59</v>
      </c>
      <c r="H67" s="152">
        <f t="shared" si="5"/>
        <v>43.134</v>
      </c>
    </row>
    <row r="68" spans="2:8" ht="30">
      <c r="B68" s="144" t="s">
        <v>18</v>
      </c>
      <c r="C68" s="143">
        <v>280016</v>
      </c>
      <c r="D68" s="153" t="s">
        <v>233</v>
      </c>
      <c r="E68" s="20" t="s">
        <v>111</v>
      </c>
      <c r="F68" s="146">
        <v>2.6</v>
      </c>
      <c r="G68" s="147">
        <v>20.68</v>
      </c>
      <c r="H68" s="152">
        <f t="shared" si="5"/>
        <v>53.768000000000001</v>
      </c>
    </row>
    <row r="69" spans="2:8" ht="15.75" thickBot="1">
      <c r="B69" s="118"/>
      <c r="C69" s="118"/>
      <c r="D69" s="118"/>
      <c r="E69" s="118"/>
      <c r="F69" s="118"/>
      <c r="G69" s="119" t="s">
        <v>113</v>
      </c>
      <c r="H69" s="120">
        <f>SUM(H63:H68)</f>
        <v>3008.7260000000001</v>
      </c>
    </row>
    <row r="70" spans="2:8" ht="15.75" thickBot="1">
      <c r="B70" s="463" t="s">
        <v>889</v>
      </c>
      <c r="C70" s="464"/>
      <c r="D70" s="464"/>
      <c r="E70" s="464"/>
      <c r="F70" s="464"/>
      <c r="G70" s="464"/>
      <c r="H70" s="127" t="s">
        <v>36</v>
      </c>
    </row>
    <row r="71" spans="2:8">
      <c r="B71" s="115" t="s">
        <v>106</v>
      </c>
      <c r="C71" s="116" t="s">
        <v>107</v>
      </c>
      <c r="D71" s="116" t="s">
        <v>72</v>
      </c>
      <c r="E71" s="116" t="s">
        <v>11</v>
      </c>
      <c r="F71" s="116" t="s">
        <v>108</v>
      </c>
      <c r="G71" s="116" t="s">
        <v>109</v>
      </c>
      <c r="H71" s="117" t="s">
        <v>110</v>
      </c>
    </row>
    <row r="72" spans="2:8" ht="45">
      <c r="B72" s="149" t="s">
        <v>182</v>
      </c>
      <c r="C72" s="128">
        <v>11689</v>
      </c>
      <c r="D72" s="148" t="s">
        <v>225</v>
      </c>
      <c r="E72" s="151" t="s">
        <v>49</v>
      </c>
      <c r="F72" s="130">
        <v>1.4</v>
      </c>
      <c r="G72" s="150">
        <v>1517.78</v>
      </c>
      <c r="H72" s="152">
        <f t="shared" ref="H72:H77" si="6">G72*F72</f>
        <v>2124.8919999999998</v>
      </c>
    </row>
    <row r="73" spans="2:8">
      <c r="B73" s="149" t="s">
        <v>18</v>
      </c>
      <c r="C73" s="151" t="s">
        <v>226</v>
      </c>
      <c r="D73" s="148" t="s">
        <v>227</v>
      </c>
      <c r="E73" s="20" t="s">
        <v>36</v>
      </c>
      <c r="F73" s="130">
        <v>1</v>
      </c>
      <c r="G73" s="128">
        <v>142.4</v>
      </c>
      <c r="H73" s="152">
        <f t="shared" si="6"/>
        <v>142.4</v>
      </c>
    </row>
    <row r="74" spans="2:8">
      <c r="B74" s="144" t="s">
        <v>18</v>
      </c>
      <c r="C74" s="143" t="s">
        <v>228</v>
      </c>
      <c r="D74" s="153" t="s">
        <v>229</v>
      </c>
      <c r="E74" s="20" t="s">
        <v>36</v>
      </c>
      <c r="F74" s="146">
        <v>1</v>
      </c>
      <c r="G74" s="147">
        <v>37</v>
      </c>
      <c r="H74" s="152">
        <f t="shared" si="6"/>
        <v>37</v>
      </c>
    </row>
    <row r="75" spans="2:8">
      <c r="B75" s="144" t="s">
        <v>18</v>
      </c>
      <c r="C75" s="143" t="s">
        <v>230</v>
      </c>
      <c r="D75" s="153" t="s">
        <v>231</v>
      </c>
      <c r="E75" s="20" t="s">
        <v>49</v>
      </c>
      <c r="F75" s="146">
        <v>2</v>
      </c>
      <c r="G75" s="147">
        <v>0.21</v>
      </c>
      <c r="H75" s="152">
        <f t="shared" si="6"/>
        <v>0.42</v>
      </c>
    </row>
    <row r="76" spans="2:8" ht="40.5" customHeight="1">
      <c r="B76" s="144" t="s">
        <v>18</v>
      </c>
      <c r="C76" s="143">
        <v>280008</v>
      </c>
      <c r="D76" s="153" t="s">
        <v>232</v>
      </c>
      <c r="E76" s="20" t="s">
        <v>111</v>
      </c>
      <c r="F76" s="146">
        <v>2.6</v>
      </c>
      <c r="G76" s="147">
        <v>16.59</v>
      </c>
      <c r="H76" s="152">
        <f t="shared" si="6"/>
        <v>43.134</v>
      </c>
    </row>
    <row r="77" spans="2:8" ht="30">
      <c r="B77" s="144" t="s">
        <v>18</v>
      </c>
      <c r="C77" s="143">
        <v>280016</v>
      </c>
      <c r="D77" s="153" t="s">
        <v>233</v>
      </c>
      <c r="E77" s="20" t="s">
        <v>111</v>
      </c>
      <c r="F77" s="146">
        <v>2.6</v>
      </c>
      <c r="G77" s="147">
        <v>20.68</v>
      </c>
      <c r="H77" s="152">
        <f t="shared" si="6"/>
        <v>53.768000000000001</v>
      </c>
    </row>
    <row r="78" spans="2:8" ht="15.75" thickBot="1">
      <c r="B78" s="118"/>
      <c r="C78" s="118"/>
      <c r="D78" s="118"/>
      <c r="E78" s="118"/>
      <c r="F78" s="118"/>
      <c r="G78" s="119" t="s">
        <v>113</v>
      </c>
      <c r="H78" s="120">
        <f>SUM(H72:H77)</f>
        <v>2401.614</v>
      </c>
    </row>
    <row r="79" spans="2:8" ht="15.75" thickBot="1">
      <c r="B79" s="463" t="s">
        <v>890</v>
      </c>
      <c r="C79" s="464"/>
      <c r="D79" s="464"/>
      <c r="E79" s="464"/>
      <c r="F79" s="464"/>
      <c r="G79" s="464"/>
      <c r="H79" s="127" t="s">
        <v>36</v>
      </c>
    </row>
    <row r="80" spans="2:8">
      <c r="B80" s="115" t="s">
        <v>106</v>
      </c>
      <c r="C80" s="116" t="s">
        <v>107</v>
      </c>
      <c r="D80" s="116" t="s">
        <v>72</v>
      </c>
      <c r="E80" s="116" t="s">
        <v>11</v>
      </c>
      <c r="F80" s="116" t="s">
        <v>108</v>
      </c>
      <c r="G80" s="116" t="s">
        <v>109</v>
      </c>
      <c r="H80" s="117" t="s">
        <v>110</v>
      </c>
    </row>
    <row r="81" spans="2:8" ht="45">
      <c r="B81" s="149" t="s">
        <v>182</v>
      </c>
      <c r="C81" s="128">
        <v>11689</v>
      </c>
      <c r="D81" s="148" t="s">
        <v>225</v>
      </c>
      <c r="E81" s="151" t="s">
        <v>49</v>
      </c>
      <c r="F81" s="130">
        <v>1.6</v>
      </c>
      <c r="G81" s="150">
        <v>1517.78</v>
      </c>
      <c r="H81" s="152">
        <f t="shared" ref="H81:H86" si="7">G81*F81</f>
        <v>2428.4479999999999</v>
      </c>
    </row>
    <row r="82" spans="2:8">
      <c r="B82" s="149" t="s">
        <v>18</v>
      </c>
      <c r="C82" s="151" t="s">
        <v>226</v>
      </c>
      <c r="D82" s="148" t="s">
        <v>227</v>
      </c>
      <c r="E82" s="20" t="s">
        <v>36</v>
      </c>
      <c r="F82" s="130">
        <v>1</v>
      </c>
      <c r="G82" s="128">
        <v>142.4</v>
      </c>
      <c r="H82" s="152">
        <f t="shared" si="7"/>
        <v>142.4</v>
      </c>
    </row>
    <row r="83" spans="2:8">
      <c r="B83" s="144" t="s">
        <v>18</v>
      </c>
      <c r="C83" s="143" t="s">
        <v>228</v>
      </c>
      <c r="D83" s="153" t="s">
        <v>229</v>
      </c>
      <c r="E83" s="20" t="s">
        <v>36</v>
      </c>
      <c r="F83" s="146">
        <v>1</v>
      </c>
      <c r="G83" s="147">
        <v>37</v>
      </c>
      <c r="H83" s="152">
        <f t="shared" si="7"/>
        <v>37</v>
      </c>
    </row>
    <row r="84" spans="2:8">
      <c r="B84" s="144" t="s">
        <v>18</v>
      </c>
      <c r="C84" s="143" t="s">
        <v>230</v>
      </c>
      <c r="D84" s="153" t="s">
        <v>231</v>
      </c>
      <c r="E84" s="20" t="s">
        <v>49</v>
      </c>
      <c r="F84" s="146">
        <v>2</v>
      </c>
      <c r="G84" s="147">
        <v>0.21</v>
      </c>
      <c r="H84" s="152">
        <f t="shared" si="7"/>
        <v>0.42</v>
      </c>
    </row>
    <row r="85" spans="2:8" ht="45">
      <c r="B85" s="144" t="s">
        <v>18</v>
      </c>
      <c r="C85" s="143">
        <v>280008</v>
      </c>
      <c r="D85" s="153" t="s">
        <v>232</v>
      </c>
      <c r="E85" s="20" t="s">
        <v>111</v>
      </c>
      <c r="F85" s="146">
        <v>2.6</v>
      </c>
      <c r="G85" s="147">
        <v>16.59</v>
      </c>
      <c r="H85" s="152">
        <f t="shared" si="7"/>
        <v>43.134</v>
      </c>
    </row>
    <row r="86" spans="2:8" ht="30">
      <c r="B86" s="144" t="s">
        <v>18</v>
      </c>
      <c r="C86" s="143">
        <v>280016</v>
      </c>
      <c r="D86" s="153" t="s">
        <v>233</v>
      </c>
      <c r="E86" s="20" t="s">
        <v>111</v>
      </c>
      <c r="F86" s="146">
        <v>2.6</v>
      </c>
      <c r="G86" s="147">
        <v>20.68</v>
      </c>
      <c r="H86" s="152">
        <f t="shared" si="7"/>
        <v>53.768000000000001</v>
      </c>
    </row>
    <row r="87" spans="2:8" ht="15.75" thickBot="1">
      <c r="B87" s="118"/>
      <c r="C87" s="118"/>
      <c r="D87" s="118"/>
      <c r="E87" s="118"/>
      <c r="F87" s="118"/>
      <c r="G87" s="119" t="s">
        <v>113</v>
      </c>
      <c r="H87" s="120">
        <f>SUM(H81:H86)</f>
        <v>2705.17</v>
      </c>
    </row>
    <row r="88" spans="2:8" ht="15.75" thickBot="1">
      <c r="B88" s="463" t="s">
        <v>891</v>
      </c>
      <c r="C88" s="464"/>
      <c r="D88" s="464"/>
      <c r="E88" s="464"/>
      <c r="F88" s="464"/>
      <c r="G88" s="464"/>
      <c r="H88" s="127" t="s">
        <v>36</v>
      </c>
    </row>
    <row r="89" spans="2:8">
      <c r="B89" s="115" t="s">
        <v>106</v>
      </c>
      <c r="C89" s="116" t="s">
        <v>107</v>
      </c>
      <c r="D89" s="116" t="s">
        <v>72</v>
      </c>
      <c r="E89" s="116" t="s">
        <v>11</v>
      </c>
      <c r="F89" s="116" t="s">
        <v>108</v>
      </c>
      <c r="G89" s="116" t="s">
        <v>109</v>
      </c>
      <c r="H89" s="117" t="s">
        <v>110</v>
      </c>
    </row>
    <row r="90" spans="2:8">
      <c r="B90" s="149" t="s">
        <v>18</v>
      </c>
      <c r="C90" s="151" t="s">
        <v>239</v>
      </c>
      <c r="D90" s="148" t="s">
        <v>242</v>
      </c>
      <c r="E90" s="20" t="s">
        <v>36</v>
      </c>
      <c r="F90" s="130">
        <v>3</v>
      </c>
      <c r="G90" s="150">
        <v>79.900000000000006</v>
      </c>
      <c r="H90" s="152">
        <f t="shared" ref="H90:H95" si="8">G90*F90</f>
        <v>239.70000000000002</v>
      </c>
    </row>
    <row r="91" spans="2:8" ht="21.75" customHeight="1">
      <c r="B91" s="149" t="s">
        <v>18</v>
      </c>
      <c r="C91" s="151" t="s">
        <v>240</v>
      </c>
      <c r="D91" s="148" t="s">
        <v>243</v>
      </c>
      <c r="E91" s="20" t="s">
        <v>36</v>
      </c>
      <c r="F91" s="130">
        <v>1</v>
      </c>
      <c r="G91" s="150">
        <v>3122</v>
      </c>
      <c r="H91" s="152">
        <f t="shared" si="8"/>
        <v>3122</v>
      </c>
    </row>
    <row r="92" spans="2:8">
      <c r="B92" s="149" t="s">
        <v>18</v>
      </c>
      <c r="C92" s="143" t="s">
        <v>241</v>
      </c>
      <c r="D92" s="153" t="s">
        <v>244</v>
      </c>
      <c r="E92" s="20" t="s">
        <v>49</v>
      </c>
      <c r="F92" s="146">
        <v>4</v>
      </c>
      <c r="G92" s="147">
        <v>0.21</v>
      </c>
      <c r="H92" s="152">
        <f t="shared" si="8"/>
        <v>0.84</v>
      </c>
    </row>
    <row r="93" spans="2:8" ht="45">
      <c r="B93" s="149" t="s">
        <v>18</v>
      </c>
      <c r="C93" s="143">
        <v>280008</v>
      </c>
      <c r="D93" s="153" t="s">
        <v>560</v>
      </c>
      <c r="E93" s="20" t="s">
        <v>111</v>
      </c>
      <c r="F93" s="146">
        <v>2</v>
      </c>
      <c r="G93" s="147">
        <v>16.59</v>
      </c>
      <c r="H93" s="152">
        <f t="shared" si="8"/>
        <v>33.18</v>
      </c>
    </row>
    <row r="94" spans="2:8" ht="30">
      <c r="B94" s="149" t="s">
        <v>18</v>
      </c>
      <c r="C94" s="143">
        <v>280016</v>
      </c>
      <c r="D94" s="153" t="s">
        <v>233</v>
      </c>
      <c r="E94" s="20" t="s">
        <v>111</v>
      </c>
      <c r="F94" s="146">
        <v>1.2</v>
      </c>
      <c r="G94" s="147">
        <v>20.68</v>
      </c>
      <c r="H94" s="152">
        <f t="shared" si="8"/>
        <v>24.815999999999999</v>
      </c>
    </row>
    <row r="95" spans="2:8">
      <c r="B95" s="149" t="s">
        <v>18</v>
      </c>
      <c r="C95" s="143">
        <v>280023</v>
      </c>
      <c r="D95" s="153" t="s">
        <v>245</v>
      </c>
      <c r="E95" s="20" t="s">
        <v>111</v>
      </c>
      <c r="F95" s="146">
        <v>1.2</v>
      </c>
      <c r="G95" s="147">
        <v>21.29</v>
      </c>
      <c r="H95" s="152">
        <f t="shared" si="8"/>
        <v>25.547999999999998</v>
      </c>
    </row>
    <row r="96" spans="2:8" ht="15.75" thickBot="1">
      <c r="B96" s="118"/>
      <c r="C96" s="118"/>
      <c r="D96" s="118"/>
      <c r="E96" s="118"/>
      <c r="F96" s="118"/>
      <c r="G96" s="119" t="s">
        <v>113</v>
      </c>
      <c r="H96" s="120">
        <f>SUM(H90:H95)</f>
        <v>3446.0839999999994</v>
      </c>
    </row>
    <row r="97" spans="2:8" ht="15.75" thickBot="1">
      <c r="B97" s="463" t="s">
        <v>892</v>
      </c>
      <c r="C97" s="464"/>
      <c r="D97" s="464"/>
      <c r="E97" s="464"/>
      <c r="F97" s="464"/>
      <c r="G97" s="464"/>
      <c r="H97" s="127" t="s">
        <v>114</v>
      </c>
    </row>
    <row r="98" spans="2:8">
      <c r="B98" s="115" t="s">
        <v>106</v>
      </c>
      <c r="C98" s="116" t="s">
        <v>107</v>
      </c>
      <c r="D98" s="116" t="s">
        <v>72</v>
      </c>
      <c r="E98" s="116" t="s">
        <v>11</v>
      </c>
      <c r="F98" s="116" t="s">
        <v>108</v>
      </c>
      <c r="G98" s="116" t="s">
        <v>109</v>
      </c>
      <c r="H98" s="117" t="s">
        <v>110</v>
      </c>
    </row>
    <row r="99" spans="2:8" ht="45">
      <c r="B99" s="149" t="s">
        <v>112</v>
      </c>
      <c r="C99" s="151">
        <v>11000</v>
      </c>
      <c r="D99" s="214" t="s">
        <v>247</v>
      </c>
      <c r="E99" s="20" t="s">
        <v>19</v>
      </c>
      <c r="F99" s="130">
        <v>1</v>
      </c>
      <c r="G99" s="150">
        <v>218.06</v>
      </c>
      <c r="H99" s="152">
        <f>G99*F99</f>
        <v>218.06</v>
      </c>
    </row>
    <row r="100" spans="2:8" ht="45">
      <c r="B100" s="149" t="s">
        <v>182</v>
      </c>
      <c r="C100" s="143">
        <v>37590</v>
      </c>
      <c r="D100" s="153" t="s">
        <v>248</v>
      </c>
      <c r="E100" s="20" t="s">
        <v>36</v>
      </c>
      <c r="F100" s="146">
        <v>3</v>
      </c>
      <c r="G100" s="147">
        <v>22.46</v>
      </c>
      <c r="H100" s="152">
        <f>G100*F100</f>
        <v>67.38</v>
      </c>
    </row>
    <row r="101" spans="2:8" ht="15.75" thickBot="1">
      <c r="B101" s="118"/>
      <c r="C101" s="118"/>
      <c r="D101" s="118"/>
      <c r="E101" s="118"/>
      <c r="F101" s="118"/>
      <c r="G101" s="119" t="s">
        <v>113</v>
      </c>
      <c r="H101" s="120">
        <f>SUM(H99:H100)</f>
        <v>285.44</v>
      </c>
    </row>
    <row r="102" spans="2:8" ht="15.75" thickBot="1">
      <c r="B102" s="463" t="s">
        <v>893</v>
      </c>
      <c r="C102" s="464"/>
      <c r="D102" s="464"/>
      <c r="E102" s="464"/>
      <c r="F102" s="464"/>
      <c r="G102" s="464"/>
      <c r="H102" s="127" t="s">
        <v>36</v>
      </c>
    </row>
    <row r="103" spans="2:8">
      <c r="B103" s="115" t="s">
        <v>106</v>
      </c>
      <c r="C103" s="116" t="s">
        <v>107</v>
      </c>
      <c r="D103" s="116" t="s">
        <v>72</v>
      </c>
      <c r="E103" s="116" t="s">
        <v>11</v>
      </c>
      <c r="F103" s="116" t="s">
        <v>108</v>
      </c>
      <c r="G103" s="116" t="s">
        <v>109</v>
      </c>
      <c r="H103" s="117" t="s">
        <v>110</v>
      </c>
    </row>
    <row r="104" spans="2:8">
      <c r="B104" s="149" t="s">
        <v>250</v>
      </c>
      <c r="C104" s="151"/>
      <c r="D104" s="148" t="s">
        <v>251</v>
      </c>
      <c r="E104" s="20" t="s">
        <v>36</v>
      </c>
      <c r="F104" s="130">
        <v>1</v>
      </c>
      <c r="G104" s="150">
        <v>1000</v>
      </c>
      <c r="H104" s="152">
        <f>G104*F104</f>
        <v>1000</v>
      </c>
    </row>
    <row r="105" spans="2:8">
      <c r="B105" s="118"/>
      <c r="C105" s="118"/>
      <c r="D105" s="118"/>
      <c r="E105" s="118"/>
      <c r="F105" s="118"/>
      <c r="G105" s="119" t="s">
        <v>113</v>
      </c>
      <c r="H105" s="120">
        <f>SUM(H104:H104)</f>
        <v>1000</v>
      </c>
    </row>
    <row r="106" spans="2:8">
      <c r="B106" s="118"/>
      <c r="C106" s="118"/>
      <c r="D106" s="118"/>
      <c r="E106" s="118"/>
      <c r="F106" s="118"/>
      <c r="G106" s="121"/>
      <c r="H106" s="122"/>
    </row>
    <row r="107" spans="2:8">
      <c r="B107" s="118"/>
      <c r="C107" s="118"/>
      <c r="D107" s="118"/>
      <c r="E107" s="118"/>
      <c r="F107" s="118"/>
      <c r="G107" s="121"/>
      <c r="H107" s="122"/>
    </row>
    <row r="108" spans="2:8">
      <c r="B108" s="118"/>
      <c r="C108" s="118"/>
      <c r="D108" s="118"/>
      <c r="E108" s="118"/>
      <c r="F108" s="118"/>
      <c r="G108" s="121"/>
      <c r="H108" s="122"/>
    </row>
    <row r="109" spans="2:8">
      <c r="B109" s="118"/>
      <c r="C109" s="118"/>
      <c r="D109" s="118"/>
      <c r="E109" s="118"/>
      <c r="F109" s="118"/>
      <c r="G109" s="121"/>
      <c r="H109" s="122"/>
    </row>
  </sheetData>
  <mergeCells count="17">
    <mergeCell ref="B7:H7"/>
    <mergeCell ref="B9:H9"/>
    <mergeCell ref="B10:G10"/>
    <mergeCell ref="B14:G14"/>
    <mergeCell ref="B18:G18"/>
    <mergeCell ref="B8:H8"/>
    <mergeCell ref="B88:G88"/>
    <mergeCell ref="B97:G97"/>
    <mergeCell ref="B102:G102"/>
    <mergeCell ref="B24:G24"/>
    <mergeCell ref="B54:G54"/>
    <mergeCell ref="B61:G61"/>
    <mergeCell ref="B70:G70"/>
    <mergeCell ref="B32:G32"/>
    <mergeCell ref="B40:G40"/>
    <mergeCell ref="B47:G47"/>
    <mergeCell ref="B79:G79"/>
  </mergeCells>
  <pageMargins left="0.51180555555555496" right="0.51180555555555496" top="0.78749999999999998" bottom="0.78749999999999998" header="0.51180555555555496" footer="0.51180555555555496"/>
  <pageSetup paperSize="9" scale="70" firstPageNumber="0" orientation="portrait" verticalDpi="300" r:id="rId1"/>
  <headerFooter>
    <oddFooter>&amp;LPágina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51"/>
  <sheetViews>
    <sheetView tabSelected="1" view="pageBreakPreview" topLeftCell="A31" zoomScaleNormal="100" zoomScaleSheetLayoutView="100" workbookViewId="0">
      <selection activeCell="J16" sqref="J16"/>
    </sheetView>
  </sheetViews>
  <sheetFormatPr defaultRowHeight="14.25"/>
  <cols>
    <col min="1" max="1" width="5.140625" style="339" customWidth="1"/>
    <col min="2" max="2" width="9.28515625" style="339" customWidth="1"/>
    <col min="3" max="3" width="38.85546875" style="339" customWidth="1"/>
    <col min="4" max="4" width="18" style="339" customWidth="1"/>
    <col min="5" max="5" width="19.140625" style="339" customWidth="1"/>
    <col min="6" max="16384" width="9.140625" style="339"/>
  </cols>
  <sheetData>
    <row r="1" spans="2:5" ht="9" customHeight="1" thickBot="1"/>
    <row r="2" spans="2:5" ht="9" customHeight="1">
      <c r="B2" s="360"/>
      <c r="C2" s="361"/>
      <c r="D2" s="361"/>
      <c r="E2" s="362"/>
    </row>
    <row r="3" spans="2:5" ht="9" customHeight="1">
      <c r="B3" s="363"/>
      <c r="C3" s="364"/>
      <c r="D3" s="364"/>
      <c r="E3" s="365"/>
    </row>
    <row r="4" spans="2:5" ht="9" customHeight="1">
      <c r="B4" s="363"/>
      <c r="C4" s="364"/>
      <c r="D4" s="364"/>
      <c r="E4" s="365"/>
    </row>
    <row r="5" spans="2:5" ht="9" customHeight="1">
      <c r="B5" s="363"/>
      <c r="C5" s="364"/>
      <c r="D5" s="364"/>
      <c r="E5" s="365"/>
    </row>
    <row r="6" spans="2:5" ht="9" customHeight="1">
      <c r="B6" s="363"/>
      <c r="C6" s="364"/>
      <c r="D6" s="364"/>
      <c r="E6" s="365"/>
    </row>
    <row r="7" spans="2:5" ht="15.75">
      <c r="B7" s="477" t="s">
        <v>896</v>
      </c>
      <c r="C7" s="478"/>
      <c r="D7" s="478"/>
      <c r="E7" s="479"/>
    </row>
    <row r="8" spans="2:5" ht="15">
      <c r="B8" s="480" t="s">
        <v>897</v>
      </c>
      <c r="C8" s="481"/>
      <c r="D8" s="481"/>
      <c r="E8" s="482"/>
    </row>
    <row r="9" spans="2:5" ht="15" customHeight="1">
      <c r="B9" s="483" t="s">
        <v>970</v>
      </c>
      <c r="C9" s="484"/>
      <c r="D9" s="484"/>
      <c r="E9" s="485"/>
    </row>
    <row r="10" spans="2:5" ht="15">
      <c r="B10" s="480" t="s">
        <v>898</v>
      </c>
      <c r="C10" s="481"/>
      <c r="D10" s="481"/>
      <c r="E10" s="482"/>
    </row>
    <row r="11" spans="2:5" ht="15.75" thickBot="1">
      <c r="B11" s="486" t="s">
        <v>969</v>
      </c>
      <c r="C11" s="487"/>
      <c r="D11" s="487"/>
      <c r="E11" s="488"/>
    </row>
    <row r="12" spans="2:5" ht="15">
      <c r="B12" s="474" t="s">
        <v>899</v>
      </c>
      <c r="C12" s="475"/>
      <c r="D12" s="475"/>
      <c r="E12" s="476"/>
    </row>
    <row r="13" spans="2:5" ht="15">
      <c r="B13" s="340" t="s">
        <v>9</v>
      </c>
      <c r="C13" s="341" t="s">
        <v>900</v>
      </c>
      <c r="D13" s="341" t="s">
        <v>901</v>
      </c>
      <c r="E13" s="342" t="s">
        <v>902</v>
      </c>
    </row>
    <row r="14" spans="2:5" ht="15">
      <c r="B14" s="489" t="s">
        <v>903</v>
      </c>
      <c r="C14" s="490"/>
      <c r="D14" s="490"/>
      <c r="E14" s="491"/>
    </row>
    <row r="15" spans="2:5" ht="15">
      <c r="B15" s="343" t="s">
        <v>904</v>
      </c>
      <c r="C15" s="344" t="s">
        <v>905</v>
      </c>
      <c r="D15" s="345">
        <v>20</v>
      </c>
      <c r="E15" s="346">
        <v>20</v>
      </c>
    </row>
    <row r="16" spans="2:5" ht="15">
      <c r="B16" s="343" t="s">
        <v>906</v>
      </c>
      <c r="C16" s="344" t="s">
        <v>907</v>
      </c>
      <c r="D16" s="345">
        <v>1.5</v>
      </c>
      <c r="E16" s="346">
        <v>1.5</v>
      </c>
    </row>
    <row r="17" spans="2:5" ht="15">
      <c r="B17" s="343" t="s">
        <v>908</v>
      </c>
      <c r="C17" s="344" t="s">
        <v>909</v>
      </c>
      <c r="D17" s="345">
        <v>1</v>
      </c>
      <c r="E17" s="346">
        <v>1</v>
      </c>
    </row>
    <row r="18" spans="2:5" ht="15">
      <c r="B18" s="343" t="s">
        <v>910</v>
      </c>
      <c r="C18" s="344" t="s">
        <v>911</v>
      </c>
      <c r="D18" s="345">
        <v>0.2</v>
      </c>
      <c r="E18" s="346">
        <v>0.2</v>
      </c>
    </row>
    <row r="19" spans="2:5" ht="15">
      <c r="B19" s="343" t="s">
        <v>912</v>
      </c>
      <c r="C19" s="344" t="s">
        <v>913</v>
      </c>
      <c r="D19" s="345">
        <v>0.6</v>
      </c>
      <c r="E19" s="346">
        <v>0.6</v>
      </c>
    </row>
    <row r="20" spans="2:5" ht="15">
      <c r="B20" s="343" t="s">
        <v>914</v>
      </c>
      <c r="C20" s="344" t="s">
        <v>915</v>
      </c>
      <c r="D20" s="345">
        <v>2.5</v>
      </c>
      <c r="E20" s="346">
        <v>2.5</v>
      </c>
    </row>
    <row r="21" spans="2:5" ht="15">
      <c r="B21" s="343" t="s">
        <v>916</v>
      </c>
      <c r="C21" s="344" t="s">
        <v>917</v>
      </c>
      <c r="D21" s="345">
        <v>3</v>
      </c>
      <c r="E21" s="346">
        <v>3</v>
      </c>
    </row>
    <row r="22" spans="2:5" ht="15">
      <c r="B22" s="343" t="s">
        <v>918</v>
      </c>
      <c r="C22" s="344" t="s">
        <v>919</v>
      </c>
      <c r="D22" s="345">
        <v>8</v>
      </c>
      <c r="E22" s="346">
        <v>8</v>
      </c>
    </row>
    <row r="23" spans="2:5" ht="15">
      <c r="B23" s="343" t="s">
        <v>920</v>
      </c>
      <c r="C23" s="344" t="s">
        <v>921</v>
      </c>
      <c r="D23" s="345">
        <v>0</v>
      </c>
      <c r="E23" s="346">
        <v>0</v>
      </c>
    </row>
    <row r="24" spans="2:5" ht="15">
      <c r="B24" s="340" t="s">
        <v>922</v>
      </c>
      <c r="C24" s="347" t="s">
        <v>923</v>
      </c>
      <c r="D24" s="348">
        <f>SUM(D15:D23)</f>
        <v>36.799999999999997</v>
      </c>
      <c r="E24" s="349">
        <f>SUM(E15:E23)</f>
        <v>36.799999999999997</v>
      </c>
    </row>
    <row r="25" spans="2:5" ht="15">
      <c r="B25" s="489" t="s">
        <v>924</v>
      </c>
      <c r="C25" s="490"/>
      <c r="D25" s="490"/>
      <c r="E25" s="491"/>
    </row>
    <row r="26" spans="2:5" ht="15">
      <c r="B26" s="343" t="s">
        <v>925</v>
      </c>
      <c r="C26" s="344" t="s">
        <v>926</v>
      </c>
      <c r="D26" s="345">
        <v>18.11</v>
      </c>
      <c r="E26" s="346">
        <v>0</v>
      </c>
    </row>
    <row r="27" spans="2:5" ht="15">
      <c r="B27" s="343" t="s">
        <v>927</v>
      </c>
      <c r="C27" s="344" t="s">
        <v>928</v>
      </c>
      <c r="D27" s="345">
        <v>4.1500000000000004</v>
      </c>
      <c r="E27" s="346">
        <v>0</v>
      </c>
    </row>
    <row r="28" spans="2:5" ht="15">
      <c r="B28" s="343" t="s">
        <v>929</v>
      </c>
      <c r="C28" s="344" t="s">
        <v>930</v>
      </c>
      <c r="D28" s="345">
        <v>0.91</v>
      </c>
      <c r="E28" s="346">
        <v>0.69</v>
      </c>
    </row>
    <row r="29" spans="2:5" ht="15">
      <c r="B29" s="343" t="s">
        <v>931</v>
      </c>
      <c r="C29" s="344" t="s">
        <v>932</v>
      </c>
      <c r="D29" s="345">
        <v>10.94</v>
      </c>
      <c r="E29" s="346">
        <v>8.33</v>
      </c>
    </row>
    <row r="30" spans="2:5" ht="15">
      <c r="B30" s="343" t="s">
        <v>933</v>
      </c>
      <c r="C30" s="344" t="s">
        <v>934</v>
      </c>
      <c r="D30" s="345">
        <v>7.0000000000000007E-2</v>
      </c>
      <c r="E30" s="346">
        <v>0.06</v>
      </c>
    </row>
    <row r="31" spans="2:5" ht="15">
      <c r="B31" s="343" t="s">
        <v>935</v>
      </c>
      <c r="C31" s="344" t="s">
        <v>936</v>
      </c>
      <c r="D31" s="345">
        <v>0.73</v>
      </c>
      <c r="E31" s="346">
        <v>0.56000000000000005</v>
      </c>
    </row>
    <row r="32" spans="2:5" ht="15">
      <c r="B32" s="343" t="s">
        <v>937</v>
      </c>
      <c r="C32" s="344" t="s">
        <v>938</v>
      </c>
      <c r="D32" s="345">
        <v>2.66</v>
      </c>
      <c r="E32" s="346">
        <v>0</v>
      </c>
    </row>
    <row r="33" spans="2:5" ht="15">
      <c r="B33" s="343" t="s">
        <v>939</v>
      </c>
      <c r="C33" s="344" t="s">
        <v>940</v>
      </c>
      <c r="D33" s="345">
        <v>0.11</v>
      </c>
      <c r="E33" s="346">
        <v>0.09</v>
      </c>
    </row>
    <row r="34" spans="2:5" ht="15">
      <c r="B34" s="343" t="s">
        <v>941</v>
      </c>
      <c r="C34" s="344" t="s">
        <v>942</v>
      </c>
      <c r="D34" s="345">
        <v>8.5299999999999994</v>
      </c>
      <c r="E34" s="346">
        <v>6.5</v>
      </c>
    </row>
    <row r="35" spans="2:5" ht="15">
      <c r="B35" s="343" t="s">
        <v>943</v>
      </c>
      <c r="C35" s="344" t="s">
        <v>944</v>
      </c>
      <c r="D35" s="345">
        <v>0.03</v>
      </c>
      <c r="E35" s="346">
        <v>0.03</v>
      </c>
    </row>
    <row r="36" spans="2:5" ht="15">
      <c r="B36" s="340" t="s">
        <v>945</v>
      </c>
      <c r="C36" s="347" t="s">
        <v>946</v>
      </c>
      <c r="D36" s="348">
        <f>SUM(D26:D35)</f>
        <v>46.239999999999995</v>
      </c>
      <c r="E36" s="349">
        <f>SUM(E26:E35)</f>
        <v>16.260000000000002</v>
      </c>
    </row>
    <row r="37" spans="2:5" ht="15">
      <c r="B37" s="489" t="s">
        <v>947</v>
      </c>
      <c r="C37" s="490"/>
      <c r="D37" s="490"/>
      <c r="E37" s="491"/>
    </row>
    <row r="38" spans="2:5" ht="15">
      <c r="B38" s="343" t="s">
        <v>948</v>
      </c>
      <c r="C38" s="344" t="s">
        <v>949</v>
      </c>
      <c r="D38" s="345">
        <v>5.23</v>
      </c>
      <c r="E38" s="346">
        <v>3.98</v>
      </c>
    </row>
    <row r="39" spans="2:5" ht="15">
      <c r="B39" s="343" t="s">
        <v>950</v>
      </c>
      <c r="C39" s="344" t="s">
        <v>951</v>
      </c>
      <c r="D39" s="345">
        <v>0.12</v>
      </c>
      <c r="E39" s="346">
        <v>0.09</v>
      </c>
    </row>
    <row r="40" spans="2:5" ht="15">
      <c r="B40" s="343" t="s">
        <v>952</v>
      </c>
      <c r="C40" s="344" t="s">
        <v>953</v>
      </c>
      <c r="D40" s="345">
        <v>5.28</v>
      </c>
      <c r="E40" s="346">
        <v>4.0199999999999996</v>
      </c>
    </row>
    <row r="41" spans="2:5" ht="15">
      <c r="B41" s="343" t="s">
        <v>954</v>
      </c>
      <c r="C41" s="344" t="s">
        <v>955</v>
      </c>
      <c r="D41" s="345">
        <v>3.9</v>
      </c>
      <c r="E41" s="346">
        <v>2.97</v>
      </c>
    </row>
    <row r="42" spans="2:5" ht="15">
      <c r="B42" s="343" t="s">
        <v>956</v>
      </c>
      <c r="C42" s="344" t="s">
        <v>957</v>
      </c>
      <c r="D42" s="345">
        <v>0.44</v>
      </c>
      <c r="E42" s="346">
        <v>0.34</v>
      </c>
    </row>
    <row r="43" spans="2:5" ht="15">
      <c r="B43" s="340" t="s">
        <v>958</v>
      </c>
      <c r="C43" s="347" t="s">
        <v>959</v>
      </c>
      <c r="D43" s="348">
        <f>SUM(D38:D42)</f>
        <v>14.97</v>
      </c>
      <c r="E43" s="349">
        <f>SUM(E38:E42)</f>
        <v>11.4</v>
      </c>
    </row>
    <row r="44" spans="2:5" ht="15">
      <c r="B44" s="489" t="s">
        <v>960</v>
      </c>
      <c r="C44" s="490"/>
      <c r="D44" s="490"/>
      <c r="E44" s="491"/>
    </row>
    <row r="45" spans="2:5" ht="15">
      <c r="B45" s="343" t="s">
        <v>961</v>
      </c>
      <c r="C45" s="344" t="s">
        <v>962</v>
      </c>
      <c r="D45" s="345">
        <v>17.02</v>
      </c>
      <c r="E45" s="346">
        <v>5.98</v>
      </c>
    </row>
    <row r="46" spans="2:5" ht="72.75" customHeight="1">
      <c r="B46" s="343" t="s">
        <v>963</v>
      </c>
      <c r="C46" s="350" t="s">
        <v>964</v>
      </c>
      <c r="D46" s="351">
        <v>0.46</v>
      </c>
      <c r="E46" s="352">
        <v>0.35</v>
      </c>
    </row>
    <row r="47" spans="2:5" ht="15">
      <c r="B47" s="340" t="s">
        <v>965</v>
      </c>
      <c r="C47" s="347" t="s">
        <v>966</v>
      </c>
      <c r="D47" s="348">
        <f>SUM(D45:D46)</f>
        <v>17.48</v>
      </c>
      <c r="E47" s="349">
        <f>SUM(E45:E46)</f>
        <v>6.33</v>
      </c>
    </row>
    <row r="48" spans="2:5" ht="15">
      <c r="B48" s="492" t="s">
        <v>967</v>
      </c>
      <c r="C48" s="493"/>
      <c r="D48" s="353">
        <f>(D24+D36+D43+D47)</f>
        <v>115.49</v>
      </c>
      <c r="E48" s="354">
        <f>E24+E36+E43+E47</f>
        <v>70.790000000000006</v>
      </c>
    </row>
    <row r="49" spans="2:5">
      <c r="B49" s="355"/>
      <c r="C49" s="366"/>
      <c r="D49" s="367"/>
      <c r="E49" s="356"/>
    </row>
    <row r="50" spans="2:5">
      <c r="B50" s="355" t="s">
        <v>968</v>
      </c>
      <c r="C50" s="366"/>
      <c r="D50" s="367"/>
      <c r="E50" s="356"/>
    </row>
    <row r="51" spans="2:5" ht="15" thickBot="1">
      <c r="B51" s="357"/>
      <c r="C51" s="358"/>
      <c r="D51" s="358"/>
      <c r="E51" s="359"/>
    </row>
  </sheetData>
  <mergeCells count="11">
    <mergeCell ref="B14:E14"/>
    <mergeCell ref="B25:E25"/>
    <mergeCell ref="B37:E37"/>
    <mergeCell ref="B44:E44"/>
    <mergeCell ref="B48:C48"/>
    <mergeCell ref="B12:E12"/>
    <mergeCell ref="B7:E7"/>
    <mergeCell ref="B8:E8"/>
    <mergeCell ref="B9:E9"/>
    <mergeCell ref="B10:E10"/>
    <mergeCell ref="B11:E1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10</vt:i4>
      </vt:variant>
    </vt:vector>
  </HeadingPairs>
  <TitlesOfParts>
    <vt:vector size="16" baseType="lpstr">
      <vt:lpstr>Planilha Orçamentária</vt:lpstr>
      <vt:lpstr>Memória de Cálculo</vt:lpstr>
      <vt:lpstr>Cronograma</vt:lpstr>
      <vt:lpstr>BDI</vt:lpstr>
      <vt:lpstr>Composições</vt:lpstr>
      <vt:lpstr>LS</vt:lpstr>
      <vt:lpstr>'Planilha Orçamentária'!_FiltrarBancodeDados</vt:lpstr>
      <vt:lpstr>BDI!Area_de_impressao</vt:lpstr>
      <vt:lpstr>Composições!Area_de_impressao</vt:lpstr>
      <vt:lpstr>Cronograma!Area_de_impressao</vt:lpstr>
      <vt:lpstr>LS!Area_de_impressao</vt:lpstr>
      <vt:lpstr>'Memória de Cálculo'!Area_de_impressao</vt:lpstr>
      <vt:lpstr>'Planilha Orçamentária'!Area_de_impressao</vt:lpstr>
      <vt:lpstr>Cronograma!Titulos_de_impressao</vt:lpstr>
      <vt:lpstr>'Memória de Cálculo'!Titulos_de_impressao</vt:lpstr>
      <vt:lpstr>'Planilha Orçamentária'!Titulos_de_impressao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Niciana Noura</cp:lastModifiedBy>
  <cp:revision>3</cp:revision>
  <cp:lastPrinted>2023-02-09T20:27:20Z</cp:lastPrinted>
  <dcterms:created xsi:type="dcterms:W3CDTF">2017-09-14T11:37:00Z</dcterms:created>
  <dcterms:modified xsi:type="dcterms:W3CDTF">2023-02-09T20:28:38Z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1046-11.2.0.10114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