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patricia.barbosa\Desktop\PROJETO DE INFRAESTRUTURA DO BAIRRO ATALAIA (JADERLÂNDIA II)- 26_10_2023\Orçamento\Orçamento\"/>
    </mc:Choice>
  </mc:AlternateContent>
  <xr:revisionPtr revIDLastSave="0" documentId="13_ncr:1_{BA41A7A6-5637-4C1A-BD17-7774608119F0}" xr6:coauthVersionLast="45" xr6:coauthVersionMax="45" xr10:uidLastSave="{00000000-0000-0000-0000-000000000000}"/>
  <bookViews>
    <workbookView xWindow="-120" yWindow="-120" windowWidth="21840" windowHeight="13140" tabRatio="930" xr2:uid="{00000000-000D-0000-FFFF-FFFF00000000}"/>
  </bookViews>
  <sheets>
    <sheet name="Planilha Final" sheetId="38" r:id="rId1"/>
    <sheet name="Dados da obra" sheetId="1" r:id="rId2"/>
    <sheet name="1.Adm. Local" sheetId="2" r:id="rId3"/>
    <sheet name="2.Ser.Prel." sheetId="4" r:id="rId4"/>
    <sheet name="Mobilização" sheetId="14" r:id="rId5"/>
  </sheets>
  <externalReferences>
    <externalReference r:id="rId6"/>
    <externalReference r:id="rId7"/>
    <externalReference r:id="rId8"/>
    <externalReference r:id="rId9"/>
    <externalReference r:id="rId10"/>
    <externalReference r:id="rId11"/>
  </externalReferences>
  <definedNames>
    <definedName name="_xlnm.Print_Area" localSheetId="2">'1.Adm. Local'!$A$1:$I$21</definedName>
    <definedName name="_xlnm.Print_Area" localSheetId="3">'2.Ser.Prel.'!$A$1:$K$31</definedName>
    <definedName name="_xlnm.Print_Area" localSheetId="1">'Dados da obra'!$A$1:$J$15</definedName>
    <definedName name="_xlnm.Print_Area" localSheetId="4">Mobilização!$A$3:$M$15</definedName>
    <definedName name="_xlnm.Print_Area" localSheetId="0">'Planilha Final'!$A$1:$I$103</definedName>
    <definedName name="ORÇAMENTO.BancoRef" localSheetId="0" hidden="1">#REF!</definedName>
    <definedName name="ORÇAMENTO.BancoRef" hidden="1">#REF!</definedName>
    <definedName name="TIPOORCAMENTO" hidden="1">IF(VALUE([1]MENU!$O$3)=2,"Licitado","Proposto")</definedName>
  </definedNames>
  <calcPr calcId="181029" fullPrecision="0"/>
</workbook>
</file>

<file path=xl/calcChain.xml><?xml version="1.0" encoding="utf-8"?>
<calcChain xmlns="http://schemas.openxmlformats.org/spreadsheetml/2006/main">
  <c r="G60" i="38" l="1"/>
  <c r="F60" i="38" l="1"/>
  <c r="F59" i="38"/>
  <c r="H34" i="38" l="1"/>
  <c r="H33" i="38"/>
  <c r="H32" i="38"/>
  <c r="H31" i="38"/>
  <c r="G48" i="38" l="1"/>
  <c r="G49" i="38"/>
  <c r="F55" i="38" l="1"/>
  <c r="F61" i="38" s="1"/>
  <c r="I61" i="38" s="1"/>
  <c r="F54" i="38"/>
  <c r="G53" i="38"/>
  <c r="F53" i="38"/>
  <c r="I59" i="38" s="1"/>
  <c r="F52" i="38"/>
  <c r="F51" i="38"/>
  <c r="F57" i="38" s="1"/>
  <c r="F49" i="38"/>
  <c r="F48" i="38"/>
  <c r="F47" i="38"/>
  <c r="F42" i="38"/>
  <c r="F41" i="38"/>
  <c r="F38" i="38"/>
  <c r="F37" i="38"/>
  <c r="F36" i="38"/>
  <c r="F34" i="38"/>
  <c r="F33" i="38"/>
  <c r="F32" i="38"/>
  <c r="F31" i="38"/>
  <c r="F29" i="38"/>
  <c r="F27" i="38"/>
  <c r="F17" i="38" l="1"/>
  <c r="F58" i="38"/>
  <c r="F64" i="38"/>
  <c r="F65" i="38"/>
  <c r="F66" i="38"/>
  <c r="F68" i="38"/>
  <c r="F67" i="38"/>
  <c r="F72" i="38"/>
  <c r="F73" i="38" s="1"/>
  <c r="H61" i="38" l="1"/>
  <c r="H60" i="38"/>
  <c r="I60" i="38" s="1"/>
  <c r="H55" i="38"/>
  <c r="I55" i="38" s="1"/>
  <c r="H54" i="38"/>
  <c r="H53" i="38"/>
  <c r="I53" i="38" s="1"/>
  <c r="H78" i="38"/>
  <c r="I78" i="38" s="1"/>
  <c r="H77" i="38"/>
  <c r="H76" i="38"/>
  <c r="I76" i="38" s="1"/>
  <c r="H75" i="38"/>
  <c r="I75" i="38" s="1"/>
  <c r="H74" i="38"/>
  <c r="I74" i="38" s="1"/>
  <c r="H73" i="38"/>
  <c r="H72" i="38"/>
  <c r="F77" i="38"/>
  <c r="I77" i="38" l="1"/>
  <c r="I73" i="38"/>
  <c r="I72" i="38"/>
  <c r="F97" i="38" l="1"/>
  <c r="F96" i="38"/>
  <c r="F95" i="38"/>
  <c r="F101" i="38"/>
  <c r="F90" i="38"/>
  <c r="F85" i="38"/>
  <c r="I79" i="38"/>
  <c r="I80" i="38" s="1"/>
  <c r="F94" i="38" l="1"/>
  <c r="F88" i="38"/>
  <c r="F89" i="38"/>
  <c r="F91" i="38"/>
  <c r="F83" i="38"/>
  <c r="F84" i="38"/>
  <c r="H48" i="38"/>
  <c r="H51" i="38"/>
  <c r="H17" i="38"/>
  <c r="H16" i="38"/>
  <c r="H101" i="38"/>
  <c r="H97" i="38"/>
  <c r="H96" i="38"/>
  <c r="H95" i="38"/>
  <c r="H91" i="38"/>
  <c r="H90" i="38"/>
  <c r="H89" i="38"/>
  <c r="H88" i="38"/>
  <c r="H85" i="38"/>
  <c r="H84" i="38"/>
  <c r="H83" i="38"/>
  <c r="H47" i="38"/>
  <c r="I48" i="38" l="1"/>
  <c r="I47" i="38"/>
  <c r="H94" i="38" l="1"/>
  <c r="I91" i="38" l="1"/>
  <c r="I95" i="38"/>
  <c r="I97" i="38"/>
  <c r="I94" i="38"/>
  <c r="I88" i="38"/>
  <c r="I84" i="38"/>
  <c r="I85" i="38"/>
  <c r="I89" i="38"/>
  <c r="I90" i="38"/>
  <c r="I83" i="38"/>
  <c r="I96" i="38"/>
  <c r="I101" i="38"/>
  <c r="I102" i="38" s="1"/>
  <c r="I98" i="38" l="1"/>
  <c r="I86" i="38"/>
  <c r="I92" i="38"/>
  <c r="I99" i="38" l="1"/>
  <c r="H42" i="38"/>
  <c r="I42" i="38" s="1"/>
  <c r="I17" i="38" l="1"/>
  <c r="I18" i="38" s="1"/>
  <c r="H57" i="38"/>
  <c r="H49" i="38"/>
  <c r="H68" i="38"/>
  <c r="H67" i="38"/>
  <c r="H66" i="38"/>
  <c r="H65" i="38"/>
  <c r="H64" i="38"/>
  <c r="H59" i="38"/>
  <c r="H58" i="38"/>
  <c r="I58" i="38" s="1"/>
  <c r="H52" i="38"/>
  <c r="H41" i="38"/>
  <c r="H38" i="38"/>
  <c r="H37" i="38"/>
  <c r="H36" i="38"/>
  <c r="H29" i="38"/>
  <c r="H15" i="38"/>
  <c r="I57" i="38" l="1"/>
  <c r="I51" i="38"/>
  <c r="I65" i="38" l="1"/>
  <c r="I64" i="38"/>
  <c r="I68" i="38"/>
  <c r="I67" i="38"/>
  <c r="I66" i="38"/>
  <c r="I69" i="38" l="1"/>
  <c r="I70" i="38" s="1"/>
  <c r="I41" i="38"/>
  <c r="I43" i="38" l="1"/>
  <c r="A4" i="2"/>
  <c r="A4" i="1" l="1"/>
  <c r="H27" i="38"/>
  <c r="C17" i="4" l="1"/>
  <c r="C9" i="4"/>
  <c r="A4" i="4"/>
  <c r="B6" i="2"/>
  <c r="M13" i="14" l="1"/>
  <c r="M12" i="14"/>
  <c r="M11" i="14"/>
  <c r="M10" i="14"/>
  <c r="H12" i="4"/>
  <c r="H13" i="4"/>
  <c r="D23" i="4"/>
  <c r="G18" i="2"/>
  <c r="G11" i="2" s="1"/>
  <c r="I11" i="2" s="1"/>
  <c r="G19" i="2"/>
  <c r="G12" i="2" s="1"/>
  <c r="I12" i="2" s="1"/>
  <c r="G20" i="2"/>
  <c r="G13" i="2" s="1"/>
  <c r="I13" i="2" s="1"/>
  <c r="A3" i="14"/>
  <c r="H20" i="14"/>
  <c r="H21" i="14" s="1"/>
  <c r="H23" i="14" s="1"/>
  <c r="J27" i="1"/>
  <c r="D15" i="4" l="1"/>
  <c r="F15" i="38" s="1"/>
  <c r="I15" i="38" s="1"/>
  <c r="F16" i="38"/>
  <c r="I16" i="38" s="1"/>
  <c r="M14" i="14"/>
  <c r="I49" i="38"/>
  <c r="I46" i="38" s="1"/>
  <c r="I14" i="2"/>
  <c r="I38" i="38"/>
  <c r="M20" i="14" l="1"/>
  <c r="G21" i="38"/>
  <c r="G11" i="38"/>
  <c r="H21" i="38" l="1"/>
  <c r="I21" i="38" s="1"/>
  <c r="G22" i="38"/>
  <c r="H22" i="38" s="1"/>
  <c r="I22" i="38" s="1"/>
  <c r="H11" i="38"/>
  <c r="I11" i="38" s="1"/>
  <c r="I12" i="38" s="1"/>
  <c r="I54" i="38"/>
  <c r="I52" i="38"/>
  <c r="I56" i="38" l="1"/>
  <c r="I50" i="38"/>
  <c r="I23" i="38"/>
  <c r="I27" i="38"/>
  <c r="I34" i="38"/>
  <c r="I62" i="38" l="1"/>
  <c r="I31" i="38"/>
  <c r="I29" i="38"/>
  <c r="I33" i="38"/>
  <c r="I36" i="38" l="1"/>
  <c r="I32" i="38" l="1"/>
  <c r="I37" i="38" l="1"/>
  <c r="I39" i="38" s="1"/>
  <c r="I103" i="38" s="1"/>
</calcChain>
</file>

<file path=xl/sharedStrings.xml><?xml version="1.0" encoding="utf-8"?>
<sst xmlns="http://schemas.openxmlformats.org/spreadsheetml/2006/main" count="378" uniqueCount="240">
  <si>
    <t>DADOS DE ENTRADA</t>
  </si>
  <si>
    <t>m</t>
  </si>
  <si>
    <t>km</t>
  </si>
  <si>
    <t>m²</t>
  </si>
  <si>
    <t>TOTAL</t>
  </si>
  <si>
    <t>Distância Média de Transporte (DMT)</t>
  </si>
  <si>
    <t>h/dia</t>
  </si>
  <si>
    <t>dias/mês</t>
  </si>
  <si>
    <t>quant. Meses</t>
  </si>
  <si>
    <t>x</t>
  </si>
  <si>
    <t>L=</t>
  </si>
  <si>
    <t>H</t>
  </si>
  <si>
    <t>ENGENHEIRO CIVIL DE OBRA PLENO COM ENCARGOS COMPLEMENTARES</t>
  </si>
  <si>
    <t>ENCARREGADO GERAL COM ENCARGOS COMPLEMENTARES</t>
  </si>
  <si>
    <t>SINAPI</t>
  </si>
  <si>
    <t>SERVIÇOS PRELIMINARES</t>
  </si>
  <si>
    <t>001</t>
  </si>
  <si>
    <t>Quantidade</t>
  </si>
  <si>
    <t>Comp.</t>
  </si>
  <si>
    <t>Lagura</t>
  </si>
  <si>
    <t>=</t>
  </si>
  <si>
    <t>Total</t>
  </si>
  <si>
    <t>ITEM</t>
  </si>
  <si>
    <t>2.1</t>
  </si>
  <si>
    <t>2.2</t>
  </si>
  <si>
    <t>2.3</t>
  </si>
  <si>
    <t>3.1</t>
  </si>
  <si>
    <t>4.1</t>
  </si>
  <si>
    <t>FONTE</t>
  </si>
  <si>
    <t>CÓDIGO</t>
  </si>
  <si>
    <t>EQUIPAMENTOS TRANSPORTADORES</t>
  </si>
  <si>
    <t>ORIGEM</t>
  </si>
  <si>
    <t>DESTINO</t>
  </si>
  <si>
    <t>K 
(Nº VIAGENS)</t>
  </si>
  <si>
    <t>DIST.</t>
  </si>
  <si>
    <t>VELOCIDADE  (KM/H)</t>
  </si>
  <si>
    <t>PREÇO UNIT.</t>
  </si>
  <si>
    <t>PREÇO TOTAL</t>
  </si>
  <si>
    <t>CAMINHÃO TOCO, PBT 16.000 KG, CARGA ÚTIL MÁX. 10.685 KG, DIST. ENTRE EIXOS 4,8 M, POTÊNCIA 189 CV, INCLUSIVE CARROCERIA FIXA ABERTA DE MADEIRA P/ TRANSPORTE GERAL DE CARGA SECA, DIMEN. APROX. 2,5 X 7,00 X 0,50 M - CHP DIURNO. AF_06/2014</t>
  </si>
  <si>
    <t>CAMINHÃO BASCULANTE 6 M3, PESO BRUTO TOTAL 16.000 KG, CARGA ÚTIL MÁXIMA 13.071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</si>
  <si>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CHP DIURNO. AF_06/2014</t>
  </si>
  <si>
    <t>DESCRIÇÃO</t>
  </si>
  <si>
    <t>QUANT.</t>
  </si>
  <si>
    <t>VIAS</t>
  </si>
  <si>
    <t>Jazida aterro</t>
  </si>
  <si>
    <t>CPU</t>
  </si>
  <si>
    <t>003</t>
  </si>
  <si>
    <t>BELEM</t>
  </si>
  <si>
    <t>REGIONAL</t>
  </si>
  <si>
    <t>X</t>
  </si>
  <si>
    <t>JAZIDA</t>
  </si>
  <si>
    <t>COMPOSIÇÃO</t>
  </si>
  <si>
    <t>UND.</t>
  </si>
  <si>
    <t>PREÇO (R$)</t>
  </si>
  <si>
    <t>UNITÁRIO</t>
  </si>
  <si>
    <t>VIGIA NOTURNO COM ENCARGOS COMPLEMENTARES</t>
  </si>
  <si>
    <t>MEMÓRIA DE CÁLCULO</t>
  </si>
  <si>
    <t>Ref.</t>
  </si>
  <si>
    <t>Engenheiro Civil</t>
  </si>
  <si>
    <t>Encarregado Geral</t>
  </si>
  <si>
    <t>Vigia noturno</t>
  </si>
  <si>
    <t>BOTA FORA</t>
  </si>
  <si>
    <t>USINA DE ASFALTO</t>
  </si>
  <si>
    <t>SEDOP</t>
  </si>
  <si>
    <t>COMPOSIÇÃO DE PREÇO UNITÁRIO -  DESONERADA</t>
  </si>
  <si>
    <t>MOBILIZAÇÃO    -     DESONERADA</t>
  </si>
  <si>
    <t>4.4</t>
  </si>
  <si>
    <t>und</t>
  </si>
  <si>
    <t>LARGURA</t>
  </si>
  <si>
    <t>COMPRIMENTO</t>
  </si>
  <si>
    <t>UNID.</t>
  </si>
  <si>
    <t>P. TOTAL</t>
  </si>
  <si>
    <t>Execução de depósito em canteiro de obra em chapa de madeira compensada, não incluso mobiliário. AF 04/2016.</t>
  </si>
  <si>
    <t>m³</t>
  </si>
  <si>
    <t>Material de reaterro/reaproveitamento 30%.</t>
  </si>
  <si>
    <t>Reaterro mecanizado de vala com retroescavadeira (capacidade da caçamba da retro: 0,26 m³ / potência: 88 HP), largura de 0,8 A 1,5 m, profundidade até 1,5 m, com solo (sem substituição) de 1ª categoria em locais  com baixo  nível de interferência. AF_04/2016.</t>
  </si>
  <si>
    <t>Reposição de material de jazida, 70%.</t>
  </si>
  <si>
    <t>Carga, manobra e descarga de solos e materiais granulares em caminhão basculante 10 m³ - carga com pá carregadeira (caçamba de 1,7 a 2,8 m³ /128 HP) e descarga livre (unidade: m³). AF_07/2020</t>
  </si>
  <si>
    <t>Transporte com caminhão basculante de 10 m³, em via urbana pavimentada, adicional para DMT execente a 30 km (unidade: m³XKM). AF_07/2020 (DMT=20KM)</t>
  </si>
  <si>
    <t>00006079.</t>
  </si>
  <si>
    <t>Argila, argila vermelha ou argila arenosa (retirada na jazida, sem transporte).</t>
  </si>
  <si>
    <t>Bota Fora</t>
  </si>
  <si>
    <t>Transporte com caminhão basculante de 10 m³, em via urbana pavimentada, adicional para DMT execente a 30 km (unidade: m³XKM). AF_07/2020 (DMT=10KM)</t>
  </si>
  <si>
    <t>Execução de boca de lobo em concreto conforme em projeto</t>
  </si>
  <si>
    <t>Un.</t>
  </si>
  <si>
    <t xml:space="preserve">Fornecimento </t>
  </si>
  <si>
    <t>00007745.</t>
  </si>
  <si>
    <t>Tubo de concreto armado para águas pluviais, classe PA-1, com encaixe ponta e bolsa, diâmetro nominal de 400mm.</t>
  </si>
  <si>
    <t>Assentamento</t>
  </si>
  <si>
    <t>Assentamento de tubo de concreto para redes coletoras de águas pluviais, diâmetro de 400mm, junta rígida, instalado em local com baixo nível de interferência (não inclui fornecimento). AF_ 12/2015.</t>
  </si>
  <si>
    <t>m³xkm</t>
  </si>
  <si>
    <t>Adminstração da obra para regional.</t>
  </si>
  <si>
    <t xml:space="preserve">                                   1                  ADMINISTRAÇÃO DA OBRA</t>
  </si>
  <si>
    <t>Placa de obra  em lona com plotagem de gráfica.</t>
  </si>
  <si>
    <t>C. UNIT. (sem BDI) (R$)</t>
  </si>
  <si>
    <t>PREÇO UNIT (com BDI ) (R$)</t>
  </si>
  <si>
    <t xml:space="preserve">PLANILHA ORÇAMENTÁRIA DESONERADA - BDI 27,46 % </t>
  </si>
  <si>
    <t>TOTAL  ITEM 01</t>
  </si>
  <si>
    <t>TOTAL ITEM 02</t>
  </si>
  <si>
    <t xml:space="preserve">                               3                      MOBILIZAÇÃO E DESMOBILIZAÇÃO</t>
  </si>
  <si>
    <t>TOTAL ITEM 03</t>
  </si>
  <si>
    <t>Escavação mecanizada de vala com prof. até 1,50m (média montante e jusante/uma composição por trecho), escavadeira (0,8 m³), larg. de 1,5 m a 2,5 m, em solo de 1ª categoria, em locais locais com alto nível de interferência. AF_02/2021.</t>
  </si>
  <si>
    <t>FATOR DE UTILIZAÇÃO</t>
  </si>
  <si>
    <t>4.4.1</t>
  </si>
  <si>
    <t>TOTAL DO ITEM 4</t>
  </si>
  <si>
    <t>TOTAL DO ITEM 5</t>
  </si>
  <si>
    <t xml:space="preserve">                                 2                  SERVIÇOS PRELIMINARES </t>
  </si>
  <si>
    <t>Lastro com material granular (areia média), aplicado em pisos ou lajes sobre solo, espessura de *10 cm*. AF_07/2019</t>
  </si>
  <si>
    <t>BDI</t>
  </si>
  <si>
    <t>M²</t>
  </si>
  <si>
    <t xml:space="preserve">                              4                     MOVIMENTO DE TERRA DA GALERIA - PROFUNDA</t>
  </si>
  <si>
    <t>Guia (meio-fio) e sarjeta conjugados de concreto, moldada in loco trecho reto extrusora, 45 cm base (15 cm base da guia + 30 cm da sarjeta) X 22 cm altura. AF_06/2016.</t>
  </si>
  <si>
    <t>m.</t>
  </si>
  <si>
    <t>TOTAL DO ITEM 6</t>
  </si>
  <si>
    <t>6.1</t>
  </si>
  <si>
    <t>Alvenaria de vadação de blocos vazados de concreto de 9X19X39 cm (espessura  9 cm) e argamassa de assentamento com preparo manual. AF_12/2021.</t>
  </si>
  <si>
    <t xml:space="preserve"> Argamassa traço 1:3 (em volume de cimento e areia média úmida) para contrapiso, preparo manaul. AF_08/2019</t>
  </si>
  <si>
    <t>Fabricação de forma para lajes, em chapa de madeira compensada resinada E = 17 MM. AF_12/2015.</t>
  </si>
  <si>
    <t>Kg</t>
  </si>
  <si>
    <t>Corte e dobra de aço CA-50, diâmetro de 8.0mm, utilizando estruturas diversas, exceto lajes. AF_12/201.</t>
  </si>
  <si>
    <t>Concreto FCK = 15MPA, Traço 1:3,4:3,4 (em massa seca de cimento/ areia média/ seixo rolado) - mecânico com betoneira 600 L. AF_05/2021.</t>
  </si>
  <si>
    <t>00007750.</t>
  </si>
  <si>
    <t>Assentamento de tubo de concreto para redes coletoras de águas pluviais, diâmetro de 800mm, junta rígida, instalado em local com baixo nível de interferência (não inclui fornecimento). AF_ 12/2015.</t>
  </si>
  <si>
    <t>RETROESCAVADEIRA SOBRE RODAS COM CARREGADEIRA, TRAÇÃO 4X4, POTÊNCIA LÍQ. 72 HP, CAÇAMBA CARREG. CAP. MÍN. 0,79 M3, CAÇAMBA RETRO CAP. 0,18 M3, PESO OPERACIONAL MÍN. 7.140 KG, PROFUNDIDADE ESCAVAÇÃO MÁX. 4,50 M- CHP DIURNO. AF_06/2014.</t>
  </si>
  <si>
    <t>Mobilização da obra.</t>
  </si>
  <si>
    <t>Descmobilização da obra</t>
  </si>
  <si>
    <t>SEDOP: MAIO/2023</t>
  </si>
  <si>
    <t>COMP</t>
  </si>
  <si>
    <t>004</t>
  </si>
  <si>
    <t>002</t>
  </si>
  <si>
    <t>Execução de passeio (calçada) ou piso de concreto com concreto moldado in loco, feito em obra, acabamento convencional, não armado. AF_08/20</t>
  </si>
  <si>
    <t>m³.</t>
  </si>
  <si>
    <t>6.2</t>
  </si>
  <si>
    <t>6.3</t>
  </si>
  <si>
    <t>Locação de rede de água ou esgoto. AF_10/2018</t>
  </si>
  <si>
    <t xml:space="preserve"> Poço de visita retangular para drenagem, em alvenaria com blocos de concreto, dimensões conforme projeto - 600mm</t>
  </si>
  <si>
    <t>Boca de lobo simples</t>
  </si>
  <si>
    <t>Tubo de concreto armado para águas pluviais, classe PA-2, com encaixe ponta e bolsa, diâmetro nominal de 800mm.</t>
  </si>
  <si>
    <t>Assentamento de tubo de concreto para redes coletoras de águas pluviais, diâmetro de 600mm, junta rígida, instalado em local com baixo nível de interferência (não inclui fornecimento). AF_ 12/2015.</t>
  </si>
  <si>
    <t xml:space="preserve">SERVIÇOS DE TERRAPLENAGEM </t>
  </si>
  <si>
    <t>Escavação horizontal em solo de  1a  categoria com trator de esteiras ( 100HP/Lâmina: 2,19M3). AF_07/2020</t>
  </si>
  <si>
    <t>Carga , manobra e descarga de solos e materiais granulados em caminhão basculante 6 m³ -  carga com pá carregadeira caçamba  1,7 A 2,8 m³ / 128 HP)e descarga livre (Unidade: m³). AF_07/2020</t>
  </si>
  <si>
    <t>Transporte com caminhão basculante  de 10 m³, em via pavimentada, DMT até 30 KM (DMT=10KM).</t>
  </si>
  <si>
    <t>SERVIÇOS DE CAIXA PRIMÁRIA - BASE E SUB BASE</t>
  </si>
  <si>
    <t>Execução e compactação de base e ou sub base para pavimentação de solos de comportamento laterelítico (arenoso) - exclusive solo, carga, descarga e transporte. AF_11/2019</t>
  </si>
  <si>
    <t>Transporte com caminhão basculante  de 10 m³, em via pavimentada, DMT até 30 KM (DMT=20KM).</t>
  </si>
  <si>
    <t>SERVIÇOS DE REVESTIMENTOS EM CBUQ</t>
  </si>
  <si>
    <t>008</t>
  </si>
  <si>
    <t>Execução de imprimação com asfalto diluído CM-30, AF_09/2017.</t>
  </si>
  <si>
    <t>Transporte com caminhão basculante de 10 m³, em rodovia pavimentada. (DMT= 25Km).</t>
  </si>
  <si>
    <t>09.01</t>
  </si>
  <si>
    <t>Limpeza Final de alta pressão.AF_04/2019</t>
  </si>
  <si>
    <t>Desforma</t>
  </si>
  <si>
    <t xml:space="preserve">                              05                             SERVIÇOS DE DRENAGEM SUPERFICIAL</t>
  </si>
  <si>
    <t>05.01</t>
  </si>
  <si>
    <t>05.02</t>
  </si>
  <si>
    <t xml:space="preserve">                              06                             DISPOSITIVOS DE DRENAGEM PROFUNDA</t>
  </si>
  <si>
    <t>6.1.1</t>
  </si>
  <si>
    <t>6.1.2</t>
  </si>
  <si>
    <t>6.1.3</t>
  </si>
  <si>
    <t>6.2.1</t>
  </si>
  <si>
    <t>6.2.2</t>
  </si>
  <si>
    <t>6.2.3</t>
  </si>
  <si>
    <t>6.3.1</t>
  </si>
  <si>
    <t>6.3.2</t>
  </si>
  <si>
    <t>6.3.3</t>
  </si>
  <si>
    <t xml:space="preserve">                              07                SERVIÇOS DE DRENAGEM PROFUNDA - BOCA DE LOBO DUPLA</t>
  </si>
  <si>
    <t>7.1</t>
  </si>
  <si>
    <t>7.2</t>
  </si>
  <si>
    <t>7.3</t>
  </si>
  <si>
    <t>7.4</t>
  </si>
  <si>
    <t>7.5</t>
  </si>
  <si>
    <t>Sub Total 7</t>
  </si>
  <si>
    <t>10.01</t>
  </si>
  <si>
    <t>TOTAL DO ITEM 10</t>
  </si>
  <si>
    <t>SINAPI : AGOST/2023</t>
  </si>
  <si>
    <t>Execução de Pavimento com aplicação de concreto betuminoso usinado a quente (CBUQ), camada de rolamento, com espessura de 4,0 cm exclusive transporte. AF_03/2017.</t>
  </si>
  <si>
    <t>TOTAL DO ITEM 9</t>
  </si>
  <si>
    <t>ORSE/JUL23</t>
  </si>
  <si>
    <t>Forma c/ madeira branca</t>
  </si>
  <si>
    <t>Corte e dobra de aço CA-60, diâmetro de 5.0mm, utilizando estruturas diversas, exceto lajes. AF_12/201.</t>
  </si>
  <si>
    <t>Corte e dobra de aço CA-50, diâmetro de 6.3mm, utilizando estruturas diversas, exceto lajes. AF_12/201.</t>
  </si>
  <si>
    <t>00007767.</t>
  </si>
  <si>
    <t>Tubo de concreto armado para águas pluviais, classe PA-1, com encaixe ponta e bolsa, diâmetro nominal de (1500mm).</t>
  </si>
  <si>
    <t>Para um poço Tipo II</t>
  </si>
  <si>
    <t xml:space="preserve">                              8                     SERVIÇOS DE DRENAGEM PROFUNDA - POÇO DE VISITA - TIPO II - (4,00X4,00)</t>
  </si>
  <si>
    <t>8.1</t>
  </si>
  <si>
    <t>8.2</t>
  </si>
  <si>
    <t>8.3</t>
  </si>
  <si>
    <t>8.4</t>
  </si>
  <si>
    <t>8.5</t>
  </si>
  <si>
    <t>8.6</t>
  </si>
  <si>
    <t>8.7</t>
  </si>
  <si>
    <t>Sub total 8 (3 PVs)</t>
  </si>
  <si>
    <t xml:space="preserve">                               09                        IMPLANTAÇÃO DE AÇÃO DA PAVIMENTAÇÃO ASFÁLTICA</t>
  </si>
  <si>
    <t>09.01.01</t>
  </si>
  <si>
    <t>09.01.02</t>
  </si>
  <si>
    <t>09.01.03</t>
  </si>
  <si>
    <t>SUB TOTAL DO ITEM 9.1</t>
  </si>
  <si>
    <t>09.02</t>
  </si>
  <si>
    <t>09.02.01</t>
  </si>
  <si>
    <t>09.02.02</t>
  </si>
  <si>
    <t>09.02.03</t>
  </si>
  <si>
    <t>09.02.04</t>
  </si>
  <si>
    <t>SUB TOTAL DO ITEM 9.2</t>
  </si>
  <si>
    <t>09.03</t>
  </si>
  <si>
    <t>09.03.01</t>
  </si>
  <si>
    <t>09.03.02</t>
  </si>
  <si>
    <t>09.03.03</t>
  </si>
  <si>
    <t>09.03.04</t>
  </si>
  <si>
    <t>SUB TOTAL DO ITEM 9.3</t>
  </si>
  <si>
    <t xml:space="preserve">                               10                             SERVIÇOS DE LIMPEZA GERAL</t>
  </si>
  <si>
    <t>NÚMERO DE BOCAS DE LOBO DUPLAS - CONFORME PROJETO (22 UND)</t>
  </si>
  <si>
    <t xml:space="preserve"> Poço de visita retangular para drenagem, em alvenaria com blocos de concreto, dimensões conforme projeto - 1000mm</t>
  </si>
  <si>
    <t>Tubo de concreto armado para águas pluviais, classe PA-2, com encaixe ponta e bolsa, diâmetro nominal de 1000mm.</t>
  </si>
  <si>
    <t>6.2.4</t>
  </si>
  <si>
    <t>6.2.5</t>
  </si>
  <si>
    <t>6.3.4</t>
  </si>
  <si>
    <t>6.3.5</t>
  </si>
  <si>
    <t>Assentamento de tubo de concreto para redes coletoras de águas pluviais, diâmetro de 1000mm, junta rígida, instalado em local com baixo nível de interferência (não inclui fornecimento). AF_ 12/2015.</t>
  </si>
  <si>
    <t>Assentamento de tubo de concreto para redes coletoras de águas pluviais, diâmetro de 600mm, junta rígida, instalado em local com baixo nível de interferência (não inclui fornecimento). AF_ 12/2015. (2xlinhas de 600mm)</t>
  </si>
  <si>
    <t>Escoramento de vala tipo pontaleteamento, com profundidade de 1,5 m a 3,0 m, largura maior ou igual a que 1,5 m e menor que 2,5m. AF_08/2020.</t>
  </si>
  <si>
    <t>0007765.</t>
  </si>
  <si>
    <t>00007762.</t>
  </si>
  <si>
    <t>Tubo de concreto armado para águas pluviais, classe PA-2, com encaixe ponta e bolsa, diâmetro nominal de 600mm.</t>
  </si>
  <si>
    <t>Tubo de concreto armado para águas pluviais, classe PA-2, com encaixe ponta e bolsa, diâmetro nominal de 600mm.(2X600mm)</t>
  </si>
  <si>
    <t>PROJETO DE INFRAESTRUTURA DA ZONA DE INUNDAÇÃO DO BAIRRO ATALAIA (JADERLÂNDIA II)</t>
  </si>
  <si>
    <t>3.2</t>
  </si>
  <si>
    <t>4.2</t>
  </si>
  <si>
    <t>4.2.1</t>
  </si>
  <si>
    <t>4.3</t>
  </si>
  <si>
    <t>4.3.1</t>
  </si>
  <si>
    <t>4.3.2</t>
  </si>
  <si>
    <t>4.3.3</t>
  </si>
  <si>
    <t>4.3.4</t>
  </si>
  <si>
    <t>4.4.2</t>
  </si>
  <si>
    <t>4.4.3</t>
  </si>
  <si>
    <t>SINAPI AGOST(2022)</t>
  </si>
  <si>
    <t>96402</t>
  </si>
  <si>
    <t>Execução de Pintura de ligação com emulsão asfáltica RR-2C.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</si>
</sst>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quot;R$&quot;* #,##0.00_-;\-&quot;R$&quot;* #,##0.00_-;_-&quot;R$&quot;* &quot;-&quot;??_-;_-@_-"/>
    <numFmt numFmtId="167" formatCode="_(&quot;R$&quot;* #,##0.00_);_(&quot;R$&quot;* \(#,##0.00\);_(&quot;R$&quot;* &quot;-&quot;??_);_(@_)"/>
    <numFmt numFmtId="168" formatCode="_([$€]* #,##0.00_);_([$€]* \(#,##0.00\);_([$€]* &quot;-&quot;??_);_(@_)"/>
    <numFmt numFmtId="169" formatCode="###0;###0"/>
    <numFmt numFmtId="170" formatCode="###0.0;###0.0"/>
    <numFmt numFmtId="171" formatCode="&quot;R$&quot;\ #,##0.00"/>
    <numFmt numFmtId="172" formatCode="_([$€-2]* #,##0.00_);_([$€-2]* \(#,##0.00\);_([$€-2]* &quot;-&quot;??_)"/>
    <numFmt numFmtId="173" formatCode="#,"/>
    <numFmt numFmtId="174" formatCode="#,#00"/>
    <numFmt numFmtId="175" formatCode="%#,#00"/>
    <numFmt numFmtId="176" formatCode="#.##000"/>
    <numFmt numFmtId="177" formatCode="_-[$R$-416]\ * #,##0.00_-;\-[$R$-416]\ * #,##0.00_-;_-[$R$-416]\ * &quot;-&quot;??_-;_-@_-"/>
    <numFmt numFmtId="178" formatCode="_(* #,##0.00_);_(* \(#,##0.00\);_(* \-??_);_(@_)"/>
    <numFmt numFmtId="179" formatCode="d&quot;.&quot;"/>
    <numFmt numFmtId="180" formatCode="\$#,#00"/>
    <numFmt numFmtId="181" formatCode="\$#,##0\ ;\(\$#,##0\)"/>
    <numFmt numFmtId="182" formatCode="#."/>
    <numFmt numFmtId="183" formatCode="_(* #,##0.00_);_(* \(#,##0.00\);_(* &quot;&quot;??_);_(@_)"/>
  </numFmts>
  <fonts count="89" x14ac:knownFonts="1">
    <font>
      <sz val="11"/>
      <color theme="1"/>
      <name val="Calibri"/>
      <family val="2"/>
      <scheme val="minor"/>
    </font>
    <font>
      <sz val="11"/>
      <color theme="1"/>
      <name val="Calibri"/>
      <family val="2"/>
      <scheme val="minor"/>
    </font>
    <font>
      <b/>
      <sz val="11"/>
      <name val="Arial"/>
      <family val="2"/>
    </font>
    <font>
      <sz val="11"/>
      <name val="Arial"/>
      <family val="2"/>
    </font>
    <font>
      <sz val="10"/>
      <name val="Arial"/>
      <family val="2"/>
    </font>
    <font>
      <b/>
      <sz val="11"/>
      <color rgb="FF000000"/>
      <name val="Arial"/>
      <family val="2"/>
    </font>
    <font>
      <sz val="11"/>
      <color rgb="FF000000"/>
      <name val="Arial"/>
      <family val="2"/>
    </font>
    <font>
      <b/>
      <sz val="10"/>
      <name val="Arial"/>
      <family val="2"/>
    </font>
    <font>
      <b/>
      <sz val="10"/>
      <color rgb="FF000000"/>
      <name val="Arial"/>
      <family val="2"/>
    </font>
    <font>
      <sz val="10"/>
      <color rgb="FF000000"/>
      <name val="Arial"/>
      <family val="2"/>
    </font>
    <font>
      <sz val="10"/>
      <name val="Times New Roman"/>
      <family val="1"/>
    </font>
    <font>
      <b/>
      <sz val="11"/>
      <color theme="1"/>
      <name val="Calibri"/>
      <family val="2"/>
      <scheme val="minor"/>
    </font>
    <font>
      <sz val="11"/>
      <color theme="1"/>
      <name val="Arial"/>
      <family val="2"/>
    </font>
    <font>
      <b/>
      <sz val="10"/>
      <color rgb="FF000000"/>
      <name val="Times New Roman"/>
      <family val="1"/>
    </font>
    <font>
      <b/>
      <sz val="12"/>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b/>
      <sz val="18"/>
      <color theme="3"/>
      <name val="Calibri Light"/>
      <family val="2"/>
      <scheme val="major"/>
    </font>
    <font>
      <sz val="12"/>
      <name val="Times New Roman"/>
      <family val="1"/>
    </font>
    <font>
      <sz val="11"/>
      <name val="Century Gothic"/>
      <family val="2"/>
    </font>
    <font>
      <sz val="1"/>
      <color indexed="16"/>
      <name val="Courier"/>
      <family val="3"/>
    </font>
    <font>
      <sz val="1"/>
      <color indexed="8"/>
      <name val="Courier"/>
      <family val="3"/>
    </font>
    <font>
      <b/>
      <sz val="1"/>
      <color indexed="16"/>
      <name val="Courier"/>
      <family val="3"/>
    </font>
    <font>
      <sz val="1"/>
      <color indexed="18"/>
      <name val="Courier"/>
      <family val="3"/>
    </font>
    <font>
      <vertAlign val="superscript"/>
      <sz val="9"/>
      <name val="Courier New"/>
      <family val="3"/>
    </font>
    <font>
      <b/>
      <sz val="15"/>
      <color indexed="62"/>
      <name val="Calibri"/>
      <family val="2"/>
    </font>
    <font>
      <b/>
      <sz val="1"/>
      <color indexed="8"/>
      <name val="Courier"/>
      <family val="3"/>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0"/>
      <name val="Courier"/>
      <family val="3"/>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rgb="FF000000"/>
      <name val="Calibri"/>
      <family val="2"/>
      <scheme val="minor"/>
    </font>
    <font>
      <b/>
      <sz val="14"/>
      <name val="Arial"/>
      <family val="2"/>
    </font>
    <font>
      <b/>
      <sz val="15"/>
      <color indexed="56"/>
      <name val="Calibri"/>
      <family val="2"/>
    </font>
    <font>
      <b/>
      <sz val="13"/>
      <color indexed="56"/>
      <name val="Calibri"/>
      <family val="2"/>
    </font>
    <font>
      <b/>
      <sz val="11"/>
      <color indexed="8"/>
      <name val="Calibri"/>
      <family val="2"/>
    </font>
    <font>
      <b/>
      <sz val="11"/>
      <color indexed="10"/>
      <name val="Calibri"/>
      <family val="2"/>
    </font>
    <font>
      <sz val="11"/>
      <color indexed="19"/>
      <name val="Calibri"/>
      <family val="2"/>
    </font>
    <font>
      <b/>
      <sz val="18"/>
      <color indexed="62"/>
      <name val="Cambria"/>
      <family val="2"/>
    </font>
    <font>
      <b/>
      <sz val="13"/>
      <color indexed="62"/>
      <name val="Calibri"/>
      <family val="2"/>
    </font>
    <font>
      <b/>
      <sz val="11"/>
      <color indexed="62"/>
      <name val="Calibri"/>
      <family val="2"/>
    </font>
    <font>
      <b/>
      <sz val="11"/>
      <color theme="1"/>
      <name val="Arial"/>
      <family val="2"/>
    </font>
    <font>
      <sz val="11"/>
      <color rgb="FF000000"/>
      <name val="Calibri"/>
      <family val="2"/>
      <charset val="204"/>
    </font>
    <font>
      <sz val="10"/>
      <name val="Arial"/>
      <family val="2"/>
      <charset val="1"/>
    </font>
    <font>
      <b/>
      <sz val="16"/>
      <name val="Arial"/>
      <family val="2"/>
    </font>
    <font>
      <b/>
      <sz val="12"/>
      <color rgb="FF000000"/>
      <name val="Times New Roman"/>
      <family val="1"/>
    </font>
    <font>
      <b/>
      <sz val="11"/>
      <color rgb="FF000000"/>
      <name val="Times New Roman"/>
      <family val="1"/>
    </font>
    <font>
      <b/>
      <sz val="11"/>
      <color rgb="FFC00000"/>
      <name val="Arial"/>
      <family val="2"/>
    </font>
    <font>
      <sz val="11"/>
      <color theme="1"/>
      <name val="Times New Roman"/>
      <family val="1"/>
    </font>
    <font>
      <b/>
      <sz val="10"/>
      <name val="Times New Roman"/>
      <family val="1"/>
    </font>
    <font>
      <sz val="10"/>
      <color indexed="8"/>
      <name val="Times New Roman"/>
      <family val="1"/>
    </font>
    <font>
      <b/>
      <sz val="11"/>
      <color theme="1"/>
      <name val="Times New Roman"/>
      <family val="1"/>
    </font>
    <font>
      <b/>
      <sz val="10"/>
      <color indexed="8"/>
      <name val="Times New Roman"/>
      <family val="1"/>
    </font>
    <font>
      <b/>
      <sz val="11"/>
      <name val="Times New Roman"/>
      <family val="1"/>
    </font>
    <font>
      <b/>
      <sz val="12"/>
      <name val="Times New Roman"/>
      <family val="1"/>
    </font>
    <font>
      <sz val="10"/>
      <color theme="1"/>
      <name val="Times New Roman"/>
      <family val="1"/>
    </font>
    <font>
      <b/>
      <sz val="12"/>
      <name val="Arial"/>
      <family val="2"/>
    </font>
    <font>
      <sz val="10"/>
      <name val="Arial"/>
    </font>
    <font>
      <u/>
      <sz val="10"/>
      <color indexed="12"/>
      <name val="Arial"/>
      <family val="2"/>
    </font>
    <font>
      <b/>
      <sz val="18"/>
      <name val="Arial"/>
      <family val="2"/>
    </font>
    <font>
      <sz val="10"/>
      <name val="Swis721 Lt BT"/>
      <family val="2"/>
    </font>
    <font>
      <sz val="10"/>
      <name val="Tahoma"/>
      <family val="2"/>
    </font>
    <font>
      <i/>
      <sz val="1"/>
      <color indexed="8"/>
      <name val="Courier"/>
      <family val="3"/>
    </font>
    <font>
      <sz val="8"/>
      <color indexed="8"/>
      <name val="Arial"/>
      <family val="2"/>
    </font>
    <font>
      <sz val="8"/>
      <name val="Calibri"/>
      <family val="2"/>
      <scheme val="minor"/>
    </font>
  </fonts>
  <fills count="7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FFFFCC"/>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56"/>
      </patternFill>
    </fill>
    <fill>
      <patternFill patternType="solid">
        <fgColor indexed="5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2" tint="-9.9978637043366805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s>
  <cellStyleXfs count="585">
    <xf numFmtId="0" fontId="0"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8" fontId="4" fillId="0" borderId="0"/>
    <xf numFmtId="0" fontId="4" fillId="0" borderId="0"/>
    <xf numFmtId="168"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29" fillId="0" borderId="0"/>
    <xf numFmtId="167" fontId="29" fillId="0" borderId="0" applyFont="0" applyFill="0" applyBorder="0" applyAlignment="0" applyProtection="0"/>
    <xf numFmtId="0" fontId="29" fillId="0" borderId="0"/>
    <xf numFmtId="0" fontId="4" fillId="0" borderId="0"/>
    <xf numFmtId="9" fontId="29" fillId="0" borderId="0" applyFont="0" applyFill="0" applyBorder="0" applyAlignment="0" applyProtection="0"/>
    <xf numFmtId="165" fontId="29" fillId="0" borderId="0" applyFont="0" applyFill="0" applyBorder="0" applyAlignment="0" applyProtection="0"/>
    <xf numFmtId="0" fontId="31" fillId="0" borderId="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 fontId="32" fillId="0" borderId="6" applyNumberFormat="0" applyBorder="0" applyAlignment="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2" borderId="0" applyNumberFormat="0" applyBorder="0" applyAlignment="0" applyProtection="0"/>
    <xf numFmtId="0" fontId="40" fillId="45" borderId="0" applyNumberFormat="0" applyBorder="0" applyAlignment="0" applyProtection="0"/>
    <xf numFmtId="0" fontId="40" fillId="48"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41" fillId="49"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6" borderId="0" applyNumberFormat="0" applyBorder="0" applyAlignment="0" applyProtection="0"/>
    <xf numFmtId="0" fontId="42" fillId="40" borderId="0" applyNumberFormat="0" applyBorder="0" applyAlignment="0" applyProtection="0"/>
    <xf numFmtId="0" fontId="18" fillId="8" borderId="0" applyNumberFormat="0" applyBorder="0" applyAlignment="0" applyProtection="0"/>
    <xf numFmtId="0" fontId="43" fillId="57" borderId="29" applyNumberFormat="0" applyAlignment="0" applyProtection="0"/>
    <xf numFmtId="0" fontId="23" fillId="12" borderId="23" applyNumberFormat="0" applyAlignment="0" applyProtection="0"/>
    <xf numFmtId="0" fontId="25" fillId="13" borderId="26" applyNumberFormat="0" applyAlignment="0" applyProtection="0"/>
    <xf numFmtId="0" fontId="24" fillId="0" borderId="25" applyNumberFormat="0" applyFill="0" applyAlignment="0" applyProtection="0"/>
    <xf numFmtId="0" fontId="44" fillId="58" borderId="30" applyNumberFormat="0" applyAlignment="0" applyProtection="0"/>
    <xf numFmtId="173" fontId="33" fillId="0" borderId="0">
      <protection locked="0"/>
    </xf>
    <xf numFmtId="173" fontId="33" fillId="0" borderId="0">
      <protection locked="0"/>
    </xf>
    <xf numFmtId="173" fontId="33" fillId="0" borderId="0">
      <protection locked="0"/>
    </xf>
    <xf numFmtId="173" fontId="33" fillId="0" borderId="0">
      <protection locked="0"/>
    </xf>
    <xf numFmtId="0" fontId="34" fillId="0" borderId="0">
      <protection locked="0"/>
    </xf>
    <xf numFmtId="173" fontId="33" fillId="0" borderId="0">
      <protection locked="0"/>
    </xf>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21" fillId="11" borderId="23" applyNumberFormat="0" applyAlignment="0" applyProtection="0"/>
    <xf numFmtId="172" fontId="4" fillId="0" borderId="0" applyFont="0" applyFill="0" applyBorder="0" applyAlignment="0" applyProtection="0"/>
    <xf numFmtId="0" fontId="45" fillId="0" borderId="0" applyNumberFormat="0" applyFill="0" applyBorder="0" applyAlignment="0" applyProtection="0"/>
    <xf numFmtId="173" fontId="33" fillId="0" borderId="0">
      <protection locked="0"/>
    </xf>
    <xf numFmtId="174" fontId="34" fillId="0" borderId="0">
      <protection locked="0"/>
    </xf>
    <xf numFmtId="0" fontId="46" fillId="41" borderId="0" applyNumberFormat="0" applyBorder="0" applyAlignment="0" applyProtection="0"/>
    <xf numFmtId="173" fontId="35" fillId="0" borderId="0">
      <protection locked="0"/>
    </xf>
    <xf numFmtId="173" fontId="35" fillId="0" borderId="0">
      <protection locked="0"/>
    </xf>
    <xf numFmtId="0" fontId="47" fillId="0" borderId="32" applyNumberFormat="0" applyFill="0" applyAlignment="0" applyProtection="0"/>
    <xf numFmtId="0" fontId="47" fillId="0" borderId="0" applyNumberFormat="0" applyFill="0" applyBorder="0" applyAlignment="0" applyProtection="0"/>
    <xf numFmtId="0" fontId="19" fillId="9" borderId="0" applyNumberFormat="0" applyBorder="0" applyAlignment="0" applyProtection="0"/>
    <xf numFmtId="0" fontId="48" fillId="0" borderId="0"/>
    <xf numFmtId="0" fontId="49" fillId="44" borderId="29" applyNumberFormat="0" applyAlignment="0" applyProtection="0"/>
    <xf numFmtId="0" fontId="50" fillId="0" borderId="31" applyNumberFormat="0" applyFill="0" applyAlignment="0" applyProtection="0"/>
    <xf numFmtId="164" fontId="4" fillId="0" borderId="0" applyFont="0" applyFill="0" applyBorder="0" applyAlignment="0" applyProtection="0"/>
    <xf numFmtId="167" fontId="4" fillId="0" borderId="0" applyFont="0" applyFill="0" applyBorder="0" applyAlignment="0" applyProtection="0"/>
    <xf numFmtId="3" fontId="4" fillId="0" borderId="0" applyFont="0" applyFill="0" applyBorder="0" applyAlignment="0" applyProtection="0"/>
    <xf numFmtId="0" fontId="20" fillId="10" borderId="0" applyNumberFormat="0" applyBorder="0" applyAlignment="0" applyProtection="0"/>
    <xf numFmtId="0" fontId="51" fillId="59" borderId="0" applyNumberFormat="0" applyBorder="0" applyAlignment="0" applyProtection="0"/>
    <xf numFmtId="0" fontId="4" fillId="0" borderId="0"/>
    <xf numFmtId="0" fontId="4" fillId="0" borderId="0"/>
    <xf numFmtId="0" fontId="4" fillId="0" borderId="0"/>
    <xf numFmtId="0" fontId="55"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14" borderId="27" applyNumberFormat="0" applyFont="0" applyAlignment="0" applyProtection="0"/>
    <xf numFmtId="0" fontId="4" fillId="60" borderId="33" applyNumberFormat="0" applyFont="0" applyAlignment="0" applyProtection="0"/>
    <xf numFmtId="0" fontId="52" fillId="57" borderId="34" applyNumberFormat="0" applyAlignment="0" applyProtection="0"/>
    <xf numFmtId="173" fontId="33" fillId="0" borderId="0">
      <protection locked="0"/>
    </xf>
    <xf numFmtId="175" fontId="34" fillId="0" borderId="0">
      <protection locked="0"/>
    </xf>
    <xf numFmtId="176" fontId="3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12" borderId="24" applyNumberFormat="0" applyAlignment="0" applyProtection="0"/>
    <xf numFmtId="173" fontId="36" fillId="0" borderId="0">
      <protection locked="0"/>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7" fillId="0" borderId="0"/>
    <xf numFmtId="0" fontId="26"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xf numFmtId="0" fontId="38" fillId="0" borderId="35" applyNumberFormat="0" applyFill="0" applyAlignment="0" applyProtection="0"/>
    <xf numFmtId="0" fontId="15" fillId="0" borderId="20" applyNumberFormat="0" applyFill="0" applyAlignment="0" applyProtection="0"/>
    <xf numFmtId="0" fontId="16" fillId="0" borderId="21" applyNumberFormat="0" applyFill="0" applyAlignment="0" applyProtection="0"/>
    <xf numFmtId="0" fontId="17" fillId="0" borderId="22" applyNumberFormat="0" applyFill="0" applyAlignment="0" applyProtection="0"/>
    <xf numFmtId="0" fontId="17" fillId="0" borderId="0" applyNumberFormat="0" applyFill="0" applyBorder="0" applyAlignment="0" applyProtection="0"/>
    <xf numFmtId="0" fontId="30" fillId="0" borderId="0" applyNumberFormat="0" applyFill="0" applyBorder="0" applyAlignment="0" applyProtection="0"/>
    <xf numFmtId="173" fontId="39" fillId="0" borderId="0">
      <protection locked="0"/>
    </xf>
    <xf numFmtId="173" fontId="39" fillId="0" borderId="0">
      <protection locked="0"/>
    </xf>
    <xf numFmtId="0" fontId="11" fillId="0" borderId="28" applyNumberFormat="0" applyFill="0" applyAlignment="0" applyProtection="0"/>
    <xf numFmtId="165" fontId="4"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3" fontId="4" fillId="0" borderId="0" applyFont="0" applyFill="0" applyBorder="0" applyAlignment="0" applyProtection="0"/>
    <xf numFmtId="0" fontId="54" fillId="0" borderId="0" applyNumberFormat="0" applyFill="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60" borderId="0" applyNumberFormat="0" applyBorder="0" applyAlignment="0" applyProtection="0"/>
    <xf numFmtId="0" fontId="40" fillId="44" borderId="0" applyNumberFormat="0" applyBorder="0" applyAlignment="0" applyProtection="0"/>
    <xf numFmtId="0" fontId="40" fillId="43" borderId="0" applyNumberFormat="0" applyBorder="0" applyAlignment="0" applyProtection="0"/>
    <xf numFmtId="0" fontId="40" fillId="60"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59"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60" borderId="0" applyNumberFormat="0" applyBorder="0" applyAlignment="0" applyProtection="0"/>
    <xf numFmtId="0" fontId="41" fillId="43" borderId="0" applyNumberFormat="0" applyBorder="0" applyAlignment="0" applyProtection="0"/>
    <xf numFmtId="0" fontId="41" fillId="56" borderId="0" applyNumberFormat="0" applyBorder="0" applyAlignment="0" applyProtection="0"/>
    <xf numFmtId="0" fontId="41" fillId="48" borderId="0" applyNumberFormat="0" applyBorder="0" applyAlignment="0" applyProtection="0"/>
    <xf numFmtId="0" fontId="41" fillId="40"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6" fillId="43" borderId="0" applyNumberFormat="0" applyBorder="0" applyAlignment="0" applyProtection="0"/>
    <xf numFmtId="0" fontId="60" fillId="61" borderId="29" applyNumberFormat="0" applyAlignment="0" applyProtection="0"/>
    <xf numFmtId="0" fontId="44" fillId="58" borderId="30" applyNumberFormat="0" applyAlignment="0" applyProtection="0"/>
    <xf numFmtId="0" fontId="54" fillId="0" borderId="36" applyNumberFormat="0" applyFill="0" applyAlignment="0" applyProtection="0"/>
    <xf numFmtId="0" fontId="41" fillId="62" borderId="0" applyNumberFormat="0" applyBorder="0" applyAlignment="0" applyProtection="0"/>
    <xf numFmtId="0" fontId="41" fillId="56" borderId="0" applyNumberFormat="0" applyBorder="0" applyAlignment="0" applyProtection="0"/>
    <xf numFmtId="0" fontId="41" fillId="48" borderId="0" applyNumberFormat="0" applyBorder="0" applyAlignment="0" applyProtection="0"/>
    <xf numFmtId="0" fontId="41" fillId="63" borderId="0" applyNumberFormat="0" applyBorder="0" applyAlignment="0" applyProtection="0"/>
    <xf numFmtId="0" fontId="41" fillId="51" borderId="0" applyNumberFormat="0" applyBorder="0" applyAlignment="0" applyProtection="0"/>
    <xf numFmtId="0" fontId="41" fillId="54" borderId="0" applyNumberFormat="0" applyBorder="0" applyAlignment="0" applyProtection="0"/>
    <xf numFmtId="0" fontId="49" fillId="59" borderId="29" applyNumberFormat="0" applyAlignment="0" applyProtection="0"/>
    <xf numFmtId="0" fontId="57" fillId="0" borderId="37" applyNumberFormat="0" applyFill="0" applyAlignment="0" applyProtection="0"/>
    <xf numFmtId="0" fontId="58" fillId="0" borderId="38" applyNumberFormat="0" applyFill="0" applyAlignment="0" applyProtection="0"/>
    <xf numFmtId="0" fontId="42" fillId="42" borderId="0" applyNumberFormat="0" applyBorder="0" applyAlignment="0" applyProtection="0"/>
    <xf numFmtId="0" fontId="61" fillId="59" borderId="0" applyNumberFormat="0" applyBorder="0" applyAlignment="0" applyProtection="0"/>
    <xf numFmtId="0" fontId="4" fillId="60" borderId="33" applyNumberFormat="0" applyFont="0" applyAlignment="0" applyProtection="0"/>
    <xf numFmtId="0" fontId="40" fillId="60" borderId="33" applyNumberFormat="0" applyFont="0" applyAlignment="0" applyProtection="0"/>
    <xf numFmtId="0" fontId="52" fillId="61" borderId="34" applyNumberFormat="0" applyAlignment="0" applyProtection="0"/>
    <xf numFmtId="0" fontId="54" fillId="0" borderId="0" applyNumberFormat="0" applyFill="0" applyBorder="0" applyAlignment="0" applyProtection="0"/>
    <xf numFmtId="0" fontId="45" fillId="0" borderId="0" applyNumberFormat="0" applyFill="0" applyBorder="0" applyAlignment="0" applyProtection="0"/>
    <xf numFmtId="0" fontId="62" fillId="0" borderId="0" applyNumberFormat="0" applyFill="0" applyBorder="0" applyAlignment="0" applyProtection="0"/>
    <xf numFmtId="0" fontId="38" fillId="0" borderId="39" applyNumberFormat="0" applyFill="0" applyAlignment="0" applyProtection="0"/>
    <xf numFmtId="0" fontId="63" fillId="0" borderId="40" applyNumberFormat="0" applyFill="0" applyAlignment="0" applyProtection="0"/>
    <xf numFmtId="0" fontId="64" fillId="0" borderId="41" applyNumberFormat="0" applyFill="0" applyAlignment="0" applyProtection="0"/>
    <xf numFmtId="0" fontId="64" fillId="0" borderId="0" applyNumberFormat="0" applyFill="0" applyBorder="0" applyAlignment="0" applyProtection="0"/>
    <xf numFmtId="0" fontId="59" fillId="0" borderId="42" applyNumberFormat="0" applyFill="0" applyAlignment="0" applyProtection="0"/>
    <xf numFmtId="0" fontId="4" fillId="0" borderId="0"/>
    <xf numFmtId="164" fontId="4" fillId="0" borderId="0" applyFont="0" applyFill="0" applyBorder="0" applyAlignment="0" applyProtection="0"/>
    <xf numFmtId="0" fontId="66"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4" fontId="29"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29" fillId="0" borderId="0" applyFont="0" applyFill="0" applyBorder="0" applyAlignment="0" applyProtection="0"/>
    <xf numFmtId="0" fontId="1" fillId="37" borderId="0" applyNumberFormat="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0" fillId="0" borderId="0"/>
    <xf numFmtId="0" fontId="40" fillId="0" borderId="0"/>
    <xf numFmtId="179" fontId="68" fillId="0" borderId="0" applyBorder="0" applyProtection="0">
      <alignment horizontal="right" vertical="top"/>
    </xf>
    <xf numFmtId="3" fontId="4"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40" fillId="0" borderId="0"/>
    <xf numFmtId="0" fontId="55" fillId="0" borderId="0"/>
    <xf numFmtId="0" fontId="4" fillId="0" borderId="0"/>
    <xf numFmtId="0" fontId="4" fillId="0" borderId="0"/>
    <xf numFmtId="0" fontId="1" fillId="0" borderId="0"/>
    <xf numFmtId="0" fontId="40" fillId="0" borderId="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1" fillId="14" borderId="27" applyNumberFormat="0" applyFont="0" applyAlignment="0" applyProtection="0"/>
    <xf numFmtId="9" fontId="4" fillId="0" borderId="0" applyFont="0" applyFill="0" applyBorder="0" applyAlignment="0" applyProtection="0"/>
    <xf numFmtId="9" fontId="40"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178" fontId="67" fillId="0" borderId="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8" fontId="4" fillId="0" borderId="0"/>
    <xf numFmtId="168" fontId="4" fillId="0" borderId="0"/>
    <xf numFmtId="177" fontId="4" fillId="0" borderId="0"/>
    <xf numFmtId="43" fontId="1" fillId="0" borderId="0" applyFont="0" applyFill="0" applyBorder="0" applyAlignment="0" applyProtection="0"/>
    <xf numFmtId="9"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1" fillId="0" borderId="0"/>
    <xf numFmtId="9" fontId="1" fillId="0" borderId="0" applyFont="0" applyFill="0" applyBorder="0" applyAlignment="0" applyProtection="0"/>
    <xf numFmtId="43" fontId="1" fillId="0" borderId="0" applyFont="0" applyFill="0" applyBorder="0" applyAlignment="0" applyProtection="0"/>
    <xf numFmtId="0" fontId="84" fillId="0" borderId="0"/>
    <xf numFmtId="43" fontId="4" fillId="0" borderId="0" applyFont="0" applyFill="0" applyBorder="0" applyAlignment="0" applyProtection="0"/>
    <xf numFmtId="43" fontId="1" fillId="0" borderId="0" applyFont="0" applyFill="0" applyBorder="0" applyAlignment="0" applyProtection="0"/>
    <xf numFmtId="0" fontId="1" fillId="0" borderId="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5" fillId="0" borderId="0"/>
    <xf numFmtId="0" fontId="34" fillId="0" borderId="6">
      <alignment horizontal="center"/>
      <protection locked="0"/>
    </xf>
    <xf numFmtId="176" fontId="34" fillId="0" borderId="0">
      <protection locked="0"/>
    </xf>
    <xf numFmtId="3" fontId="4" fillId="0" borderId="0" applyFont="0" applyFill="0" applyBorder="0" applyAlignment="0" applyProtection="0"/>
    <xf numFmtId="180" fontId="34" fillId="0" borderId="0">
      <protection locked="0"/>
    </xf>
    <xf numFmtId="181" fontId="4" fillId="0" borderId="0" applyFont="0" applyFill="0" applyBorder="0" applyAlignment="0" applyProtection="0"/>
    <xf numFmtId="182" fontId="33" fillId="0" borderId="0">
      <protection locked="0"/>
    </xf>
    <xf numFmtId="0" fontId="4" fillId="0" borderId="0" applyFont="0" applyFill="0" applyBorder="0" applyAlignment="0" applyProtection="0"/>
    <xf numFmtId="0" fontId="39" fillId="0" borderId="0">
      <protection locked="0"/>
    </xf>
    <xf numFmtId="0" fontId="34" fillId="0" borderId="0">
      <protection locked="0"/>
    </xf>
    <xf numFmtId="0" fontId="86" fillId="0" borderId="0">
      <protection locked="0"/>
    </xf>
    <xf numFmtId="0" fontId="34" fillId="0" borderId="0">
      <protection locked="0"/>
    </xf>
    <xf numFmtId="0" fontId="34" fillId="0" borderId="0">
      <protection locked="0"/>
    </xf>
    <xf numFmtId="0" fontId="39" fillId="0" borderId="0">
      <protection locked="0"/>
    </xf>
    <xf numFmtId="0" fontId="86" fillId="0" borderId="0">
      <protection locked="0"/>
    </xf>
    <xf numFmtId="2" fontId="4" fillId="0" borderId="0" applyFont="0" applyFill="0" applyBorder="0" applyAlignment="0" applyProtection="0"/>
    <xf numFmtId="182" fontId="33" fillId="0" borderId="0">
      <protection locked="0"/>
    </xf>
    <xf numFmtId="0" fontId="83" fillId="0" borderId="0" applyNumberFormat="0" applyFill="0" applyBorder="0" applyAlignment="0" applyProtection="0"/>
    <xf numFmtId="0" fontId="80" fillId="0" borderId="0" applyNumberFormat="0" applyFill="0" applyBorder="0" applyAlignment="0" applyProtection="0"/>
    <xf numFmtId="173" fontId="39" fillId="0" borderId="0">
      <protection locked="0"/>
    </xf>
    <xf numFmtId="173" fontId="39" fillId="0" borderId="0">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49" fontId="4" fillId="0" borderId="0" applyFont="0">
      <alignment horizontal="center" vertical="top" wrapText="1"/>
    </xf>
    <xf numFmtId="166" fontId="4" fillId="0" borderId="0" applyFont="0" applyFill="0" applyBorder="0" applyAlignment="0" applyProtection="0"/>
    <xf numFmtId="0" fontId="1" fillId="0" borderId="0"/>
    <xf numFmtId="175" fontId="34" fillId="0" borderId="0">
      <protection locked="0"/>
    </xf>
    <xf numFmtId="182" fontId="33" fillId="0" borderId="0">
      <protection locked="0"/>
    </xf>
    <xf numFmtId="182" fontId="33" fillId="0" borderId="0">
      <protection locked="0"/>
    </xf>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9" fontId="40" fillId="0" borderId="0" applyFont="0" applyFill="0" applyBorder="0" applyAlignment="0" applyProtection="0"/>
    <xf numFmtId="182" fontId="36" fillId="0" borderId="0">
      <protection locked="0"/>
    </xf>
    <xf numFmtId="43" fontId="4"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4" fillId="0" borderId="0" applyFont="0" applyFill="0" applyBorder="0" applyAlignment="0" applyProtection="0"/>
    <xf numFmtId="43" fontId="8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3" fontId="87" fillId="0" borderId="55" applyFont="0" applyBorder="0" applyAlignment="0">
      <alignment vertical="center"/>
    </xf>
    <xf numFmtId="182" fontId="35" fillId="0" borderId="0">
      <protection locked="0"/>
    </xf>
    <xf numFmtId="182" fontId="35" fillId="0" borderId="0">
      <protection locked="0"/>
    </xf>
    <xf numFmtId="49" fontId="4" fillId="0" borderId="0">
      <alignment horizontal="center"/>
    </xf>
    <xf numFmtId="0" fontId="85" fillId="0" borderId="0"/>
    <xf numFmtId="43" fontId="8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40"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1">
    <xf numFmtId="0" fontId="0" fillId="0" borderId="0" xfId="0"/>
    <xf numFmtId="0" fontId="3" fillId="0" borderId="0" xfId="0" applyFont="1" applyAlignment="1">
      <alignment vertical="center"/>
    </xf>
    <xf numFmtId="170" fontId="6" fillId="4" borderId="2" xfId="5" applyNumberFormat="1" applyFont="1" applyFill="1" applyBorder="1" applyAlignment="1">
      <alignment horizontal="center" vertical="center" wrapText="1"/>
    </xf>
    <xf numFmtId="49" fontId="4" fillId="5" borderId="1"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4" fontId="6" fillId="4" borderId="3" xfId="5" applyNumberFormat="1" applyFont="1" applyFill="1" applyBorder="1" applyAlignment="1">
      <alignment horizontal="center" vertical="center" wrapText="1"/>
    </xf>
    <xf numFmtId="0" fontId="3" fillId="4" borderId="4" xfId="5" applyFont="1" applyFill="1" applyBorder="1" applyAlignment="1">
      <alignment horizontal="center" vertical="center" wrapText="1"/>
    </xf>
    <xf numFmtId="0" fontId="2" fillId="0" borderId="0" xfId="0" applyFont="1" applyAlignment="1">
      <alignment horizontal="left" vertical="center" wrapText="1"/>
    </xf>
    <xf numFmtId="0" fontId="3" fillId="4" borderId="4" xfId="5"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0" xfId="0" applyFont="1"/>
    <xf numFmtId="0" fontId="0" fillId="3" borderId="0" xfId="0" applyFill="1" applyBorder="1" applyAlignment="1">
      <alignment horizontal="left" vertical="top"/>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171" fontId="9" fillId="0" borderId="1" xfId="0" applyNumberFormat="1" applyFont="1" applyFill="1" applyBorder="1" applyAlignment="1">
      <alignment horizontal="center" vertical="center"/>
    </xf>
    <xf numFmtId="0" fontId="0" fillId="2" borderId="0" xfId="0" applyFont="1" applyFill="1" applyBorder="1" applyAlignment="1">
      <alignment horizontal="left" vertical="top"/>
    </xf>
    <xf numFmtId="0" fontId="9"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10" applyFont="1" applyFill="1" applyBorder="1" applyAlignment="1">
      <alignment horizontal="center" vertical="center"/>
    </xf>
    <xf numFmtId="0" fontId="0" fillId="0" borderId="0" xfId="0" applyFill="1" applyBorder="1" applyAlignment="1">
      <alignment horizontal="left" vertical="top"/>
    </xf>
    <xf numFmtId="0" fontId="13" fillId="3" borderId="0" xfId="0" applyFont="1" applyFill="1" applyBorder="1" applyAlignment="1">
      <alignment horizontal="left" vertical="top"/>
    </xf>
    <xf numFmtId="0" fontId="10" fillId="0" borderId="0" xfId="0" applyFont="1" applyFill="1" applyBorder="1" applyAlignment="1">
      <alignment horizontal="left" vertical="top" wrapText="1"/>
    </xf>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0" fillId="0" borderId="0" xfId="0" applyFill="1"/>
    <xf numFmtId="2" fontId="2" fillId="0" borderId="0" xfId="0" applyNumberFormat="1" applyFont="1" applyAlignment="1">
      <alignment horizontal="center" vertical="center"/>
    </xf>
    <xf numFmtId="2" fontId="65" fillId="6" borderId="2" xfId="0" applyNumberFormat="1" applyFont="1" applyFill="1" applyBorder="1" applyAlignment="1">
      <alignment horizontal="center"/>
    </xf>
    <xf numFmtId="0" fontId="65" fillId="6" borderId="3" xfId="0" applyFont="1" applyFill="1" applyBorder="1"/>
    <xf numFmtId="0" fontId="12" fillId="6" borderId="3" xfId="0" applyFont="1" applyFill="1" applyBorder="1"/>
    <xf numFmtId="0" fontId="12" fillId="6" borderId="4" xfId="0" applyFont="1" applyFill="1" applyBorder="1"/>
    <xf numFmtId="171" fontId="14" fillId="64" borderId="1" xfId="2" applyNumberFormat="1" applyFont="1" applyFill="1" applyBorder="1" applyAlignment="1">
      <alignment horizontal="center" vertical="center"/>
    </xf>
    <xf numFmtId="0" fontId="2" fillId="0" borderId="0" xfId="5" applyFont="1" applyFill="1" applyBorder="1" applyAlignment="1">
      <alignment horizontal="left" vertical="center"/>
    </xf>
    <xf numFmtId="4" fontId="2" fillId="0" borderId="0" xfId="5" applyNumberFormat="1" applyFont="1" applyFill="1" applyBorder="1" applyAlignment="1">
      <alignment horizontal="left" vertical="center"/>
    </xf>
    <xf numFmtId="0" fontId="3" fillId="0" borderId="0" xfId="0" applyFont="1" applyFill="1" applyAlignment="1">
      <alignment vertical="center"/>
    </xf>
    <xf numFmtId="3" fontId="2" fillId="0" borderId="0" xfId="0" applyNumberFormat="1" applyFont="1" applyFill="1" applyBorder="1" applyAlignment="1">
      <alignment horizontal="left" vertical="center"/>
    </xf>
    <xf numFmtId="3"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2" fontId="65" fillId="6" borderId="3" xfId="0" quotePrefix="1" applyNumberFormat="1" applyFont="1" applyFill="1" applyBorder="1" applyAlignment="1">
      <alignment horizontal="center"/>
    </xf>
    <xf numFmtId="2" fontId="0" fillId="2" borderId="0" xfId="0" applyNumberFormat="1" applyFont="1" applyFill="1" applyBorder="1" applyAlignment="1">
      <alignment horizontal="left" vertical="top"/>
    </xf>
    <xf numFmtId="0" fontId="4" fillId="0" borderId="1" xfId="0" applyFont="1" applyBorder="1" applyAlignment="1">
      <alignment horizontal="center" vertical="center" wrapText="1"/>
    </xf>
    <xf numFmtId="4" fontId="3" fillId="2" borderId="1" xfId="5"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6" fontId="6" fillId="0" borderId="1" xfId="2" applyFont="1" applyBorder="1" applyAlignment="1">
      <alignment horizontal="center" vertical="center" wrapText="1"/>
    </xf>
    <xf numFmtId="166" fontId="5" fillId="0" borderId="1" xfId="2" applyFont="1" applyBorder="1" applyAlignment="1">
      <alignment horizontal="center" vertical="center" wrapText="1"/>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6" fillId="0" borderId="1" xfId="0" applyFont="1" applyBorder="1" applyAlignment="1">
      <alignment horizontal="center"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2" fillId="0" borderId="0" xfId="5" applyFont="1" applyAlignment="1">
      <alignment horizontal="center" vertical="center"/>
    </xf>
    <xf numFmtId="0" fontId="2" fillId="0" borderId="0" xfId="5" applyFont="1" applyAlignment="1">
      <alignment vertical="center"/>
    </xf>
    <xf numFmtId="3" fontId="2" fillId="66" borderId="1" xfId="0" applyNumberFormat="1" applyFont="1" applyFill="1" applyBorder="1" applyAlignment="1">
      <alignment vertical="center"/>
    </xf>
    <xf numFmtId="166" fontId="0" fillId="0" borderId="0" xfId="0" applyNumberFormat="1"/>
    <xf numFmtId="0" fontId="3" fillId="0" borderId="1" xfId="0" applyFont="1" applyBorder="1" applyAlignment="1">
      <alignment vertical="center"/>
    </xf>
    <xf numFmtId="4"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0" fillId="0" borderId="0" xfId="0"/>
    <xf numFmtId="169" fontId="5" fillId="65" borderId="2" xfId="5" applyNumberFormat="1" applyFont="1" applyFill="1" applyBorder="1" applyAlignment="1">
      <alignment horizontal="center" vertical="top" wrapText="1"/>
    </xf>
    <xf numFmtId="3" fontId="2" fillId="65" borderId="2" xfId="0" applyNumberFormat="1" applyFont="1" applyFill="1" applyBorder="1" applyAlignment="1">
      <alignment horizontal="center" vertical="center"/>
    </xf>
    <xf numFmtId="44" fontId="0" fillId="0" borderId="0" xfId="0" applyNumberFormat="1"/>
    <xf numFmtId="4" fontId="3" fillId="0" borderId="0" xfId="0" applyNumberFormat="1" applyFont="1" applyBorder="1" applyAlignment="1">
      <alignment horizontal="center" vertical="center"/>
    </xf>
    <xf numFmtId="4" fontId="3" fillId="0" borderId="1" xfId="0" quotePrefix="1" applyNumberFormat="1" applyFont="1" applyBorder="1" applyAlignment="1">
      <alignment horizontal="center" vertical="center"/>
    </xf>
    <xf numFmtId="0" fontId="69" fillId="2" borderId="0" xfId="198" applyFont="1" applyFill="1" applyAlignment="1"/>
    <xf numFmtId="0" fontId="69" fillId="2" borderId="0" xfId="198" applyFont="1" applyFill="1" applyBorder="1" applyAlignment="1"/>
    <xf numFmtId="0" fontId="70" fillId="2" borderId="0" xfId="198" applyFont="1" applyFill="1" applyAlignment="1"/>
    <xf numFmtId="1" fontId="3" fillId="0" borderId="1" xfId="0" applyNumberFormat="1" applyFont="1" applyBorder="1" applyAlignment="1">
      <alignment horizontal="center"/>
    </xf>
    <xf numFmtId="10" fontId="0" fillId="0" borderId="0" xfId="3" applyNumberFormat="1" applyFont="1"/>
    <xf numFmtId="166" fontId="0" fillId="0" borderId="0" xfId="2" applyFont="1"/>
    <xf numFmtId="0" fontId="0" fillId="0" borderId="1" xfId="0" applyBorder="1" applyAlignment="1">
      <alignment horizontal="center"/>
    </xf>
    <xf numFmtId="0" fontId="12" fillId="0" borderId="0" xfId="0" applyFont="1" applyFill="1"/>
    <xf numFmtId="166" fontId="12" fillId="0" borderId="0" xfId="2" applyFont="1"/>
    <xf numFmtId="44" fontId="12" fillId="0" borderId="0" xfId="0" applyNumberFormat="1" applyFont="1"/>
    <xf numFmtId="0" fontId="0" fillId="0" borderId="1" xfId="0" applyBorder="1"/>
    <xf numFmtId="16" fontId="10" fillId="0" borderId="0" xfId="0" applyNumberFormat="1" applyFont="1" applyFill="1" applyBorder="1" applyAlignment="1">
      <alignment horizontal="left" vertical="top" wrapText="1"/>
    </xf>
    <xf numFmtId="0" fontId="14" fillId="2" borderId="0" xfId="198" applyFont="1" applyFill="1" applyAlignment="1">
      <alignment horizontal="center"/>
    </xf>
    <xf numFmtId="0" fontId="14" fillId="2" borderId="0" xfId="198" applyFont="1" applyFill="1" applyAlignment="1"/>
    <xf numFmtId="0" fontId="14" fillId="2" borderId="0" xfId="198" applyFont="1" applyFill="1" applyBorder="1" applyAlignment="1"/>
    <xf numFmtId="0" fontId="71" fillId="0" borderId="0" xfId="0" applyFont="1" applyAlignment="1">
      <alignment vertical="center"/>
    </xf>
    <xf numFmtId="166" fontId="11" fillId="0" borderId="0" xfId="2" applyFont="1"/>
    <xf numFmtId="1" fontId="6" fillId="0" borderId="1" xfId="0" applyNumberFormat="1" applyFont="1" applyBorder="1" applyAlignment="1">
      <alignment horizontal="center" vertical="top"/>
    </xf>
    <xf numFmtId="0" fontId="72" fillId="0" borderId="0" xfId="0" applyFont="1" applyBorder="1"/>
    <xf numFmtId="0" fontId="72" fillId="0" borderId="0" xfId="0" applyFont="1"/>
    <xf numFmtId="0" fontId="73" fillId="0" borderId="11" xfId="0" applyFont="1" applyBorder="1" applyAlignment="1">
      <alignment horizontal="center" vertical="center"/>
    </xf>
    <xf numFmtId="0" fontId="10" fillId="68" borderId="1" xfId="0" applyFont="1" applyFill="1" applyBorder="1" applyAlignment="1">
      <alignment horizontal="center" vertical="center"/>
    </xf>
    <xf numFmtId="2" fontId="10" fillId="2" borderId="1" xfId="0" applyNumberFormat="1" applyFont="1" applyFill="1" applyBorder="1" applyAlignment="1">
      <alignment horizontal="right" vertical="center" wrapText="1"/>
    </xf>
    <xf numFmtId="0" fontId="75" fillId="0" borderId="0" xfId="0" applyFont="1" applyBorder="1" applyAlignment="1">
      <alignment vertical="center"/>
    </xf>
    <xf numFmtId="0" fontId="73" fillId="0" borderId="1" xfId="0" applyFont="1" applyBorder="1" applyAlignment="1">
      <alignment horizontal="center" vertical="center"/>
    </xf>
    <xf numFmtId="0" fontId="10" fillId="68" borderId="12" xfId="0" applyFont="1" applyFill="1" applyBorder="1" applyAlignment="1">
      <alignment horizontal="center" vertical="center"/>
    </xf>
    <xf numFmtId="0" fontId="10" fillId="68" borderId="10" xfId="0" applyFont="1" applyFill="1" applyBorder="1" applyAlignment="1">
      <alignment horizontal="center" vertical="center"/>
    </xf>
    <xf numFmtId="2" fontId="10" fillId="2" borderId="10" xfId="0" applyNumberFormat="1" applyFont="1" applyFill="1" applyBorder="1" applyAlignment="1">
      <alignment horizontal="right" vertical="center" wrapText="1"/>
    </xf>
    <xf numFmtId="0" fontId="73" fillId="68" borderId="1" xfId="0" applyFont="1" applyFill="1" applyBorder="1" applyAlignment="1">
      <alignment horizontal="center" vertical="center" wrapText="1"/>
    </xf>
    <xf numFmtId="0" fontId="74" fillId="68" borderId="1" xfId="0" applyFont="1" applyFill="1" applyBorder="1" applyAlignment="1">
      <alignment horizontal="center" vertical="center"/>
    </xf>
    <xf numFmtId="0" fontId="10" fillId="68" borderId="1" xfId="0" applyFont="1" applyFill="1" applyBorder="1" applyAlignment="1">
      <alignment horizontal="center" vertical="center" wrapText="1"/>
    </xf>
    <xf numFmtId="165" fontId="74" fillId="2" borderId="1" xfId="149" applyFont="1" applyFill="1" applyBorder="1" applyAlignment="1">
      <alignment horizontal="left" vertical="center"/>
    </xf>
    <xf numFmtId="165" fontId="74" fillId="0" borderId="1" xfId="149" applyFont="1" applyBorder="1" applyAlignment="1">
      <alignment horizontal="center" vertical="center" wrapText="1"/>
    </xf>
    <xf numFmtId="165" fontId="74" fillId="2" borderId="10" xfId="149" applyFont="1" applyFill="1" applyBorder="1" applyAlignment="1">
      <alignment horizontal="left" vertical="center"/>
    </xf>
    <xf numFmtId="165" fontId="74" fillId="0" borderId="10" xfId="149" applyFont="1" applyBorder="1" applyAlignment="1">
      <alignment horizontal="center" vertical="center" wrapText="1"/>
    </xf>
    <xf numFmtId="0" fontId="76" fillId="0" borderId="12" xfId="0" applyFont="1" applyBorder="1" applyAlignment="1">
      <alignment horizontal="center" vertical="center" wrapText="1"/>
    </xf>
    <xf numFmtId="0" fontId="74" fillId="68" borderId="1" xfId="0" applyFont="1" applyFill="1" applyBorder="1" applyAlignment="1">
      <alignment horizontal="center" vertical="center" wrapText="1"/>
    </xf>
    <xf numFmtId="0" fontId="75" fillId="0" borderId="0" xfId="0" applyFont="1" applyBorder="1" applyAlignment="1"/>
    <xf numFmtId="0" fontId="73" fillId="0" borderId="54" xfId="0" applyFont="1" applyBorder="1" applyAlignment="1">
      <alignment horizontal="center" vertical="center" wrapText="1"/>
    </xf>
    <xf numFmtId="0" fontId="10" fillId="0" borderId="11" xfId="0" applyFont="1" applyBorder="1" applyAlignment="1">
      <alignment horizontal="center" vertical="center"/>
    </xf>
    <xf numFmtId="165" fontId="73" fillId="67" borderId="15" xfId="149" applyFont="1" applyFill="1" applyBorder="1" applyAlignment="1">
      <alignment horizontal="right" vertical="center"/>
    </xf>
    <xf numFmtId="0" fontId="10" fillId="2" borderId="1" xfId="0" applyFont="1" applyFill="1" applyBorder="1" applyAlignment="1">
      <alignment horizontal="center" vertical="center"/>
    </xf>
    <xf numFmtId="0" fontId="75" fillId="0" borderId="0" xfId="0" applyFont="1" applyBorder="1" applyAlignment="1">
      <alignment horizontal="left"/>
    </xf>
    <xf numFmtId="10" fontId="72" fillId="0" borderId="0" xfId="0" applyNumberFormat="1" applyFont="1"/>
    <xf numFmtId="165" fontId="72" fillId="0" borderId="0" xfId="1" applyFont="1"/>
    <xf numFmtId="2" fontId="72" fillId="0" borderId="0" xfId="0" applyNumberFormat="1" applyFont="1"/>
    <xf numFmtId="0" fontId="10" fillId="2" borderId="12" xfId="0" applyFont="1" applyFill="1" applyBorder="1" applyAlignment="1">
      <alignment horizontal="center" vertical="center"/>
    </xf>
    <xf numFmtId="0" fontId="72" fillId="2" borderId="0" xfId="0" applyFont="1" applyFill="1"/>
    <xf numFmtId="49" fontId="10" fillId="0" borderId="11" xfId="0" applyNumberFormat="1" applyFont="1" applyBorder="1" applyAlignment="1">
      <alignment horizontal="center" vertical="center"/>
    </xf>
    <xf numFmtId="171" fontId="10" fillId="0" borderId="0" xfId="0" applyNumberFormat="1" applyFont="1" applyFill="1" applyBorder="1" applyAlignment="1">
      <alignment horizontal="left" vertical="top" wrapText="1"/>
    </xf>
    <xf numFmtId="171" fontId="12" fillId="0" borderId="0" xfId="0" applyNumberFormat="1" applyFont="1"/>
    <xf numFmtId="166" fontId="74" fillId="2" borderId="10" xfId="2" applyFont="1" applyFill="1" applyBorder="1" applyAlignment="1">
      <alignment horizontal="center" vertical="center" wrapText="1"/>
    </xf>
    <xf numFmtId="166" fontId="10" fillId="2" borderId="10" xfId="2" applyFont="1" applyFill="1" applyBorder="1" applyAlignment="1">
      <alignment horizontal="right" vertical="center"/>
    </xf>
    <xf numFmtId="166" fontId="10" fillId="2" borderId="12" xfId="2" applyFont="1" applyFill="1" applyBorder="1" applyAlignment="1">
      <alignment horizontal="right" vertical="center"/>
    </xf>
    <xf numFmtId="166" fontId="10" fillId="0" borderId="12" xfId="2" applyFont="1" applyBorder="1" applyAlignment="1">
      <alignment horizontal="right" vertical="center"/>
    </xf>
    <xf numFmtId="166" fontId="10" fillId="0" borderId="1" xfId="2" applyFont="1" applyBorder="1" applyAlignment="1">
      <alignment horizontal="right" vertical="center"/>
    </xf>
    <xf numFmtId="0" fontId="13" fillId="2" borderId="0" xfId="0" applyFont="1" applyFill="1" applyBorder="1" applyAlignment="1">
      <alignment horizontal="left" vertical="top"/>
    </xf>
    <xf numFmtId="171" fontId="13" fillId="2" borderId="0" xfId="0" applyNumberFormat="1" applyFont="1" applyFill="1" applyBorder="1" applyAlignment="1">
      <alignment horizontal="left" vertical="top"/>
    </xf>
    <xf numFmtId="0" fontId="73" fillId="0" borderId="1" xfId="0" applyFont="1" applyFill="1" applyBorder="1" applyAlignment="1">
      <alignment vertical="center"/>
    </xf>
    <xf numFmtId="165" fontId="73" fillId="2" borderId="1" xfId="149" applyNumberFormat="1" applyFont="1" applyFill="1" applyBorder="1" applyAlignment="1">
      <alignment horizontal="left" vertical="center" wrapText="1"/>
    </xf>
    <xf numFmtId="0" fontId="74" fillId="2" borderId="2" xfId="0" applyFont="1" applyFill="1" applyBorder="1" applyAlignment="1">
      <alignment horizontal="center" vertical="center"/>
    </xf>
    <xf numFmtId="2" fontId="74" fillId="2" borderId="3" xfId="0" applyNumberFormat="1" applyFont="1" applyFill="1" applyBorder="1" applyAlignment="1">
      <alignment horizontal="center" vertical="center" wrapText="1"/>
    </xf>
    <xf numFmtId="2" fontId="74" fillId="2" borderId="3" xfId="0" applyNumberFormat="1" applyFont="1" applyFill="1" applyBorder="1" applyAlignment="1">
      <alignment horizontal="right" vertical="center"/>
    </xf>
    <xf numFmtId="165" fontId="76" fillId="2" borderId="4" xfId="149" applyFont="1" applyFill="1" applyBorder="1" applyAlignment="1">
      <alignment horizontal="right" vertical="center"/>
    </xf>
    <xf numFmtId="0" fontId="10" fillId="0" borderId="1" xfId="0" applyFont="1" applyBorder="1" applyAlignment="1">
      <alignment horizontal="center" vertical="center"/>
    </xf>
    <xf numFmtId="166" fontId="74" fillId="2" borderId="1" xfId="2" applyFont="1" applyFill="1" applyBorder="1" applyAlignment="1">
      <alignment horizontal="right" vertical="center"/>
    </xf>
    <xf numFmtId="166" fontId="74" fillId="2" borderId="1" xfId="2" applyFont="1" applyFill="1" applyBorder="1" applyAlignment="1">
      <alignment horizontal="right" vertical="center" wrapText="1"/>
    </xf>
    <xf numFmtId="166" fontId="74" fillId="0" borderId="1" xfId="2" applyFont="1" applyBorder="1" applyAlignment="1">
      <alignment horizontal="right" vertical="center" wrapText="1"/>
    </xf>
    <xf numFmtId="165" fontId="10" fillId="2" borderId="12" xfId="1" applyFont="1" applyFill="1" applyBorder="1" applyAlignment="1">
      <alignment horizontal="right" vertical="center" wrapText="1"/>
    </xf>
    <xf numFmtId="0" fontId="10" fillId="2" borderId="1" xfId="0" applyFont="1" applyFill="1" applyBorder="1" applyAlignment="1">
      <alignment vertical="center" wrapText="1"/>
    </xf>
    <xf numFmtId="0" fontId="10" fillId="2" borderId="10" xfId="0" applyFont="1" applyFill="1" applyBorder="1" applyAlignment="1">
      <alignment vertical="center" wrapText="1"/>
    </xf>
    <xf numFmtId="0" fontId="10" fillId="2" borderId="7" xfId="0" applyFont="1" applyFill="1" applyBorder="1" applyAlignment="1">
      <alignment vertical="center" wrapText="1"/>
    </xf>
    <xf numFmtId="0" fontId="10" fillId="2" borderId="2" xfId="0" applyFont="1" applyFill="1" applyBorder="1" applyAlignment="1">
      <alignment vertical="center" wrapText="1"/>
    </xf>
    <xf numFmtId="0" fontId="73" fillId="68" borderId="1" xfId="0" applyFont="1" applyFill="1" applyBorder="1" applyAlignment="1">
      <alignment vertical="center" wrapText="1"/>
    </xf>
    <xf numFmtId="0" fontId="73" fillId="2" borderId="2" xfId="0" applyFont="1" applyFill="1" applyBorder="1" applyAlignment="1">
      <alignment vertical="center" wrapText="1"/>
    </xf>
    <xf numFmtId="0" fontId="74" fillId="0" borderId="2" xfId="0" applyFont="1" applyBorder="1" applyAlignment="1">
      <alignment vertical="center" wrapText="1"/>
    </xf>
    <xf numFmtId="0" fontId="76" fillId="0" borderId="2" xfId="0" applyFont="1" applyBorder="1" applyAlignment="1">
      <alignment vertical="center" wrapText="1"/>
    </xf>
    <xf numFmtId="0" fontId="73" fillId="68" borderId="13" xfId="0" applyFont="1" applyFill="1" applyBorder="1" applyAlignment="1">
      <alignment vertical="center"/>
    </xf>
    <xf numFmtId="0" fontId="73" fillId="68" borderId="14" xfId="0" applyFont="1" applyFill="1" applyBorder="1" applyAlignment="1">
      <alignment vertical="center"/>
    </xf>
    <xf numFmtId="0" fontId="73" fillId="68" borderId="15" xfId="0" applyFont="1" applyFill="1" applyBorder="1" applyAlignment="1">
      <alignment vertical="center"/>
    </xf>
    <xf numFmtId="0" fontId="73" fillId="70" borderId="44" xfId="0" applyFont="1" applyFill="1" applyBorder="1" applyAlignment="1">
      <alignment vertical="center"/>
    </xf>
    <xf numFmtId="0" fontId="73" fillId="70" borderId="46" xfId="0" applyFont="1" applyFill="1" applyBorder="1" applyAlignment="1">
      <alignment vertical="center"/>
    </xf>
    <xf numFmtId="165" fontId="10" fillId="2" borderId="2" xfId="149" applyNumberFormat="1" applyFont="1" applyFill="1" applyBorder="1" applyAlignment="1">
      <alignment vertical="center"/>
    </xf>
    <xf numFmtId="165" fontId="10" fillId="2" borderId="3" xfId="149" applyNumberFormat="1" applyFont="1" applyFill="1" applyBorder="1" applyAlignment="1">
      <alignment vertical="center"/>
    </xf>
    <xf numFmtId="165" fontId="10" fillId="2" borderId="4" xfId="149" applyNumberFormat="1" applyFont="1" applyFill="1" applyBorder="1" applyAlignment="1">
      <alignment vertical="center"/>
    </xf>
    <xf numFmtId="165" fontId="73" fillId="67" borderId="53" xfId="1" applyFont="1" applyFill="1" applyBorder="1" applyAlignment="1">
      <alignment horizontal="right" vertical="center"/>
    </xf>
    <xf numFmtId="17" fontId="0" fillId="0" borderId="0" xfId="0" applyNumberFormat="1" applyAlignment="1">
      <alignment horizontal="center"/>
    </xf>
    <xf numFmtId="0" fontId="73" fillId="0" borderId="53" xfId="0" applyFont="1" applyBorder="1" applyAlignment="1">
      <alignment horizontal="center" vertical="center" wrapText="1"/>
    </xf>
    <xf numFmtId="0" fontId="75" fillId="0" borderId="1" xfId="0" applyFont="1" applyBorder="1" applyAlignment="1">
      <alignment horizontal="center"/>
    </xf>
    <xf numFmtId="10" fontId="73" fillId="2" borderId="1" xfId="0" applyNumberFormat="1" applyFont="1" applyFill="1" applyBorder="1" applyAlignment="1">
      <alignment horizontal="center" vertical="center" wrapText="1" shrinkToFit="1"/>
    </xf>
    <xf numFmtId="44" fontId="72" fillId="0" borderId="0" xfId="0" applyNumberFormat="1" applyFont="1"/>
    <xf numFmtId="0" fontId="10" fillId="5" borderId="1" xfId="0" applyFont="1" applyFill="1" applyBorder="1" applyAlignment="1" applyProtection="1">
      <alignment horizontal="left" vertical="center" wrapText="1"/>
      <protection locked="0"/>
    </xf>
    <xf numFmtId="166" fontId="74" fillId="2" borderId="1" xfId="2" applyFont="1" applyFill="1" applyBorder="1" applyAlignment="1">
      <alignment horizontal="left" vertical="center" wrapText="1"/>
    </xf>
    <xf numFmtId="0" fontId="79" fillId="0" borderId="1" xfId="0" applyNumberFormat="1" applyFont="1" applyBorder="1" applyAlignment="1">
      <alignment horizontal="center" vertical="center"/>
    </xf>
    <xf numFmtId="0" fontId="10" fillId="0" borderId="12" xfId="0" applyFont="1" applyFill="1" applyBorder="1" applyAlignment="1">
      <alignment horizontal="center" vertical="center" wrapText="1"/>
    </xf>
    <xf numFmtId="166" fontId="74" fillId="2" borderId="10" xfId="2" applyFont="1" applyFill="1" applyBorder="1" applyAlignment="1">
      <alignment horizontal="left" vertical="center" wrapText="1"/>
    </xf>
    <xf numFmtId="165" fontId="10" fillId="2" borderId="1" xfId="149" applyFont="1" applyFill="1" applyBorder="1" applyAlignment="1">
      <alignment horizontal="left" vertical="center"/>
    </xf>
    <xf numFmtId="166" fontId="10" fillId="2" borderId="1" xfId="2" applyFont="1" applyFill="1" applyBorder="1" applyAlignment="1">
      <alignment horizontal="left" vertical="center" wrapText="1"/>
    </xf>
    <xf numFmtId="166" fontId="79" fillId="2" borderId="12" xfId="2" applyFont="1" applyFill="1" applyBorder="1" applyAlignment="1">
      <alignment vertical="center"/>
    </xf>
    <xf numFmtId="166" fontId="10" fillId="2" borderId="1" xfId="2" applyFont="1" applyFill="1" applyBorder="1" applyAlignment="1">
      <alignment horizontal="left" vertical="center" wrapText="1"/>
    </xf>
    <xf numFmtId="0" fontId="10" fillId="2" borderId="1" xfId="0" applyFont="1" applyFill="1" applyBorder="1" applyAlignment="1">
      <alignment horizontal="center" vertical="center"/>
    </xf>
    <xf numFmtId="0" fontId="72" fillId="0" borderId="0" xfId="0" applyFont="1"/>
    <xf numFmtId="166" fontId="74" fillId="2" borderId="1" xfId="2" applyFont="1" applyFill="1" applyBorder="1" applyAlignment="1">
      <alignment horizontal="center" vertical="center" wrapText="1"/>
    </xf>
    <xf numFmtId="166" fontId="74" fillId="2" borderId="1" xfId="2" applyFont="1" applyFill="1" applyBorder="1" applyAlignment="1">
      <alignment horizontal="center" vertical="center"/>
    </xf>
    <xf numFmtId="166" fontId="74" fillId="2" borderId="1" xfId="2" applyFont="1" applyFill="1" applyBorder="1" applyAlignment="1">
      <alignment horizontal="left" vertical="center" wrapText="1"/>
    </xf>
    <xf numFmtId="166" fontId="79" fillId="2" borderId="1" xfId="2" applyFont="1" applyFill="1" applyBorder="1" applyAlignment="1">
      <alignment vertical="center"/>
    </xf>
    <xf numFmtId="166" fontId="76" fillId="2" borderId="1" xfId="2" applyFont="1" applyFill="1" applyBorder="1" applyAlignment="1">
      <alignment horizontal="right" vertical="center" wrapText="1"/>
    </xf>
    <xf numFmtId="165" fontId="73" fillId="0" borderId="1" xfId="1" applyFont="1" applyBorder="1" applyAlignment="1">
      <alignment vertical="center"/>
    </xf>
    <xf numFmtId="166" fontId="73" fillId="67" borderId="53" xfId="2" applyFont="1" applyFill="1" applyBorder="1" applyAlignment="1">
      <alignment horizontal="right" vertical="center"/>
    </xf>
    <xf numFmtId="0" fontId="10" fillId="0"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166" fontId="79" fillId="0" borderId="1" xfId="2" applyFont="1" applyBorder="1" applyAlignment="1">
      <alignment vertical="center"/>
    </xf>
    <xf numFmtId="166" fontId="10" fillId="2" borderId="1" xfId="2" applyFont="1" applyFill="1" applyBorder="1" applyAlignment="1">
      <alignment horizontal="right" vertical="center"/>
    </xf>
    <xf numFmtId="0" fontId="73" fillId="0" borderId="19" xfId="0" applyFont="1" applyBorder="1" applyAlignment="1">
      <alignment horizontal="center" vertical="center" wrapText="1"/>
    </xf>
    <xf numFmtId="0" fontId="73" fillId="0" borderId="56" xfId="0" applyFont="1" applyBorder="1" applyAlignment="1">
      <alignment horizontal="center" vertical="center"/>
    </xf>
    <xf numFmtId="0" fontId="73" fillId="0" borderId="52" xfId="0" applyFont="1" applyBorder="1" applyAlignment="1">
      <alignment horizontal="center" vertical="center" wrapText="1"/>
    </xf>
    <xf numFmtId="0" fontId="73" fillId="0" borderId="57" xfId="0" applyFont="1" applyBorder="1" applyAlignment="1">
      <alignment horizontal="center" vertical="center" wrapText="1"/>
    </xf>
    <xf numFmtId="165" fontId="76" fillId="2" borderId="9" xfId="149" applyFont="1" applyFill="1" applyBorder="1" applyAlignment="1">
      <alignment horizontal="right" vertical="center"/>
    </xf>
    <xf numFmtId="0" fontId="10" fillId="0" borderId="11" xfId="0" applyFont="1" applyFill="1" applyBorder="1" applyAlignment="1">
      <alignment vertical="center"/>
    </xf>
    <xf numFmtId="0" fontId="73" fillId="68" borderId="11" xfId="0" applyFont="1" applyFill="1" applyBorder="1" applyAlignment="1">
      <alignment horizontal="center" vertical="center" wrapText="1"/>
    </xf>
    <xf numFmtId="0" fontId="73" fillId="2" borderId="5" xfId="0" applyFont="1" applyFill="1" applyBorder="1" applyAlignment="1">
      <alignment vertical="center" wrapText="1"/>
    </xf>
    <xf numFmtId="0" fontId="74" fillId="2" borderId="5" xfId="0" applyFont="1" applyFill="1" applyBorder="1" applyAlignment="1">
      <alignment horizontal="center" vertical="center"/>
    </xf>
    <xf numFmtId="2" fontId="74" fillId="2" borderId="0" xfId="0" applyNumberFormat="1" applyFont="1" applyFill="1" applyBorder="1" applyAlignment="1">
      <alignment horizontal="center" vertical="center" wrapText="1"/>
    </xf>
    <xf numFmtId="2" fontId="74" fillId="2" borderId="0" xfId="0" applyNumberFormat="1" applyFont="1" applyFill="1" applyBorder="1" applyAlignment="1">
      <alignment horizontal="right" vertical="center" wrapText="1"/>
    </xf>
    <xf numFmtId="2" fontId="74" fillId="2" borderId="0" xfId="0" applyNumberFormat="1" applyFont="1" applyFill="1" applyBorder="1" applyAlignment="1">
      <alignment horizontal="right" vertical="center"/>
    </xf>
    <xf numFmtId="2" fontId="74" fillId="2" borderId="1" xfId="0" applyNumberFormat="1" applyFont="1" applyFill="1" applyBorder="1" applyAlignment="1">
      <alignment horizontal="right" vertical="center" wrapText="1"/>
    </xf>
    <xf numFmtId="166" fontId="77" fillId="69" borderId="18" xfId="2" applyFont="1" applyFill="1" applyBorder="1"/>
    <xf numFmtId="4" fontId="10" fillId="2" borderId="2" xfId="0" applyNumberFormat="1" applyFont="1" applyFill="1" applyBorder="1" applyAlignment="1">
      <alignment vertical="center" wrapText="1"/>
    </xf>
    <xf numFmtId="166" fontId="6" fillId="2" borderId="1" xfId="2" applyFont="1" applyFill="1" applyBorder="1" applyAlignment="1">
      <alignment horizontal="center" vertical="center" wrapText="1"/>
    </xf>
    <xf numFmtId="4" fontId="10" fillId="2" borderId="1" xfId="0" applyNumberFormat="1" applyFont="1" applyFill="1" applyBorder="1" applyAlignment="1">
      <alignment horizontal="center" vertical="center"/>
    </xf>
    <xf numFmtId="171" fontId="4" fillId="2" borderId="1" xfId="0" applyNumberFormat="1" applyFont="1" applyFill="1" applyBorder="1" applyAlignment="1">
      <alignment horizontal="center" vertical="center"/>
    </xf>
    <xf numFmtId="165" fontId="10" fillId="2" borderId="1" xfId="149" applyNumberFormat="1" applyFont="1" applyFill="1" applyBorder="1" applyAlignment="1">
      <alignment vertical="center"/>
    </xf>
    <xf numFmtId="0" fontId="72" fillId="0" borderId="1" xfId="0" applyFont="1" applyBorder="1"/>
    <xf numFmtId="0" fontId="76" fillId="2" borderId="1" xfId="0" applyFont="1" applyFill="1" applyBorder="1" applyAlignment="1">
      <alignment vertical="center" textRotation="90" wrapText="1"/>
    </xf>
    <xf numFmtId="0" fontId="73" fillId="2" borderId="1" xfId="0" applyFont="1" applyFill="1" applyBorder="1" applyAlignment="1">
      <alignment vertical="center" wrapText="1"/>
    </xf>
    <xf numFmtId="0" fontId="74" fillId="0" borderId="1" xfId="0" applyFont="1" applyBorder="1" applyAlignment="1">
      <alignment horizontal="center" vertical="center" wrapText="1"/>
    </xf>
    <xf numFmtId="166" fontId="74" fillId="2" borderId="1" xfId="2" applyFont="1" applyFill="1" applyBorder="1" applyAlignment="1">
      <alignment vertical="center"/>
    </xf>
    <xf numFmtId="165" fontId="73" fillId="2" borderId="4" xfId="149" applyFont="1" applyFill="1" applyBorder="1" applyAlignment="1">
      <alignment horizontal="right" vertical="center"/>
    </xf>
    <xf numFmtId="0" fontId="76" fillId="0" borderId="1" xfId="0" applyFont="1" applyBorder="1" applyAlignment="1">
      <alignment horizontal="center" vertical="center" wrapText="1"/>
    </xf>
    <xf numFmtId="0" fontId="74" fillId="0" borderId="55" xfId="0" applyFont="1" applyBorder="1" applyAlignment="1">
      <alignment vertical="center" wrapText="1"/>
    </xf>
    <xf numFmtId="0" fontId="74" fillId="0" borderId="1" xfId="0" applyFont="1" applyBorder="1" applyAlignment="1">
      <alignment vertical="center" wrapText="1"/>
    </xf>
    <xf numFmtId="166" fontId="73" fillId="2" borderId="4" xfId="2" applyFont="1" applyFill="1" applyBorder="1" applyAlignment="1">
      <alignment horizontal="right" vertical="center"/>
    </xf>
    <xf numFmtId="0" fontId="76" fillId="2" borderId="1" xfId="0" applyFont="1" applyFill="1" applyBorder="1" applyAlignment="1">
      <alignment horizontal="center" vertical="center" textRotation="90" wrapText="1"/>
    </xf>
    <xf numFmtId="0" fontId="10" fillId="0" borderId="12" xfId="0" applyFont="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66" fontId="10" fillId="2" borderId="58" xfId="2" applyFont="1" applyFill="1" applyBorder="1" applyAlignment="1">
      <alignment horizontal="center" vertical="center"/>
    </xf>
    <xf numFmtId="166" fontId="10" fillId="68" borderId="58" xfId="2" applyFont="1" applyFill="1" applyBorder="1" applyAlignment="1">
      <alignment horizontal="center" vertical="center"/>
    </xf>
    <xf numFmtId="0" fontId="74" fillId="68" borderId="2" xfId="0" applyFont="1" applyFill="1" applyBorder="1" applyAlignment="1">
      <alignment vertical="center" wrapText="1"/>
    </xf>
    <xf numFmtId="166" fontId="10" fillId="2" borderId="1" xfId="2" applyFont="1" applyFill="1" applyBorder="1" applyAlignment="1">
      <alignment vertical="center"/>
    </xf>
    <xf numFmtId="166" fontId="74" fillId="68" borderId="58" xfId="2" applyFont="1" applyFill="1" applyBorder="1" applyAlignment="1">
      <alignment horizontal="center" vertical="center"/>
    </xf>
    <xf numFmtId="166" fontId="73" fillId="67" borderId="18" xfId="2" applyFont="1" applyFill="1" applyBorder="1" applyAlignment="1">
      <alignment horizontal="right" vertical="center"/>
    </xf>
    <xf numFmtId="0" fontId="73" fillId="70" borderId="48" xfId="0" applyFont="1" applyFill="1" applyBorder="1" applyAlignment="1">
      <alignment vertical="center"/>
    </xf>
    <xf numFmtId="0" fontId="73" fillId="70" borderId="59" xfId="0" applyFont="1" applyFill="1" applyBorder="1" applyAlignment="1">
      <alignment vertical="center"/>
    </xf>
    <xf numFmtId="0" fontId="73" fillId="2" borderId="0" xfId="0" applyFont="1" applyFill="1" applyBorder="1" applyAlignment="1">
      <alignment vertical="center" wrapText="1" shrinkToFit="1"/>
    </xf>
    <xf numFmtId="0" fontId="73" fillId="2" borderId="51" xfId="0" applyFont="1" applyFill="1" applyBorder="1" applyAlignment="1">
      <alignment vertical="center" wrapText="1" shrinkToFit="1"/>
    </xf>
    <xf numFmtId="49" fontId="10" fillId="5" borderId="1" xfId="0" applyNumberFormat="1" applyFont="1" applyFill="1" applyBorder="1" applyAlignment="1" applyProtection="1">
      <alignment horizontal="center" vertical="center" wrapText="1"/>
      <protection locked="0"/>
    </xf>
    <xf numFmtId="4" fontId="10" fillId="2" borderId="1" xfId="0" applyNumberFormat="1" applyFont="1" applyFill="1" applyBorder="1" applyAlignment="1">
      <alignment horizontal="right" vertical="center" wrapText="1"/>
    </xf>
    <xf numFmtId="0" fontId="10" fillId="0" borderId="1" xfId="0" applyFont="1" applyBorder="1" applyAlignment="1">
      <alignment vertical="center"/>
    </xf>
    <xf numFmtId="165" fontId="10" fillId="2" borderId="1" xfId="149" applyFont="1" applyFill="1" applyBorder="1" applyAlignment="1">
      <alignment vertical="center"/>
    </xf>
    <xf numFmtId="0" fontId="10" fillId="0" borderId="1" xfId="112" applyFont="1" applyBorder="1" applyAlignment="1">
      <alignment horizontal="left" vertical="center" wrapText="1"/>
    </xf>
    <xf numFmtId="0" fontId="10" fillId="2" borderId="1" xfId="0" applyFont="1" applyFill="1" applyBorder="1" applyAlignment="1">
      <alignment horizontal="left" vertical="center" wrapText="1"/>
    </xf>
    <xf numFmtId="2" fontId="10" fillId="2" borderId="1" xfId="0" applyNumberFormat="1" applyFont="1" applyFill="1" applyBorder="1" applyAlignment="1">
      <alignment horizontal="center" vertical="center"/>
    </xf>
    <xf numFmtId="4" fontId="72" fillId="0" borderId="0" xfId="0" applyNumberFormat="1" applyFont="1"/>
    <xf numFmtId="0" fontId="73" fillId="70" borderId="1" xfId="0" applyFont="1" applyFill="1" applyBorder="1" applyAlignment="1">
      <alignment horizontal="left" vertical="center" wrapText="1"/>
    </xf>
    <xf numFmtId="0" fontId="73" fillId="67" borderId="19" xfId="0" applyFont="1" applyFill="1" applyBorder="1" applyAlignment="1">
      <alignment horizontal="right" vertical="center"/>
    </xf>
    <xf numFmtId="0" fontId="73" fillId="67" borderId="16" xfId="0" applyFont="1" applyFill="1" applyBorder="1" applyAlignment="1">
      <alignment horizontal="right" vertical="center"/>
    </xf>
    <xf numFmtId="0" fontId="73" fillId="67" borderId="52" xfId="0" applyFont="1" applyFill="1" applyBorder="1" applyAlignment="1">
      <alignment horizontal="right"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15" xfId="0" applyFont="1" applyFill="1" applyBorder="1" applyAlignment="1">
      <alignment horizontal="center" vertical="center"/>
    </xf>
    <xf numFmtId="0" fontId="73" fillId="70" borderId="43" xfId="0" applyFont="1" applyFill="1" applyBorder="1" applyAlignment="1">
      <alignment horizontal="left" vertical="center" wrapText="1"/>
    </xf>
    <xf numFmtId="0" fontId="73" fillId="70" borderId="44" xfId="0" applyFont="1" applyFill="1" applyBorder="1" applyAlignment="1">
      <alignment horizontal="left" vertical="center" wrapText="1"/>
    </xf>
    <xf numFmtId="0" fontId="73" fillId="70" borderId="47" xfId="0" applyFont="1" applyFill="1" applyBorder="1" applyAlignment="1">
      <alignment horizontal="left" vertical="center" wrapText="1"/>
    </xf>
    <xf numFmtId="0" fontId="73" fillId="2" borderId="49" xfId="0" applyFont="1" applyFill="1" applyBorder="1" applyAlignment="1">
      <alignment horizontal="center" vertical="center"/>
    </xf>
    <xf numFmtId="0" fontId="73" fillId="2" borderId="48" xfId="0" applyFont="1" applyFill="1" applyBorder="1" applyAlignment="1">
      <alignment horizontal="center" vertical="center"/>
    </xf>
    <xf numFmtId="0" fontId="73" fillId="2" borderId="50" xfId="0" applyFont="1" applyFill="1" applyBorder="1" applyAlignment="1">
      <alignment horizontal="center" vertical="center"/>
    </xf>
    <xf numFmtId="0" fontId="75" fillId="0" borderId="1" xfId="0" applyFont="1" applyBorder="1" applyAlignment="1">
      <alignment horizontal="center" wrapText="1"/>
    </xf>
    <xf numFmtId="0" fontId="73" fillId="2" borderId="1" xfId="0" applyFont="1" applyFill="1" applyBorder="1" applyAlignment="1">
      <alignment horizontal="center" vertical="center" wrapText="1" shrinkToFit="1"/>
    </xf>
    <xf numFmtId="0" fontId="73" fillId="70" borderId="13" xfId="0" applyFont="1" applyFill="1" applyBorder="1" applyAlignment="1">
      <alignment horizontal="left" vertical="center" wrapText="1"/>
    </xf>
    <xf numFmtId="0" fontId="73" fillId="70" borderId="14" xfId="0" applyFont="1" applyFill="1" applyBorder="1" applyAlignment="1">
      <alignment horizontal="left" vertical="center" wrapText="1"/>
    </xf>
    <xf numFmtId="0" fontId="73" fillId="70" borderId="15" xfId="0" applyFont="1" applyFill="1" applyBorder="1" applyAlignment="1">
      <alignment horizontal="left" vertical="center" wrapText="1"/>
    </xf>
    <xf numFmtId="0" fontId="73" fillId="67" borderId="13" xfId="0" applyFont="1" applyFill="1" applyBorder="1" applyAlignment="1">
      <alignment horizontal="right" vertical="center"/>
    </xf>
    <xf numFmtId="0" fontId="73" fillId="67" borderId="14" xfId="0" applyFont="1" applyFill="1" applyBorder="1" applyAlignment="1">
      <alignment horizontal="right" vertical="center"/>
    </xf>
    <xf numFmtId="0" fontId="73" fillId="67" borderId="17" xfId="0" applyFont="1" applyFill="1" applyBorder="1" applyAlignment="1">
      <alignment horizontal="right" vertical="center"/>
    </xf>
    <xf numFmtId="0" fontId="77" fillId="69" borderId="13" xfId="0" applyFont="1" applyFill="1" applyBorder="1" applyAlignment="1">
      <alignment horizontal="right"/>
    </xf>
    <xf numFmtId="0" fontId="77" fillId="69" borderId="14" xfId="0" applyFont="1" applyFill="1" applyBorder="1" applyAlignment="1">
      <alignment horizontal="right"/>
    </xf>
    <xf numFmtId="0" fontId="77" fillId="69" borderId="17" xfId="0" applyFont="1" applyFill="1" applyBorder="1" applyAlignment="1">
      <alignment horizontal="right"/>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73" fillId="70" borderId="45" xfId="0" applyFont="1" applyFill="1" applyBorder="1" applyAlignment="1">
      <alignment horizontal="left" vertical="center" wrapText="1"/>
    </xf>
    <xf numFmtId="0" fontId="73" fillId="70" borderId="46" xfId="0" applyFont="1" applyFill="1" applyBorder="1" applyAlignment="1">
      <alignment horizontal="left" vertical="center" wrapText="1"/>
    </xf>
    <xf numFmtId="0" fontId="78" fillId="0" borderId="2" xfId="0" applyFont="1" applyBorder="1" applyAlignment="1">
      <alignment horizontal="right" vertical="center"/>
    </xf>
    <xf numFmtId="0" fontId="78" fillId="0" borderId="3" xfId="0" applyFont="1" applyBorder="1" applyAlignment="1">
      <alignment horizontal="right" vertical="center"/>
    </xf>
    <xf numFmtId="0" fontId="78" fillId="0" borderId="4" xfId="0" applyFont="1" applyBorder="1" applyAlignment="1">
      <alignment horizontal="right" vertical="center"/>
    </xf>
    <xf numFmtId="0" fontId="73" fillId="0" borderId="2" xfId="0" applyFont="1" applyBorder="1" applyAlignment="1">
      <alignment horizontal="right" vertical="center"/>
    </xf>
    <xf numFmtId="0" fontId="73" fillId="0" borderId="3" xfId="0" applyFont="1" applyBorder="1" applyAlignment="1">
      <alignment horizontal="right" vertical="center"/>
    </xf>
    <xf numFmtId="0" fontId="73" fillId="0" borderId="4" xfId="0" applyFont="1" applyBorder="1" applyAlignment="1">
      <alignment horizontal="right" vertical="center"/>
    </xf>
    <xf numFmtId="0" fontId="73" fillId="70" borderId="44" xfId="0" applyFont="1" applyFill="1" applyBorder="1" applyAlignment="1">
      <alignment horizontal="left" vertical="center"/>
    </xf>
    <xf numFmtId="0" fontId="73" fillId="70" borderId="46" xfId="0" applyFont="1" applyFill="1" applyBorder="1" applyAlignment="1">
      <alignment horizontal="left" vertical="center"/>
    </xf>
    <xf numFmtId="0" fontId="73" fillId="2" borderId="2" xfId="0" applyFont="1" applyFill="1" applyBorder="1" applyAlignment="1">
      <alignment horizontal="right" vertical="center"/>
    </xf>
    <xf numFmtId="0" fontId="73" fillId="2" borderId="3" xfId="0" applyFont="1" applyFill="1" applyBorder="1" applyAlignment="1">
      <alignment horizontal="right" vertical="center"/>
    </xf>
    <xf numFmtId="0" fontId="73" fillId="2" borderId="4" xfId="0" applyFont="1" applyFill="1" applyBorder="1" applyAlignment="1">
      <alignment horizontal="right" vertical="center"/>
    </xf>
    <xf numFmtId="0" fontId="73" fillId="2" borderId="2" xfId="0" applyFont="1" applyFill="1" applyBorder="1" applyAlignment="1">
      <alignment horizontal="left" vertical="center" wrapText="1"/>
    </xf>
    <xf numFmtId="0" fontId="73" fillId="2" borderId="3" xfId="0" applyFont="1" applyFill="1" applyBorder="1" applyAlignment="1">
      <alignment horizontal="left" vertical="center" wrapText="1"/>
    </xf>
    <xf numFmtId="0" fontId="73" fillId="2" borderId="4" xfId="0" applyFont="1" applyFill="1" applyBorder="1" applyAlignment="1">
      <alignment horizontal="left" vertical="center" wrapText="1"/>
    </xf>
    <xf numFmtId="0" fontId="73" fillId="71" borderId="2" xfId="0" applyFont="1" applyFill="1" applyBorder="1" applyAlignment="1">
      <alignment horizontal="center" vertical="center" wrapText="1"/>
    </xf>
    <xf numFmtId="0" fontId="73" fillId="71" borderId="3" xfId="0" applyFont="1" applyFill="1" applyBorder="1" applyAlignment="1">
      <alignment horizontal="center" vertical="center" wrapText="1"/>
    </xf>
    <xf numFmtId="0" fontId="73" fillId="71" borderId="4" xfId="0" applyFont="1" applyFill="1" applyBorder="1" applyAlignment="1">
      <alignment horizontal="center" vertical="center" wrapText="1"/>
    </xf>
    <xf numFmtId="0" fontId="78" fillId="0" borderId="1" xfId="0" applyFont="1" applyBorder="1" applyAlignment="1">
      <alignment horizontal="right" vertical="center"/>
    </xf>
    <xf numFmtId="0" fontId="14" fillId="2" borderId="0" xfId="198" applyFont="1" applyFill="1" applyAlignment="1">
      <alignment horizontal="center"/>
    </xf>
    <xf numFmtId="0" fontId="2" fillId="65" borderId="1" xfId="5" applyNumberFormat="1" applyFont="1" applyFill="1" applyBorder="1" applyAlignment="1">
      <alignment horizontal="center" vertical="center"/>
    </xf>
    <xf numFmtId="0" fontId="69" fillId="2" borderId="0" xfId="198" applyFont="1" applyFill="1" applyAlignment="1">
      <alignment horizontal="center" wrapText="1"/>
    </xf>
    <xf numFmtId="3" fontId="3" fillId="2" borderId="1" xfId="0" applyNumberFormat="1" applyFont="1" applyFill="1" applyBorder="1" applyAlignment="1">
      <alignment horizontal="center" vertical="center"/>
    </xf>
    <xf numFmtId="0" fontId="69" fillId="2" borderId="0" xfId="198" applyFont="1" applyFill="1" applyAlignment="1">
      <alignment horizontal="center"/>
    </xf>
    <xf numFmtId="0" fontId="6" fillId="0" borderId="1" xfId="0" applyFont="1" applyBorder="1" applyAlignment="1">
      <alignment horizontal="left" vertical="center"/>
    </xf>
    <xf numFmtId="0" fontId="6" fillId="0" borderId="1" xfId="0" applyFont="1" applyBorder="1" applyAlignment="1">
      <alignment horizontal="left" vertical="top" wrapText="1"/>
    </xf>
    <xf numFmtId="0" fontId="2" fillId="65" borderId="3" xfId="5" applyFont="1" applyFill="1" applyBorder="1" applyAlignment="1">
      <alignment horizontal="left" vertical="top" wrapText="1"/>
    </xf>
    <xf numFmtId="0" fontId="2" fillId="65" borderId="4" xfId="5" applyFont="1" applyFill="1" applyBorder="1" applyAlignment="1">
      <alignment horizontal="left" vertical="top" wrapText="1"/>
    </xf>
    <xf numFmtId="0" fontId="5" fillId="65"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9" fillId="2" borderId="0" xfId="198" applyFont="1" applyFill="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wrapText="1"/>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70" fillId="2" borderId="0" xfId="198" applyFont="1" applyFill="1" applyAlignment="1">
      <alignment horizontal="center"/>
    </xf>
    <xf numFmtId="0" fontId="2" fillId="65" borderId="3" xfId="5" applyFont="1" applyFill="1" applyBorder="1" applyAlignment="1">
      <alignment horizontal="left" vertical="center"/>
    </xf>
    <xf numFmtId="0" fontId="2" fillId="65" borderId="4" xfId="5" applyFont="1" applyFill="1" applyBorder="1" applyAlignment="1">
      <alignment horizontal="left" vertical="center"/>
    </xf>
    <xf numFmtId="0" fontId="70" fillId="2" borderId="0" xfId="198" applyFont="1" applyFill="1" applyAlignment="1">
      <alignment horizontal="center" wrapText="1"/>
    </xf>
    <xf numFmtId="0" fontId="56" fillId="0" borderId="0" xfId="12" applyFont="1" applyFill="1" applyBorder="1" applyAlignment="1">
      <alignment horizontal="center" vertical="center" wrapText="1"/>
    </xf>
    <xf numFmtId="0" fontId="14" fillId="64" borderId="2" xfId="0" applyFont="1" applyFill="1" applyBorder="1" applyAlignment="1">
      <alignment horizontal="right" vertical="center"/>
    </xf>
    <xf numFmtId="0" fontId="14" fillId="64" borderId="3" xfId="0" applyFont="1" applyFill="1" applyBorder="1" applyAlignment="1">
      <alignment horizontal="right" vertical="center"/>
    </xf>
    <xf numFmtId="0" fontId="14" fillId="64" borderId="4" xfId="0" applyFont="1" applyFill="1" applyBorder="1" applyAlignment="1">
      <alignment horizontal="right" vertical="center"/>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cellXfs>
  <cellStyles count="585">
    <cellStyle name="0,0_x000d__x000a_NA_x000d__x000a_" xfId="18" xr:uid="{00000000-0005-0000-0000-000000000000}"/>
    <cellStyle name="20% - Accent1" xfId="19" xr:uid="{00000000-0005-0000-0000-000001000000}"/>
    <cellStyle name="20% - Accent2" xfId="20" xr:uid="{00000000-0005-0000-0000-000002000000}"/>
    <cellStyle name="20% - Accent3" xfId="21" xr:uid="{00000000-0005-0000-0000-000003000000}"/>
    <cellStyle name="20% - Accent4" xfId="22" xr:uid="{00000000-0005-0000-0000-000004000000}"/>
    <cellStyle name="20% - Accent5" xfId="23" xr:uid="{00000000-0005-0000-0000-000005000000}"/>
    <cellStyle name="20% - Accent6" xfId="24" xr:uid="{00000000-0005-0000-0000-000006000000}"/>
    <cellStyle name="20% - Ênfase1 2" xfId="25" xr:uid="{00000000-0005-0000-0000-000007000000}"/>
    <cellStyle name="20% - Ênfase1 2 2" xfId="204" xr:uid="{00000000-0005-0000-0000-000008000000}"/>
    <cellStyle name="20% - Ênfase1 3" xfId="152" xr:uid="{00000000-0005-0000-0000-000009000000}"/>
    <cellStyle name="20% - Ênfase2 2" xfId="26" xr:uid="{00000000-0005-0000-0000-00000A000000}"/>
    <cellStyle name="20% - Ênfase2 2 2" xfId="205" xr:uid="{00000000-0005-0000-0000-00000B000000}"/>
    <cellStyle name="20% - Ênfase2 3" xfId="153" xr:uid="{00000000-0005-0000-0000-00000C000000}"/>
    <cellStyle name="20% - Ênfase3 2" xfId="27" xr:uid="{00000000-0005-0000-0000-00000D000000}"/>
    <cellStyle name="20% - Ênfase3 2 2" xfId="206" xr:uid="{00000000-0005-0000-0000-00000E000000}"/>
    <cellStyle name="20% - Ênfase3 3" xfId="154" xr:uid="{00000000-0005-0000-0000-00000F000000}"/>
    <cellStyle name="20% - Ênfase4 2" xfId="28" xr:uid="{00000000-0005-0000-0000-000010000000}"/>
    <cellStyle name="20% - Ênfase4 2 2" xfId="207" xr:uid="{00000000-0005-0000-0000-000011000000}"/>
    <cellStyle name="20% - Ênfase4 3" xfId="155" xr:uid="{00000000-0005-0000-0000-000012000000}"/>
    <cellStyle name="20% - Ênfase5 2" xfId="29" xr:uid="{00000000-0005-0000-0000-000013000000}"/>
    <cellStyle name="20% - Ênfase5 2 2" xfId="208" xr:uid="{00000000-0005-0000-0000-000014000000}"/>
    <cellStyle name="20% - Ênfase5 3" xfId="156" xr:uid="{00000000-0005-0000-0000-000015000000}"/>
    <cellStyle name="20% - Ênfase6 2" xfId="30" xr:uid="{00000000-0005-0000-0000-000016000000}"/>
    <cellStyle name="20% - Ênfase6 2 2" xfId="209" xr:uid="{00000000-0005-0000-0000-000017000000}"/>
    <cellStyle name="20% - Ênfase6 3" xfId="157" xr:uid="{00000000-0005-0000-0000-000018000000}"/>
    <cellStyle name="3988,43" xfId="31" xr:uid="{00000000-0005-0000-0000-000019000000}"/>
    <cellStyle name="40% - Accent1" xfId="32" xr:uid="{00000000-0005-0000-0000-00001A000000}"/>
    <cellStyle name="40% - Accent2" xfId="33" xr:uid="{00000000-0005-0000-0000-00001B000000}"/>
    <cellStyle name="40% - Accent3" xfId="34" xr:uid="{00000000-0005-0000-0000-00001C000000}"/>
    <cellStyle name="40% - Accent4" xfId="35" xr:uid="{00000000-0005-0000-0000-00001D000000}"/>
    <cellStyle name="40% - Accent5" xfId="36" xr:uid="{00000000-0005-0000-0000-00001E000000}"/>
    <cellStyle name="40% - Accent6" xfId="37" xr:uid="{00000000-0005-0000-0000-00001F000000}"/>
    <cellStyle name="40% - Ênfase1 2" xfId="38" xr:uid="{00000000-0005-0000-0000-000020000000}"/>
    <cellStyle name="40% - Ênfase1 2 2" xfId="211" xr:uid="{00000000-0005-0000-0000-000021000000}"/>
    <cellStyle name="40% - Ênfase1 3" xfId="158" xr:uid="{00000000-0005-0000-0000-000022000000}"/>
    <cellStyle name="40% - Ênfase2 2" xfId="39" xr:uid="{00000000-0005-0000-0000-000023000000}"/>
    <cellStyle name="40% - Ênfase2 2 2" xfId="212" xr:uid="{00000000-0005-0000-0000-000024000000}"/>
    <cellStyle name="40% - Ênfase2 3" xfId="159" xr:uid="{00000000-0005-0000-0000-000025000000}"/>
    <cellStyle name="40% - Ênfase3 2" xfId="40" xr:uid="{00000000-0005-0000-0000-000026000000}"/>
    <cellStyle name="40% - Ênfase3 2 2" xfId="213" xr:uid="{00000000-0005-0000-0000-000027000000}"/>
    <cellStyle name="40% - Ênfase3 3" xfId="160" xr:uid="{00000000-0005-0000-0000-000028000000}"/>
    <cellStyle name="40% - Ênfase4 2" xfId="41" xr:uid="{00000000-0005-0000-0000-000029000000}"/>
    <cellStyle name="40% - Ênfase4 2 2" xfId="214" xr:uid="{00000000-0005-0000-0000-00002A000000}"/>
    <cellStyle name="40% - Ênfase4 3" xfId="161" xr:uid="{00000000-0005-0000-0000-00002B000000}"/>
    <cellStyle name="40% - Ênfase5 2" xfId="42" xr:uid="{00000000-0005-0000-0000-00002C000000}"/>
    <cellStyle name="40% - Ênfase5 2 2" xfId="215" xr:uid="{00000000-0005-0000-0000-00002D000000}"/>
    <cellStyle name="40% - Ênfase5 3" xfId="162" xr:uid="{00000000-0005-0000-0000-00002E000000}"/>
    <cellStyle name="40% - Ênfase6 2" xfId="43" xr:uid="{00000000-0005-0000-0000-00002F000000}"/>
    <cellStyle name="40% - Ênfase6 2 2" xfId="217" xr:uid="{00000000-0005-0000-0000-000030000000}"/>
    <cellStyle name="40% - Ênfase6 3" xfId="163" xr:uid="{00000000-0005-0000-0000-000031000000}"/>
    <cellStyle name="60% - Accent1" xfId="44" xr:uid="{00000000-0005-0000-0000-000032000000}"/>
    <cellStyle name="60% - Accent2" xfId="45" xr:uid="{00000000-0005-0000-0000-000033000000}"/>
    <cellStyle name="60% - Accent3" xfId="46" xr:uid="{00000000-0005-0000-0000-000034000000}"/>
    <cellStyle name="60% - Accent4" xfId="47" xr:uid="{00000000-0005-0000-0000-000035000000}"/>
    <cellStyle name="60% - Accent5" xfId="48" xr:uid="{00000000-0005-0000-0000-000036000000}"/>
    <cellStyle name="60% - Accent6" xfId="49" xr:uid="{00000000-0005-0000-0000-000037000000}"/>
    <cellStyle name="60% - Ênfase1 2" xfId="50" xr:uid="{00000000-0005-0000-0000-000038000000}"/>
    <cellStyle name="60% - Ênfase1 3" xfId="164" xr:uid="{00000000-0005-0000-0000-000039000000}"/>
    <cellStyle name="60% - Ênfase2 2" xfId="51" xr:uid="{00000000-0005-0000-0000-00003A000000}"/>
    <cellStyle name="60% - Ênfase2 3" xfId="165" xr:uid="{00000000-0005-0000-0000-00003B000000}"/>
    <cellStyle name="60% - Ênfase3 2" xfId="52" xr:uid="{00000000-0005-0000-0000-00003C000000}"/>
    <cellStyle name="60% - Ênfase3 3" xfId="166" xr:uid="{00000000-0005-0000-0000-00003D000000}"/>
    <cellStyle name="60% - Ênfase4 2" xfId="53" xr:uid="{00000000-0005-0000-0000-00003E000000}"/>
    <cellStyle name="60% - Ênfase4 3" xfId="167" xr:uid="{00000000-0005-0000-0000-00003F000000}"/>
    <cellStyle name="60% - Ênfase5 2" xfId="54" xr:uid="{00000000-0005-0000-0000-000040000000}"/>
    <cellStyle name="60% - Ênfase5 3" xfId="168" xr:uid="{00000000-0005-0000-0000-000041000000}"/>
    <cellStyle name="60% - Ênfase6 2" xfId="55" xr:uid="{00000000-0005-0000-0000-000042000000}"/>
    <cellStyle name="60% - Ênfase6 3" xfId="169" xr:uid="{00000000-0005-0000-0000-000043000000}"/>
    <cellStyle name="Accent1" xfId="56" xr:uid="{00000000-0005-0000-0000-000044000000}"/>
    <cellStyle name="Accent2" xfId="57" xr:uid="{00000000-0005-0000-0000-000045000000}"/>
    <cellStyle name="Accent3" xfId="58" xr:uid="{00000000-0005-0000-0000-000046000000}"/>
    <cellStyle name="Accent4" xfId="59" xr:uid="{00000000-0005-0000-0000-000047000000}"/>
    <cellStyle name="Accent5" xfId="60" xr:uid="{00000000-0005-0000-0000-000048000000}"/>
    <cellStyle name="Accent6" xfId="61" xr:uid="{00000000-0005-0000-0000-000049000000}"/>
    <cellStyle name="Americo" xfId="400" xr:uid="{00000000-0005-0000-0000-00004A000000}"/>
    <cellStyle name="Bad" xfId="62" xr:uid="{00000000-0005-0000-0000-00004B000000}"/>
    <cellStyle name="Bom 2" xfId="63" xr:uid="{00000000-0005-0000-0000-00004C000000}"/>
    <cellStyle name="Bom 3" xfId="170" xr:uid="{00000000-0005-0000-0000-00004D000000}"/>
    <cellStyle name="Calculation" xfId="64" xr:uid="{00000000-0005-0000-0000-00004E000000}"/>
    <cellStyle name="Cálculo 2" xfId="65" xr:uid="{00000000-0005-0000-0000-00004F000000}"/>
    <cellStyle name="Cálculo 3" xfId="171" xr:uid="{00000000-0005-0000-0000-000050000000}"/>
    <cellStyle name="Célula de Verificação 2" xfId="66" xr:uid="{00000000-0005-0000-0000-000051000000}"/>
    <cellStyle name="Célula de Verificação 3" xfId="172" xr:uid="{00000000-0005-0000-0000-000052000000}"/>
    <cellStyle name="Célula Vinculada 2" xfId="67" xr:uid="{00000000-0005-0000-0000-000053000000}"/>
    <cellStyle name="Célula Vinculada 3" xfId="173" xr:uid="{00000000-0005-0000-0000-000054000000}"/>
    <cellStyle name="Check Cell" xfId="68" xr:uid="{00000000-0005-0000-0000-000055000000}"/>
    <cellStyle name="Comma" xfId="69" xr:uid="{00000000-0005-0000-0000-000056000000}"/>
    <cellStyle name="Comma 2" xfId="401" xr:uid="{00000000-0005-0000-0000-000057000000}"/>
    <cellStyle name="Comma0" xfId="70" xr:uid="{00000000-0005-0000-0000-000058000000}"/>
    <cellStyle name="Comma0 2" xfId="402" xr:uid="{00000000-0005-0000-0000-000059000000}"/>
    <cellStyle name="Currency" xfId="71" xr:uid="{00000000-0005-0000-0000-00005A000000}"/>
    <cellStyle name="Currency 2" xfId="403" xr:uid="{00000000-0005-0000-0000-00005B000000}"/>
    <cellStyle name="Currency0" xfId="72" xr:uid="{00000000-0005-0000-0000-00005C000000}"/>
    <cellStyle name="Currency0 2" xfId="404" xr:uid="{00000000-0005-0000-0000-00005D000000}"/>
    <cellStyle name="Data" xfId="73" xr:uid="{00000000-0005-0000-0000-00005E000000}"/>
    <cellStyle name="Data 2" xfId="405" xr:uid="{00000000-0005-0000-0000-00005F000000}"/>
    <cellStyle name="Date" xfId="74" xr:uid="{00000000-0005-0000-0000-000060000000}"/>
    <cellStyle name="Date 2" xfId="406" xr:uid="{00000000-0005-0000-0000-000061000000}"/>
    <cellStyle name="Ênfase1 2" xfId="75" xr:uid="{00000000-0005-0000-0000-000062000000}"/>
    <cellStyle name="Ênfase1 3" xfId="174" xr:uid="{00000000-0005-0000-0000-000063000000}"/>
    <cellStyle name="Ênfase2 2" xfId="76" xr:uid="{00000000-0005-0000-0000-000064000000}"/>
    <cellStyle name="Ênfase2 3" xfId="175" xr:uid="{00000000-0005-0000-0000-000065000000}"/>
    <cellStyle name="Ênfase3 2" xfId="77" xr:uid="{00000000-0005-0000-0000-000066000000}"/>
    <cellStyle name="Ênfase3 3" xfId="176" xr:uid="{00000000-0005-0000-0000-000067000000}"/>
    <cellStyle name="Ênfase4 2" xfId="78" xr:uid="{00000000-0005-0000-0000-000068000000}"/>
    <cellStyle name="Ênfase4 3" xfId="177" xr:uid="{00000000-0005-0000-0000-000069000000}"/>
    <cellStyle name="Ênfase5 2" xfId="79" xr:uid="{00000000-0005-0000-0000-00006A000000}"/>
    <cellStyle name="Ênfase5 3" xfId="178" xr:uid="{00000000-0005-0000-0000-00006B000000}"/>
    <cellStyle name="Ênfase6 2" xfId="80" xr:uid="{00000000-0005-0000-0000-00006C000000}"/>
    <cellStyle name="Ênfase6 3" xfId="179" xr:uid="{00000000-0005-0000-0000-00006D000000}"/>
    <cellStyle name="Entrada 2" xfId="81" xr:uid="{00000000-0005-0000-0000-00006E000000}"/>
    <cellStyle name="Entrada 3" xfId="180" xr:uid="{00000000-0005-0000-0000-00006F000000}"/>
    <cellStyle name="Euro" xfId="82" xr:uid="{00000000-0005-0000-0000-000070000000}"/>
    <cellStyle name="Euro 2" xfId="218" xr:uid="{00000000-0005-0000-0000-000071000000}"/>
    <cellStyle name="Euro 2 2" xfId="219" xr:uid="{00000000-0005-0000-0000-000072000000}"/>
    <cellStyle name="Euro 3" xfId="220" xr:uid="{00000000-0005-0000-0000-000073000000}"/>
    <cellStyle name="Euro 3 2" xfId="221" xr:uid="{00000000-0005-0000-0000-000074000000}"/>
    <cellStyle name="Euro 4" xfId="222" xr:uid="{00000000-0005-0000-0000-000075000000}"/>
    <cellStyle name="Excel Built-in Normal" xfId="223" xr:uid="{00000000-0005-0000-0000-000076000000}"/>
    <cellStyle name="Excel Built-in Normal 1" xfId="224" xr:uid="{00000000-0005-0000-0000-000077000000}"/>
    <cellStyle name="Explanatory Text" xfId="83" xr:uid="{00000000-0005-0000-0000-000078000000}"/>
    <cellStyle name="F2" xfId="407" xr:uid="{00000000-0005-0000-0000-000079000000}"/>
    <cellStyle name="F3" xfId="408" xr:uid="{00000000-0005-0000-0000-00007A000000}"/>
    <cellStyle name="F4" xfId="409" xr:uid="{00000000-0005-0000-0000-00007B000000}"/>
    <cellStyle name="F5" xfId="410" xr:uid="{00000000-0005-0000-0000-00007C000000}"/>
    <cellStyle name="F6" xfId="411" xr:uid="{00000000-0005-0000-0000-00007D000000}"/>
    <cellStyle name="F7" xfId="412" xr:uid="{00000000-0005-0000-0000-00007E000000}"/>
    <cellStyle name="F8" xfId="413" xr:uid="{00000000-0005-0000-0000-00007F000000}"/>
    <cellStyle name="Fixed" xfId="84" xr:uid="{00000000-0005-0000-0000-000080000000}"/>
    <cellStyle name="Fixed 2" xfId="414" xr:uid="{00000000-0005-0000-0000-000081000000}"/>
    <cellStyle name="Fixo" xfId="85" xr:uid="{00000000-0005-0000-0000-000082000000}"/>
    <cellStyle name="Fixo 2" xfId="415" xr:uid="{00000000-0005-0000-0000-000083000000}"/>
    <cellStyle name="Good" xfId="86" xr:uid="{00000000-0005-0000-0000-000084000000}"/>
    <cellStyle name="Heading 1" xfId="87" xr:uid="{00000000-0005-0000-0000-000085000000}"/>
    <cellStyle name="Heading 1 2" xfId="181" xr:uid="{00000000-0005-0000-0000-000086000000}"/>
    <cellStyle name="Heading 1 3" xfId="416" xr:uid="{00000000-0005-0000-0000-000087000000}"/>
    <cellStyle name="Heading 2" xfId="88" xr:uid="{00000000-0005-0000-0000-000088000000}"/>
    <cellStyle name="Heading 2 2" xfId="182" xr:uid="{00000000-0005-0000-0000-000089000000}"/>
    <cellStyle name="Heading 2 3" xfId="417" xr:uid="{00000000-0005-0000-0000-00008A000000}"/>
    <cellStyle name="Heading 3" xfId="89" xr:uid="{00000000-0005-0000-0000-00008B000000}"/>
    <cellStyle name="Heading 4" xfId="90" xr:uid="{00000000-0005-0000-0000-00008C000000}"/>
    <cellStyle name="Heading1" xfId="418" xr:uid="{00000000-0005-0000-0000-00008D000000}"/>
    <cellStyle name="Heading2" xfId="419" xr:uid="{00000000-0005-0000-0000-00008E000000}"/>
    <cellStyle name="Hyperlink 2" xfId="420" xr:uid="{00000000-0005-0000-0000-00008F000000}"/>
    <cellStyle name="Hyperlink 3" xfId="421" xr:uid="{00000000-0005-0000-0000-000090000000}"/>
    <cellStyle name="Incorreto 2" xfId="91" xr:uid="{00000000-0005-0000-0000-000091000000}"/>
    <cellStyle name="Incorreto 3" xfId="183" xr:uid="{00000000-0005-0000-0000-000092000000}"/>
    <cellStyle name="Indefinido" xfId="92" xr:uid="{00000000-0005-0000-0000-000093000000}"/>
    <cellStyle name="Input" xfId="93" xr:uid="{00000000-0005-0000-0000-000094000000}"/>
    <cellStyle name="item" xfId="422" xr:uid="{00000000-0005-0000-0000-000095000000}"/>
    <cellStyle name="KalenderDato" xfId="225" xr:uid="{00000000-0005-0000-0000-000096000000}"/>
    <cellStyle name="Linked Cell" xfId="94" xr:uid="{00000000-0005-0000-0000-000097000000}"/>
    <cellStyle name="Moeda" xfId="2" builtinId="4"/>
    <cellStyle name="Moeda 13" xfId="395" xr:uid="{00000000-0005-0000-0000-000099000000}"/>
    <cellStyle name="Moeda 2" xfId="95" xr:uid="{00000000-0005-0000-0000-00009A000000}"/>
    <cellStyle name="Moeda 2 2" xfId="197" xr:uid="{00000000-0005-0000-0000-00009B000000}"/>
    <cellStyle name="Moeda 2 2 2" xfId="423" xr:uid="{00000000-0005-0000-0000-00009C000000}"/>
    <cellStyle name="Moeda 3" xfId="96" xr:uid="{00000000-0005-0000-0000-00009D000000}"/>
    <cellStyle name="Moeda 3 2" xfId="311" xr:uid="{00000000-0005-0000-0000-00009E000000}"/>
    <cellStyle name="Moeda 3 3" xfId="319" xr:uid="{00000000-0005-0000-0000-00009F000000}"/>
    <cellStyle name="Moeda 3 3 2" xfId="517" xr:uid="{00000000-0005-0000-0000-0000A0000000}"/>
    <cellStyle name="Moeda 4" xfId="13" xr:uid="{00000000-0005-0000-0000-0000A1000000}"/>
    <cellStyle name="Moeda 4 2" xfId="317" xr:uid="{00000000-0005-0000-0000-0000A2000000}"/>
    <cellStyle name="Moeda 4 2 2" xfId="515" xr:uid="{00000000-0005-0000-0000-0000A3000000}"/>
    <cellStyle name="Moeda 4 3" xfId="451" xr:uid="{00000000-0005-0000-0000-0000A4000000}"/>
    <cellStyle name="Moeda 5" xfId="210" xr:uid="{00000000-0005-0000-0000-0000A5000000}"/>
    <cellStyle name="Moeda 5 2" xfId="324" xr:uid="{00000000-0005-0000-0000-0000A6000000}"/>
    <cellStyle name="Moeda 5 2 2" xfId="522" xr:uid="{00000000-0005-0000-0000-0000A7000000}"/>
    <cellStyle name="Moeda 5 3" xfId="455" xr:uid="{00000000-0005-0000-0000-0000A8000000}"/>
    <cellStyle name="Moeda0" xfId="97" xr:uid="{00000000-0005-0000-0000-0000A9000000}"/>
    <cellStyle name="Moeda0 2" xfId="226" xr:uid="{00000000-0005-0000-0000-0000AA000000}"/>
    <cellStyle name="Neutra 2" xfId="98" xr:uid="{00000000-0005-0000-0000-0000AB000000}"/>
    <cellStyle name="Neutra 3" xfId="184" xr:uid="{00000000-0005-0000-0000-0000AC000000}"/>
    <cellStyle name="Neutral" xfId="99" xr:uid="{00000000-0005-0000-0000-0000AD000000}"/>
    <cellStyle name="Normal" xfId="0" builtinId="0"/>
    <cellStyle name="Normal 10" xfId="12" xr:uid="{00000000-0005-0000-0000-0000AF000000}"/>
    <cellStyle name="Normal 10 2" xfId="6" xr:uid="{00000000-0005-0000-0000-0000B0000000}"/>
    <cellStyle name="Normal 10 2 2" xfId="227" xr:uid="{00000000-0005-0000-0000-0000B1000000}"/>
    <cellStyle name="Normal 10 3" xfId="202" xr:uid="{00000000-0005-0000-0000-0000B2000000}"/>
    <cellStyle name="Normal 11" xfId="228" xr:uid="{00000000-0005-0000-0000-0000B3000000}"/>
    <cellStyle name="Normal 12" xfId="229" xr:uid="{00000000-0005-0000-0000-0000B4000000}"/>
    <cellStyle name="Normal 13" xfId="230" xr:uid="{00000000-0005-0000-0000-0000B5000000}"/>
    <cellStyle name="Normal 14" xfId="231" xr:uid="{00000000-0005-0000-0000-0000B6000000}"/>
    <cellStyle name="Normal 15" xfId="198" xr:uid="{00000000-0005-0000-0000-0000B7000000}"/>
    <cellStyle name="Normal 16" xfId="387" xr:uid="{00000000-0005-0000-0000-0000B8000000}"/>
    <cellStyle name="Normal 17" xfId="4" xr:uid="{00000000-0005-0000-0000-0000B9000000}"/>
    <cellStyle name="Normal 17 2" xfId="196" xr:uid="{00000000-0005-0000-0000-0000BA000000}"/>
    <cellStyle name="Normal 17 2 2" xfId="312" xr:uid="{00000000-0005-0000-0000-0000BB000000}"/>
    <cellStyle name="Normal 17 3" xfId="314" xr:uid="{00000000-0005-0000-0000-0000BC000000}"/>
    <cellStyle name="Normal 2" xfId="5" xr:uid="{00000000-0005-0000-0000-0000BD000000}"/>
    <cellStyle name="Normal 2 2" xfId="10" xr:uid="{00000000-0005-0000-0000-0000BE000000}"/>
    <cellStyle name="Normal 2 2 2" xfId="101" xr:uid="{00000000-0005-0000-0000-0000BF000000}"/>
    <cellStyle name="Normal 2 2 2 2" xfId="233" xr:uid="{00000000-0005-0000-0000-0000C0000000}"/>
    <cellStyle name="Normal 2 2 3" xfId="234" xr:uid="{00000000-0005-0000-0000-0000C1000000}"/>
    <cellStyle name="Normal 2 22" xfId="7" xr:uid="{00000000-0005-0000-0000-0000C2000000}"/>
    <cellStyle name="Normal 2 22 2" xfId="102" xr:uid="{00000000-0005-0000-0000-0000C3000000}"/>
    <cellStyle name="Normal 2 3" xfId="103" xr:uid="{00000000-0005-0000-0000-0000C4000000}"/>
    <cellStyle name="Normal 2 3 2" xfId="236" xr:uid="{00000000-0005-0000-0000-0000C5000000}"/>
    <cellStyle name="Normal 2 3 3" xfId="235" xr:uid="{00000000-0005-0000-0000-0000C6000000}"/>
    <cellStyle name="Normal 2 3 4" xfId="287" xr:uid="{00000000-0005-0000-0000-0000C7000000}"/>
    <cellStyle name="Normal 2 3 5" xfId="424" xr:uid="{00000000-0005-0000-0000-0000C8000000}"/>
    <cellStyle name="Normal 2 4" xfId="100" xr:uid="{00000000-0005-0000-0000-0000C9000000}"/>
    <cellStyle name="Normal 2 5" xfId="14" xr:uid="{00000000-0005-0000-0000-0000CA000000}"/>
    <cellStyle name="Normal 2 5 2" xfId="313" xr:uid="{00000000-0005-0000-0000-0000CB000000}"/>
    <cellStyle name="Normal 2 6" xfId="232" xr:uid="{00000000-0005-0000-0000-0000CC000000}"/>
    <cellStyle name="Normal 2_006 BB - Concorrência Registro de Preços - Roteiro 01" xfId="104" xr:uid="{00000000-0005-0000-0000-0000CD000000}"/>
    <cellStyle name="Normal 29" xfId="237" xr:uid="{00000000-0005-0000-0000-0000CE000000}"/>
    <cellStyle name="Normal 3" xfId="105" xr:uid="{00000000-0005-0000-0000-0000CF000000}"/>
    <cellStyle name="Normal 3 2" xfId="106" xr:uid="{00000000-0005-0000-0000-0000D0000000}"/>
    <cellStyle name="Normal 3 2 2" xfId="238" xr:uid="{00000000-0005-0000-0000-0000D1000000}"/>
    <cellStyle name="Normal 3 3" xfId="107" xr:uid="{00000000-0005-0000-0000-0000D2000000}"/>
    <cellStyle name="Normal 3 3 2" xfId="239" xr:uid="{00000000-0005-0000-0000-0000D3000000}"/>
    <cellStyle name="Normal 4" xfId="15" xr:uid="{00000000-0005-0000-0000-0000D4000000}"/>
    <cellStyle name="Normal 4 2" xfId="108" xr:uid="{00000000-0005-0000-0000-0000D5000000}"/>
    <cellStyle name="Normal 4 3" xfId="240" xr:uid="{00000000-0005-0000-0000-0000D6000000}"/>
    <cellStyle name="Normal 4 4" xfId="393" xr:uid="{00000000-0005-0000-0000-0000D7000000}"/>
    <cellStyle name="Normal 5" xfId="109" xr:uid="{00000000-0005-0000-0000-0000D8000000}"/>
    <cellStyle name="Normal 5 2" xfId="110" xr:uid="{00000000-0005-0000-0000-0000D9000000}"/>
    <cellStyle name="Normal 5 2 2" xfId="390" xr:uid="{00000000-0005-0000-0000-0000DA000000}"/>
    <cellStyle name="Normal 5 3" xfId="243" xr:uid="{00000000-0005-0000-0000-0000DB000000}"/>
    <cellStyle name="Normal 5 4" xfId="242" xr:uid="{00000000-0005-0000-0000-0000DC000000}"/>
    <cellStyle name="Normal 6" xfId="111" xr:uid="{00000000-0005-0000-0000-0000DD000000}"/>
    <cellStyle name="Normal 6 2" xfId="112" xr:uid="{00000000-0005-0000-0000-0000DE000000}"/>
    <cellStyle name="Normal 7" xfId="113" xr:uid="{00000000-0005-0000-0000-0000DF000000}"/>
    <cellStyle name="Normal 7 2" xfId="114" xr:uid="{00000000-0005-0000-0000-0000E0000000}"/>
    <cellStyle name="Normal 7 3" xfId="399" xr:uid="{00000000-0005-0000-0000-0000E1000000}"/>
    <cellStyle name="Normal 8" xfId="115" xr:uid="{00000000-0005-0000-0000-0000E2000000}"/>
    <cellStyle name="Normal 8 2" xfId="447" xr:uid="{00000000-0005-0000-0000-0000E3000000}"/>
    <cellStyle name="Normal 9" xfId="11" xr:uid="{00000000-0005-0000-0000-0000E4000000}"/>
    <cellStyle name="Normal 9 2" xfId="199" xr:uid="{00000000-0005-0000-0000-0000E5000000}"/>
    <cellStyle name="Nota 2" xfId="116" xr:uid="{00000000-0005-0000-0000-0000E6000000}"/>
    <cellStyle name="Nota 2 2" xfId="245" xr:uid="{00000000-0005-0000-0000-0000E7000000}"/>
    <cellStyle name="Nota 3" xfId="185" xr:uid="{00000000-0005-0000-0000-0000E8000000}"/>
    <cellStyle name="Note" xfId="117" xr:uid="{00000000-0005-0000-0000-0000E9000000}"/>
    <cellStyle name="Note 2" xfId="186" xr:uid="{00000000-0005-0000-0000-0000EA000000}"/>
    <cellStyle name="Output" xfId="118" xr:uid="{00000000-0005-0000-0000-0000EB000000}"/>
    <cellStyle name="Percent" xfId="119" xr:uid="{00000000-0005-0000-0000-0000EC000000}"/>
    <cellStyle name="Percent 2" xfId="425" xr:uid="{00000000-0005-0000-0000-0000ED000000}"/>
    <cellStyle name="Percentual" xfId="120" xr:uid="{00000000-0005-0000-0000-0000EE000000}"/>
    <cellStyle name="Percentual 2" xfId="426" xr:uid="{00000000-0005-0000-0000-0000EF000000}"/>
    <cellStyle name="Ponto" xfId="121" xr:uid="{00000000-0005-0000-0000-0000F0000000}"/>
    <cellStyle name="Ponto 2" xfId="427" xr:uid="{00000000-0005-0000-0000-0000F1000000}"/>
    <cellStyle name="Porcentagem" xfId="3" builtinId="5"/>
    <cellStyle name="Porcentagem 13" xfId="396" xr:uid="{00000000-0005-0000-0000-0000F3000000}"/>
    <cellStyle name="Porcentagem 2" xfId="8" xr:uid="{00000000-0005-0000-0000-0000F4000000}"/>
    <cellStyle name="Porcentagem 2 2" xfId="123" xr:uid="{00000000-0005-0000-0000-0000F5000000}"/>
    <cellStyle name="Porcentagem 2 2 2" xfId="430" xr:uid="{00000000-0005-0000-0000-0000F6000000}"/>
    <cellStyle name="Porcentagem 2 3" xfId="429" xr:uid="{00000000-0005-0000-0000-0000F7000000}"/>
    <cellStyle name="Porcentagem 2 4" xfId="246" xr:uid="{00000000-0005-0000-0000-0000F8000000}"/>
    <cellStyle name="Porcentagem 2 5" xfId="397" xr:uid="{00000000-0005-0000-0000-0000F9000000}"/>
    <cellStyle name="Porcentagem 3" xfId="124" xr:uid="{00000000-0005-0000-0000-0000FA000000}"/>
    <cellStyle name="Porcentagem 3 2" xfId="248" xr:uid="{00000000-0005-0000-0000-0000FB000000}"/>
    <cellStyle name="Porcentagem 3 3" xfId="247" xr:uid="{00000000-0005-0000-0000-0000FC000000}"/>
    <cellStyle name="Porcentagem 3 3 2" xfId="431" xr:uid="{00000000-0005-0000-0000-0000FD000000}"/>
    <cellStyle name="Porcentagem 3 4" xfId="388" xr:uid="{00000000-0005-0000-0000-0000FE000000}"/>
    <cellStyle name="Porcentagem 4" xfId="122" xr:uid="{00000000-0005-0000-0000-0000FF000000}"/>
    <cellStyle name="Porcentagem 5" xfId="16" xr:uid="{00000000-0005-0000-0000-000000010000}"/>
    <cellStyle name="Porcentagem 5 2" xfId="316" xr:uid="{00000000-0005-0000-0000-000001010000}"/>
    <cellStyle name="Porcentagem 5 3" xfId="428" xr:uid="{00000000-0005-0000-0000-000002010000}"/>
    <cellStyle name="Saída 2" xfId="125" xr:uid="{00000000-0005-0000-0000-000003010000}"/>
    <cellStyle name="Saída 3" xfId="187" xr:uid="{00000000-0005-0000-0000-000004010000}"/>
    <cellStyle name="Separador de m" xfId="126" xr:uid="{00000000-0005-0000-0000-000005010000}"/>
    <cellStyle name="Separador de m 2" xfId="432" xr:uid="{00000000-0005-0000-0000-000006010000}"/>
    <cellStyle name="Separador de milhare{_FOLHA140" xfId="433" xr:uid="{00000000-0005-0000-0000-000007010000}"/>
    <cellStyle name="Separador de milhares 10 2" xfId="249" xr:uid="{00000000-0005-0000-0000-000008010000}"/>
    <cellStyle name="Separador de milhares 10 2 2" xfId="250" xr:uid="{00000000-0005-0000-0000-000009010000}"/>
    <cellStyle name="Separador de milhares 10 2 2 2" xfId="289" xr:uid="{00000000-0005-0000-0000-00000A010000}"/>
    <cellStyle name="Separador de milhares 10 2 2 2 2" xfId="363" xr:uid="{00000000-0005-0000-0000-00000B010000}"/>
    <cellStyle name="Separador de milhares 10 2 2 2 2 2" xfId="561" xr:uid="{00000000-0005-0000-0000-00000C010000}"/>
    <cellStyle name="Separador de milhares 10 2 2 2 3" xfId="492" xr:uid="{00000000-0005-0000-0000-00000D010000}"/>
    <cellStyle name="Separador de milhares 10 2 2 3" xfId="329" xr:uid="{00000000-0005-0000-0000-00000E010000}"/>
    <cellStyle name="Separador de milhares 10 2 2 3 2" xfId="527" xr:uid="{00000000-0005-0000-0000-00000F010000}"/>
    <cellStyle name="Separador de milhares 10 2 2 4" xfId="460" xr:uid="{00000000-0005-0000-0000-000010010000}"/>
    <cellStyle name="Separador de milhares 10 2 3" xfId="288" xr:uid="{00000000-0005-0000-0000-000011010000}"/>
    <cellStyle name="Separador de milhares 10 2 3 2" xfId="362" xr:uid="{00000000-0005-0000-0000-000012010000}"/>
    <cellStyle name="Separador de milhares 10 2 3 2 2" xfId="560" xr:uid="{00000000-0005-0000-0000-000013010000}"/>
    <cellStyle name="Separador de milhares 10 2 3 3" xfId="491" xr:uid="{00000000-0005-0000-0000-000014010000}"/>
    <cellStyle name="Separador de milhares 10 2 4" xfId="328" xr:uid="{00000000-0005-0000-0000-000015010000}"/>
    <cellStyle name="Separador de milhares 10 2 4 2" xfId="526" xr:uid="{00000000-0005-0000-0000-000016010000}"/>
    <cellStyle name="Separador de milhares 10 2 5" xfId="459" xr:uid="{00000000-0005-0000-0000-000017010000}"/>
    <cellStyle name="Separador de milhares 14" xfId="251" xr:uid="{00000000-0005-0000-0000-000018010000}"/>
    <cellStyle name="Separador de milhares 14 2" xfId="290" xr:uid="{00000000-0005-0000-0000-000019010000}"/>
    <cellStyle name="Separador de milhares 14 2 2" xfId="364" xr:uid="{00000000-0005-0000-0000-00001A010000}"/>
    <cellStyle name="Separador de milhares 14 2 2 2" xfId="562" xr:uid="{00000000-0005-0000-0000-00001B010000}"/>
    <cellStyle name="Separador de milhares 14 2 3" xfId="493" xr:uid="{00000000-0005-0000-0000-00001C010000}"/>
    <cellStyle name="Separador de milhares 14 3" xfId="330" xr:uid="{00000000-0005-0000-0000-00001D010000}"/>
    <cellStyle name="Separador de milhares 14 3 2" xfId="528" xr:uid="{00000000-0005-0000-0000-00001E010000}"/>
    <cellStyle name="Separador de milhares 14 4" xfId="461" xr:uid="{00000000-0005-0000-0000-00001F010000}"/>
    <cellStyle name="Separador de milhares 2" xfId="127" xr:uid="{00000000-0005-0000-0000-000020010000}"/>
    <cellStyle name="Separador de milhares 2 10" xfId="128" xr:uid="{00000000-0005-0000-0000-000021010000}"/>
    <cellStyle name="Separador de milhares 2 10 2" xfId="254" xr:uid="{00000000-0005-0000-0000-000022010000}"/>
    <cellStyle name="Separador de milhares 2 10 2 2" xfId="292" xr:uid="{00000000-0005-0000-0000-000023010000}"/>
    <cellStyle name="Separador de milhares 2 10 2 2 2" xfId="366" xr:uid="{00000000-0005-0000-0000-000024010000}"/>
    <cellStyle name="Separador de milhares 2 10 2 2 2 2" xfId="564" xr:uid="{00000000-0005-0000-0000-000025010000}"/>
    <cellStyle name="Separador de milhares 2 10 2 2 3" xfId="495" xr:uid="{00000000-0005-0000-0000-000026010000}"/>
    <cellStyle name="Separador de milhares 2 10 2 3" xfId="333" xr:uid="{00000000-0005-0000-0000-000027010000}"/>
    <cellStyle name="Separador de milhares 2 10 2 3 2" xfId="531" xr:uid="{00000000-0005-0000-0000-000028010000}"/>
    <cellStyle name="Separador de milhares 2 10 2 4" xfId="464" xr:uid="{00000000-0005-0000-0000-000029010000}"/>
    <cellStyle name="Separador de milhares 2 10 3" xfId="253" xr:uid="{00000000-0005-0000-0000-00002A010000}"/>
    <cellStyle name="Separador de milhares 2 10 3 2" xfId="332" xr:uid="{00000000-0005-0000-0000-00002B010000}"/>
    <cellStyle name="Separador de milhares 2 10 3 2 2" xfId="530" xr:uid="{00000000-0005-0000-0000-00002C010000}"/>
    <cellStyle name="Separador de milhares 2 10 3 3" xfId="463" xr:uid="{00000000-0005-0000-0000-00002D010000}"/>
    <cellStyle name="Separador de milhares 2 10 4" xfId="291" xr:uid="{00000000-0005-0000-0000-00002E010000}"/>
    <cellStyle name="Separador de milhares 2 10 4 2" xfId="365" xr:uid="{00000000-0005-0000-0000-00002F010000}"/>
    <cellStyle name="Separador de milhares 2 10 4 2 2" xfId="563" xr:uid="{00000000-0005-0000-0000-000030010000}"/>
    <cellStyle name="Separador de milhares 2 10 4 3" xfId="494" xr:uid="{00000000-0005-0000-0000-000031010000}"/>
    <cellStyle name="Separador de milhares 2 2" xfId="129" xr:uid="{00000000-0005-0000-0000-000032010000}"/>
    <cellStyle name="Separador de milhares 2 2 2" xfId="256" xr:uid="{00000000-0005-0000-0000-000033010000}"/>
    <cellStyle name="Separador de milhares 2 2 2 2" xfId="293" xr:uid="{00000000-0005-0000-0000-000034010000}"/>
    <cellStyle name="Separador de milhares 2 2 2 2 2" xfId="367" xr:uid="{00000000-0005-0000-0000-000035010000}"/>
    <cellStyle name="Separador de milhares 2 2 2 2 2 2" xfId="565" xr:uid="{00000000-0005-0000-0000-000036010000}"/>
    <cellStyle name="Separador de milhares 2 2 2 2 3" xfId="496" xr:uid="{00000000-0005-0000-0000-000037010000}"/>
    <cellStyle name="Separador de milhares 2 2 2 3" xfId="335" xr:uid="{00000000-0005-0000-0000-000038010000}"/>
    <cellStyle name="Separador de milhares 2 2 2 3 2" xfId="533" xr:uid="{00000000-0005-0000-0000-000039010000}"/>
    <cellStyle name="Separador de milhares 2 2 2 4" xfId="466" xr:uid="{00000000-0005-0000-0000-00003A010000}"/>
    <cellStyle name="Separador de milhares 2 2 3" xfId="255" xr:uid="{00000000-0005-0000-0000-00003B010000}"/>
    <cellStyle name="Separador de milhares 2 2 3 2" xfId="334" xr:uid="{00000000-0005-0000-0000-00003C010000}"/>
    <cellStyle name="Separador de milhares 2 2 3 2 2" xfId="532" xr:uid="{00000000-0005-0000-0000-00003D010000}"/>
    <cellStyle name="Separador de milhares 2 2 3 3" xfId="465" xr:uid="{00000000-0005-0000-0000-00003E010000}"/>
    <cellStyle name="Separador de milhares 2 2 4" xfId="241" xr:uid="{00000000-0005-0000-0000-00003F010000}"/>
    <cellStyle name="Separador de milhares 2 2 4 2" xfId="326" xr:uid="{00000000-0005-0000-0000-000040010000}"/>
    <cellStyle name="Separador de milhares 2 2 4 2 2" xfId="524" xr:uid="{00000000-0005-0000-0000-000041010000}"/>
    <cellStyle name="Separador de milhares 2 2 4 3" xfId="457" xr:uid="{00000000-0005-0000-0000-000042010000}"/>
    <cellStyle name="Separador de milhares 2 2 5" xfId="436" xr:uid="{00000000-0005-0000-0000-000043010000}"/>
    <cellStyle name="Separador de milhares 2 2 5 2" xfId="391" xr:uid="{00000000-0005-0000-0000-000044010000}"/>
    <cellStyle name="Separador de milhares 2 3" xfId="257" xr:uid="{00000000-0005-0000-0000-000045010000}"/>
    <cellStyle name="Separador de milhares 2 3 2" xfId="294" xr:uid="{00000000-0005-0000-0000-000046010000}"/>
    <cellStyle name="Separador de milhares 2 3 2 2" xfId="368" xr:uid="{00000000-0005-0000-0000-000047010000}"/>
    <cellStyle name="Separador de milhares 2 3 2 2 2" xfId="566" xr:uid="{00000000-0005-0000-0000-000048010000}"/>
    <cellStyle name="Separador de milhares 2 3 2 3" xfId="497" xr:uid="{00000000-0005-0000-0000-000049010000}"/>
    <cellStyle name="Separador de milhares 2 3 3" xfId="336" xr:uid="{00000000-0005-0000-0000-00004A010000}"/>
    <cellStyle name="Separador de milhares 2 3 3 2" xfId="534" xr:uid="{00000000-0005-0000-0000-00004B010000}"/>
    <cellStyle name="Separador de milhares 2 3 4" xfId="437" xr:uid="{00000000-0005-0000-0000-00004C010000}"/>
    <cellStyle name="Separador de milhares 2 3 5" xfId="467" xr:uid="{00000000-0005-0000-0000-00004D010000}"/>
    <cellStyle name="Separador de milhares 2 4" xfId="252" xr:uid="{00000000-0005-0000-0000-00004E010000}"/>
    <cellStyle name="Separador de milhares 2 4 2" xfId="331" xr:uid="{00000000-0005-0000-0000-00004F010000}"/>
    <cellStyle name="Separador de milhares 2 4 2 2" xfId="529" xr:uid="{00000000-0005-0000-0000-000050010000}"/>
    <cellStyle name="Separador de milhares 2 4 3" xfId="462" xr:uid="{00000000-0005-0000-0000-000051010000}"/>
    <cellStyle name="Separador de milhares 2 5" xfId="200" xr:uid="{00000000-0005-0000-0000-000052010000}"/>
    <cellStyle name="Separador de milhares 2 5 2" xfId="321" xr:uid="{00000000-0005-0000-0000-000053010000}"/>
    <cellStyle name="Separador de milhares 2 5 2 2" xfId="519" xr:uid="{00000000-0005-0000-0000-000054010000}"/>
    <cellStyle name="Separador de milhares 2 5 3" xfId="452" xr:uid="{00000000-0005-0000-0000-000055010000}"/>
    <cellStyle name="Separador de milhares 2 6" xfId="244" xr:uid="{00000000-0005-0000-0000-000056010000}"/>
    <cellStyle name="Separador de milhares 2 6 2" xfId="327" xr:uid="{00000000-0005-0000-0000-000057010000}"/>
    <cellStyle name="Separador de milhares 2 6 2 2" xfId="525" xr:uid="{00000000-0005-0000-0000-000058010000}"/>
    <cellStyle name="Separador de milhares 2 6 3" xfId="458" xr:uid="{00000000-0005-0000-0000-000059010000}"/>
    <cellStyle name="Separador de milhares 2 7" xfId="435" xr:uid="{00000000-0005-0000-0000-00005A010000}"/>
    <cellStyle name="Separador de milhares 2_203 Seduc - Reforma da Escola de Afua" xfId="130" xr:uid="{00000000-0005-0000-0000-00005B010000}"/>
    <cellStyle name="Separador de milhares 3" xfId="131" xr:uid="{00000000-0005-0000-0000-00005C010000}"/>
    <cellStyle name="Separador de milhares 3 2" xfId="259" xr:uid="{00000000-0005-0000-0000-00005D010000}"/>
    <cellStyle name="Separador de milhares 3 2 2" xfId="296" xr:uid="{00000000-0005-0000-0000-00005E010000}"/>
    <cellStyle name="Separador de milhares 3 2 2 2" xfId="370" xr:uid="{00000000-0005-0000-0000-00005F010000}"/>
    <cellStyle name="Separador de milhares 3 2 2 2 2" xfId="568" xr:uid="{00000000-0005-0000-0000-000060010000}"/>
    <cellStyle name="Separador de milhares 3 2 2 3" xfId="499" xr:uid="{00000000-0005-0000-0000-000061010000}"/>
    <cellStyle name="Separador de milhares 3 2 3" xfId="338" xr:uid="{00000000-0005-0000-0000-000062010000}"/>
    <cellStyle name="Separador de milhares 3 2 3 2" xfId="536" xr:uid="{00000000-0005-0000-0000-000063010000}"/>
    <cellStyle name="Separador de milhares 3 2 4" xfId="439" xr:uid="{00000000-0005-0000-0000-000064010000}"/>
    <cellStyle name="Separador de milhares 3 2 5" xfId="469" xr:uid="{00000000-0005-0000-0000-000065010000}"/>
    <cellStyle name="Separador de milhares 3 3" xfId="258" xr:uid="{00000000-0005-0000-0000-000066010000}"/>
    <cellStyle name="Separador de milhares 3 3 2" xfId="337" xr:uid="{00000000-0005-0000-0000-000067010000}"/>
    <cellStyle name="Separador de milhares 3 3 2 2" xfId="535" xr:uid="{00000000-0005-0000-0000-000068010000}"/>
    <cellStyle name="Separador de milhares 3 3 3" xfId="468" xr:uid="{00000000-0005-0000-0000-000069010000}"/>
    <cellStyle name="Separador de milhares 3 4" xfId="295" xr:uid="{00000000-0005-0000-0000-00006A010000}"/>
    <cellStyle name="Separador de milhares 3 4 2" xfId="369" xr:uid="{00000000-0005-0000-0000-00006B010000}"/>
    <cellStyle name="Separador de milhares 3 4 2 2" xfId="567" xr:uid="{00000000-0005-0000-0000-00006C010000}"/>
    <cellStyle name="Separador de milhares 3 4 3" xfId="498" xr:uid="{00000000-0005-0000-0000-00006D010000}"/>
    <cellStyle name="Separador de milhares 3 5" xfId="438" xr:uid="{00000000-0005-0000-0000-00006E010000}"/>
    <cellStyle name="Separador de milhares 30" xfId="260" xr:uid="{00000000-0005-0000-0000-00006F010000}"/>
    <cellStyle name="Separador de milhares 30 2" xfId="297" xr:uid="{00000000-0005-0000-0000-000070010000}"/>
    <cellStyle name="Separador de milhares 30 2 2" xfId="371" xr:uid="{00000000-0005-0000-0000-000071010000}"/>
    <cellStyle name="Separador de milhares 30 2 2 2" xfId="569" xr:uid="{00000000-0005-0000-0000-000072010000}"/>
    <cellStyle name="Separador de milhares 30 2 3" xfId="500" xr:uid="{00000000-0005-0000-0000-000073010000}"/>
    <cellStyle name="Separador de milhares 30 3" xfId="339" xr:uid="{00000000-0005-0000-0000-000074010000}"/>
    <cellStyle name="Separador de milhares 30 3 2" xfId="537" xr:uid="{00000000-0005-0000-0000-000075010000}"/>
    <cellStyle name="Separador de milhares 30 4" xfId="470" xr:uid="{00000000-0005-0000-0000-000076010000}"/>
    <cellStyle name="Separador de milhares 4" xfId="132" xr:uid="{00000000-0005-0000-0000-000077010000}"/>
    <cellStyle name="Separador de milhares 4 2" xfId="262" xr:uid="{00000000-0005-0000-0000-000078010000}"/>
    <cellStyle name="Separador de milhares 4 2 2" xfId="299" xr:uid="{00000000-0005-0000-0000-000079010000}"/>
    <cellStyle name="Separador de milhares 4 2 2 2" xfId="373" xr:uid="{00000000-0005-0000-0000-00007A010000}"/>
    <cellStyle name="Separador de milhares 4 2 2 2 2" xfId="571" xr:uid="{00000000-0005-0000-0000-00007B010000}"/>
    <cellStyle name="Separador de milhares 4 2 2 3" xfId="502" xr:uid="{00000000-0005-0000-0000-00007C010000}"/>
    <cellStyle name="Separador de milhares 4 2 3" xfId="341" xr:uid="{00000000-0005-0000-0000-00007D010000}"/>
    <cellStyle name="Separador de milhares 4 2 3 2" xfId="539" xr:uid="{00000000-0005-0000-0000-00007E010000}"/>
    <cellStyle name="Separador de milhares 4 2 4" xfId="441" xr:uid="{00000000-0005-0000-0000-00007F010000}"/>
    <cellStyle name="Separador de milhares 4 3" xfId="261" xr:uid="{00000000-0005-0000-0000-000080010000}"/>
    <cellStyle name="Separador de milhares 4 3 2" xfId="340" xr:uid="{00000000-0005-0000-0000-000081010000}"/>
    <cellStyle name="Separador de milhares 4 3 2 2" xfId="538" xr:uid="{00000000-0005-0000-0000-000082010000}"/>
    <cellStyle name="Separador de milhares 4 3 3" xfId="471" xr:uid="{00000000-0005-0000-0000-000083010000}"/>
    <cellStyle name="Separador de milhares 4 4" xfId="298" xr:uid="{00000000-0005-0000-0000-000084010000}"/>
    <cellStyle name="Separador de milhares 4 4 2" xfId="372" xr:uid="{00000000-0005-0000-0000-000085010000}"/>
    <cellStyle name="Separador de milhares 4 4 2 2" xfId="570" xr:uid="{00000000-0005-0000-0000-000086010000}"/>
    <cellStyle name="Separador de milhares 4 4 3" xfId="501" xr:uid="{00000000-0005-0000-0000-000087010000}"/>
    <cellStyle name="Separador de milhares 4 5" xfId="440" xr:uid="{00000000-0005-0000-0000-000088010000}"/>
    <cellStyle name="Separador de milhares 5" xfId="442" xr:uid="{00000000-0005-0000-0000-000089010000}"/>
    <cellStyle name="Separador de milhares 6" xfId="263" xr:uid="{00000000-0005-0000-0000-00008A010000}"/>
    <cellStyle name="Separador de milhares 6 2" xfId="300" xr:uid="{00000000-0005-0000-0000-00008B010000}"/>
    <cellStyle name="Separador de milhares 6 2 2" xfId="374" xr:uid="{00000000-0005-0000-0000-00008C010000}"/>
    <cellStyle name="Separador de milhares 6 2 2 2" xfId="572" xr:uid="{00000000-0005-0000-0000-00008D010000}"/>
    <cellStyle name="Separador de milhares 6 2 3" xfId="503" xr:uid="{00000000-0005-0000-0000-00008E010000}"/>
    <cellStyle name="Separador de milhares 6 3" xfId="342" xr:uid="{00000000-0005-0000-0000-00008F010000}"/>
    <cellStyle name="Separador de milhares 6 3 2" xfId="540" xr:uid="{00000000-0005-0000-0000-000090010000}"/>
    <cellStyle name="Separador de milhares 6 4" xfId="472" xr:uid="{00000000-0005-0000-0000-000091010000}"/>
    <cellStyle name="Separador de milhares 7" xfId="264" xr:uid="{00000000-0005-0000-0000-000092010000}"/>
    <cellStyle name="Separador de milhares 7 2" xfId="301" xr:uid="{00000000-0005-0000-0000-000093010000}"/>
    <cellStyle name="Separador de milhares 7 2 2" xfId="375" xr:uid="{00000000-0005-0000-0000-000094010000}"/>
    <cellStyle name="Separador de milhares 7 2 2 2" xfId="573" xr:uid="{00000000-0005-0000-0000-000095010000}"/>
    <cellStyle name="Separador de milhares 7 2 3" xfId="504" xr:uid="{00000000-0005-0000-0000-000096010000}"/>
    <cellStyle name="Separador de milhares 7 3" xfId="343" xr:uid="{00000000-0005-0000-0000-000097010000}"/>
    <cellStyle name="Separador de milhares 7 3 2" xfId="541" xr:uid="{00000000-0005-0000-0000-000098010000}"/>
    <cellStyle name="Separador de milhares 7 4" xfId="473" xr:uid="{00000000-0005-0000-0000-000099010000}"/>
    <cellStyle name="Separador de milhares 9" xfId="265" xr:uid="{00000000-0005-0000-0000-00009A010000}"/>
    <cellStyle name="Separador de milhares 9 2" xfId="344" xr:uid="{00000000-0005-0000-0000-00009B010000}"/>
    <cellStyle name="Separador de milhares 9 2 2" xfId="542" xr:uid="{00000000-0005-0000-0000-00009C010000}"/>
    <cellStyle name="Separador de milhares 9 3" xfId="474" xr:uid="{00000000-0005-0000-0000-00009D010000}"/>
    <cellStyle name="SUB" xfId="133" xr:uid="{00000000-0005-0000-0000-00009E010000}"/>
    <cellStyle name="Tabela1" xfId="443" xr:uid="{00000000-0005-0000-0000-00009F010000}"/>
    <cellStyle name="TableStyleLight1" xfId="266" xr:uid="{00000000-0005-0000-0000-0000A0010000}"/>
    <cellStyle name="Texto de Aviso 2" xfId="134" xr:uid="{00000000-0005-0000-0000-0000A1010000}"/>
    <cellStyle name="Texto de Aviso 3" xfId="188" xr:uid="{00000000-0005-0000-0000-0000A2010000}"/>
    <cellStyle name="Texto Explicativo 2" xfId="135" xr:uid="{00000000-0005-0000-0000-0000A3010000}"/>
    <cellStyle name="Texto Explicativo 3" xfId="189" xr:uid="{00000000-0005-0000-0000-0000A4010000}"/>
    <cellStyle name="Title" xfId="136" xr:uid="{00000000-0005-0000-0000-0000A5010000}"/>
    <cellStyle name="Título 1 1" xfId="137" xr:uid="{00000000-0005-0000-0000-0000A6010000}"/>
    <cellStyle name="Título 1 2" xfId="138" xr:uid="{00000000-0005-0000-0000-0000A7010000}"/>
    <cellStyle name="Título 1 3" xfId="191" xr:uid="{00000000-0005-0000-0000-0000A8010000}"/>
    <cellStyle name="Título 2 2" xfId="139" xr:uid="{00000000-0005-0000-0000-0000A9010000}"/>
    <cellStyle name="Título 2 3" xfId="192" xr:uid="{00000000-0005-0000-0000-0000AA010000}"/>
    <cellStyle name="Título 3 2" xfId="140" xr:uid="{00000000-0005-0000-0000-0000AB010000}"/>
    <cellStyle name="Título 3 3" xfId="193" xr:uid="{00000000-0005-0000-0000-0000AC010000}"/>
    <cellStyle name="Título 4 2" xfId="141" xr:uid="{00000000-0005-0000-0000-0000AD010000}"/>
    <cellStyle name="Título 4 3" xfId="194" xr:uid="{00000000-0005-0000-0000-0000AE010000}"/>
    <cellStyle name="Título 5" xfId="142" xr:uid="{00000000-0005-0000-0000-0000AF010000}"/>
    <cellStyle name="Título 6" xfId="190" xr:uid="{00000000-0005-0000-0000-0000B0010000}"/>
    <cellStyle name="Titulo1" xfId="143" xr:uid="{00000000-0005-0000-0000-0000B1010000}"/>
    <cellStyle name="Titulo1 2" xfId="444" xr:uid="{00000000-0005-0000-0000-0000B2010000}"/>
    <cellStyle name="Titulo2" xfId="144" xr:uid="{00000000-0005-0000-0000-0000B3010000}"/>
    <cellStyle name="Titulo2 2" xfId="445" xr:uid="{00000000-0005-0000-0000-0000B4010000}"/>
    <cellStyle name="Total 2" xfId="145" xr:uid="{00000000-0005-0000-0000-0000B5010000}"/>
    <cellStyle name="Total 3" xfId="195" xr:uid="{00000000-0005-0000-0000-0000B6010000}"/>
    <cellStyle name="unid" xfId="446" xr:uid="{00000000-0005-0000-0000-0000B7010000}"/>
    <cellStyle name="Vírgula" xfId="1" builtinId="3"/>
    <cellStyle name="Vírgula 10" xfId="267" xr:uid="{00000000-0005-0000-0000-0000B9010000}"/>
    <cellStyle name="Vírgula 10 2" xfId="345" xr:uid="{00000000-0005-0000-0000-0000BA010000}"/>
    <cellStyle name="Vírgula 10 2 2" xfId="543" xr:uid="{00000000-0005-0000-0000-0000BB010000}"/>
    <cellStyle name="Vírgula 10 2 2 2" xfId="268" xr:uid="{00000000-0005-0000-0000-0000BC010000}"/>
    <cellStyle name="Vírgula 10 2 2 2 2" xfId="269" xr:uid="{00000000-0005-0000-0000-0000BD010000}"/>
    <cellStyle name="Vírgula 10 2 2 2 2 2" xfId="347" xr:uid="{00000000-0005-0000-0000-0000BE010000}"/>
    <cellStyle name="Vírgula 10 2 2 2 2 2 2" xfId="545" xr:uid="{00000000-0005-0000-0000-0000BF010000}"/>
    <cellStyle name="Vírgula 10 2 2 2 2 3" xfId="476" xr:uid="{00000000-0005-0000-0000-0000C0010000}"/>
    <cellStyle name="Vírgula 10 2 2 2 3" xfId="346" xr:uid="{00000000-0005-0000-0000-0000C1010000}"/>
    <cellStyle name="Vírgula 10 2 2 2 3 2" xfId="544" xr:uid="{00000000-0005-0000-0000-0000C2010000}"/>
    <cellStyle name="Vírgula 10 2 2 2 4" xfId="394" xr:uid="{00000000-0005-0000-0000-0000C3010000}"/>
    <cellStyle name="Vírgula 10 3" xfId="475" xr:uid="{00000000-0005-0000-0000-0000C4010000}"/>
    <cellStyle name="Vírgula 2" xfId="147" xr:uid="{00000000-0005-0000-0000-0000C5010000}"/>
    <cellStyle name="Vírgula 2 2" xfId="148" xr:uid="{00000000-0005-0000-0000-0000C6010000}"/>
    <cellStyle name="Vírgula 2 2 2" xfId="272" xr:uid="{00000000-0005-0000-0000-0000C7010000}"/>
    <cellStyle name="Vírgula 2 2 2 2" xfId="273" xr:uid="{00000000-0005-0000-0000-0000C8010000}"/>
    <cellStyle name="Vírgula 2 2 2 2 2" xfId="203" xr:uid="{00000000-0005-0000-0000-0000C9010000}"/>
    <cellStyle name="Vírgula 2 2 2 2 2 2" xfId="274" xr:uid="{00000000-0005-0000-0000-0000CA010000}"/>
    <cellStyle name="Vírgula 2 2 2 2 2 2 2" xfId="351" xr:uid="{00000000-0005-0000-0000-0000CB010000}"/>
    <cellStyle name="Vírgula 2 2 2 2 2 2 2 2" xfId="549" xr:uid="{00000000-0005-0000-0000-0000CC010000}"/>
    <cellStyle name="Vírgula 2 2 2 2 2 2 3" xfId="450" xr:uid="{00000000-0005-0000-0000-0000CD010000}"/>
    <cellStyle name="Vírgula 2 2 2 2 2 2 4" xfId="480" xr:uid="{00000000-0005-0000-0000-0000CE010000}"/>
    <cellStyle name="Vírgula 2 2 2 2 2 3" xfId="304" xr:uid="{00000000-0005-0000-0000-0000CF010000}"/>
    <cellStyle name="Vírgula 2 2 2 2 2 3 2" xfId="378" xr:uid="{00000000-0005-0000-0000-0000D0010000}"/>
    <cellStyle name="Vírgula 2 2 2 2 2 3 2 2" xfId="576" xr:uid="{00000000-0005-0000-0000-0000D1010000}"/>
    <cellStyle name="Vírgula 2 2 2 2 2 3 3" xfId="507" xr:uid="{00000000-0005-0000-0000-0000D2010000}"/>
    <cellStyle name="Vírgula 2 2 2 2 2 4" xfId="323" xr:uid="{00000000-0005-0000-0000-0000D3010000}"/>
    <cellStyle name="Vírgula 2 2 2 2 2 4 2" xfId="521" xr:uid="{00000000-0005-0000-0000-0000D4010000}"/>
    <cellStyle name="Vírgula 2 2 2 2 2 5" xfId="454" xr:uid="{00000000-0005-0000-0000-0000D5010000}"/>
    <cellStyle name="Vírgula 2 2 2 2 3" xfId="350" xr:uid="{00000000-0005-0000-0000-0000D6010000}"/>
    <cellStyle name="Vírgula 2 2 2 2 3 2" xfId="548" xr:uid="{00000000-0005-0000-0000-0000D7010000}"/>
    <cellStyle name="Vírgula 2 2 2 2 4" xfId="479" xr:uid="{00000000-0005-0000-0000-0000D8010000}"/>
    <cellStyle name="Vírgula 2 2 2 3" xfId="449" xr:uid="{00000000-0005-0000-0000-0000D9010000}"/>
    <cellStyle name="Vírgula 2 2 3" xfId="271" xr:uid="{00000000-0005-0000-0000-0000DA010000}"/>
    <cellStyle name="Vírgula 2 2 3 2" xfId="349" xr:uid="{00000000-0005-0000-0000-0000DB010000}"/>
    <cellStyle name="Vírgula 2 2 3 2 2" xfId="547" xr:uid="{00000000-0005-0000-0000-0000DC010000}"/>
    <cellStyle name="Vírgula 2 2 3 3" xfId="478" xr:uid="{00000000-0005-0000-0000-0000DD010000}"/>
    <cellStyle name="Vírgula 2 2 4" xfId="303" xr:uid="{00000000-0005-0000-0000-0000DE010000}"/>
    <cellStyle name="Vírgula 2 2 4 2" xfId="377" xr:uid="{00000000-0005-0000-0000-0000DF010000}"/>
    <cellStyle name="Vírgula 2 2 4 2 2" xfId="575" xr:uid="{00000000-0005-0000-0000-0000E0010000}"/>
    <cellStyle name="Vírgula 2 2 4 3" xfId="506" xr:uid="{00000000-0005-0000-0000-0000E1010000}"/>
    <cellStyle name="Vírgula 2 3" xfId="275" xr:uid="{00000000-0005-0000-0000-0000E2010000}"/>
    <cellStyle name="Vírgula 2 3 2" xfId="305" xr:uid="{00000000-0005-0000-0000-0000E3010000}"/>
    <cellStyle name="Vírgula 2 3 2 2" xfId="379" xr:uid="{00000000-0005-0000-0000-0000E4010000}"/>
    <cellStyle name="Vírgula 2 3 2 2 2" xfId="577" xr:uid="{00000000-0005-0000-0000-0000E5010000}"/>
    <cellStyle name="Vírgula 2 3 2 3" xfId="508" xr:uid="{00000000-0005-0000-0000-0000E6010000}"/>
    <cellStyle name="Vírgula 2 3 3" xfId="352" xr:uid="{00000000-0005-0000-0000-0000E7010000}"/>
    <cellStyle name="Vírgula 2 3 3 2" xfId="550" xr:uid="{00000000-0005-0000-0000-0000E8010000}"/>
    <cellStyle name="Vírgula 2 3 4" xfId="481" xr:uid="{00000000-0005-0000-0000-0000E9010000}"/>
    <cellStyle name="Vírgula 2 4" xfId="276" xr:uid="{00000000-0005-0000-0000-0000EA010000}"/>
    <cellStyle name="Vírgula 2 5" xfId="270" xr:uid="{00000000-0005-0000-0000-0000EB010000}"/>
    <cellStyle name="Vírgula 2 5 2" xfId="348" xr:uid="{00000000-0005-0000-0000-0000EC010000}"/>
    <cellStyle name="Vírgula 2 5 2 2" xfId="546" xr:uid="{00000000-0005-0000-0000-0000ED010000}"/>
    <cellStyle name="Vírgula 2 5 3" xfId="477" xr:uid="{00000000-0005-0000-0000-0000EE010000}"/>
    <cellStyle name="Vírgula 2 6" xfId="302" xr:uid="{00000000-0005-0000-0000-0000EF010000}"/>
    <cellStyle name="Vírgula 2 6 2" xfId="376" xr:uid="{00000000-0005-0000-0000-0000F0010000}"/>
    <cellStyle name="Vírgula 2 6 2 2" xfId="574" xr:uid="{00000000-0005-0000-0000-0000F1010000}"/>
    <cellStyle name="Vírgula 2 6 3" xfId="505" xr:uid="{00000000-0005-0000-0000-0000F2010000}"/>
    <cellStyle name="Vírgula 3" xfId="149" xr:uid="{00000000-0005-0000-0000-0000F3010000}"/>
    <cellStyle name="Vírgula 3 2" xfId="278" xr:uid="{00000000-0005-0000-0000-0000F4010000}"/>
    <cellStyle name="Vírgula 3 2 2" xfId="307" xr:uid="{00000000-0005-0000-0000-0000F5010000}"/>
    <cellStyle name="Vírgula 3 2 2 2" xfId="381" xr:uid="{00000000-0005-0000-0000-0000F6010000}"/>
    <cellStyle name="Vírgula 3 2 2 2 2" xfId="579" xr:uid="{00000000-0005-0000-0000-0000F7010000}"/>
    <cellStyle name="Vírgula 3 2 2 3" xfId="510" xr:uid="{00000000-0005-0000-0000-0000F8010000}"/>
    <cellStyle name="Vírgula 3 2 3" xfId="354" xr:uid="{00000000-0005-0000-0000-0000F9010000}"/>
    <cellStyle name="Vírgula 3 2 3 2" xfId="552" xr:uid="{00000000-0005-0000-0000-0000FA010000}"/>
    <cellStyle name="Vírgula 3 2 4" xfId="483" xr:uid="{00000000-0005-0000-0000-0000FB010000}"/>
    <cellStyle name="Vírgula 3 3" xfId="277" xr:uid="{00000000-0005-0000-0000-0000FC010000}"/>
    <cellStyle name="Vírgula 3 3 2" xfId="353" xr:uid="{00000000-0005-0000-0000-0000FD010000}"/>
    <cellStyle name="Vírgula 3 3 2 2" xfId="551" xr:uid="{00000000-0005-0000-0000-0000FE010000}"/>
    <cellStyle name="Vírgula 3 3 3" xfId="482" xr:uid="{00000000-0005-0000-0000-0000FF010000}"/>
    <cellStyle name="Vírgula 3 4" xfId="306" xr:uid="{00000000-0005-0000-0000-000000020000}"/>
    <cellStyle name="Vírgula 3 4 2" xfId="380" xr:uid="{00000000-0005-0000-0000-000001020000}"/>
    <cellStyle name="Vírgula 3 4 2 2" xfId="578" xr:uid="{00000000-0005-0000-0000-000002020000}"/>
    <cellStyle name="Vírgula 3 4 3" xfId="509" xr:uid="{00000000-0005-0000-0000-000003020000}"/>
    <cellStyle name="Vírgula 3 5" xfId="389" xr:uid="{00000000-0005-0000-0000-000004020000}"/>
    <cellStyle name="Vírgula 4" xfId="9" xr:uid="{00000000-0005-0000-0000-000005020000}"/>
    <cellStyle name="Vírgula 4 2" xfId="146" xr:uid="{00000000-0005-0000-0000-000006020000}"/>
    <cellStyle name="Vírgula 4 2 2" xfId="320" xr:uid="{00000000-0005-0000-0000-000007020000}"/>
    <cellStyle name="Vírgula 4 2 2 2" xfId="518" xr:uid="{00000000-0005-0000-0000-000008020000}"/>
    <cellStyle name="Vírgula 4 3" xfId="279" xr:uid="{00000000-0005-0000-0000-000009020000}"/>
    <cellStyle name="Vírgula 4 3 2" xfId="355" xr:uid="{00000000-0005-0000-0000-00000A020000}"/>
    <cellStyle name="Vírgula 4 3 2 2" xfId="553" xr:uid="{00000000-0005-0000-0000-00000B020000}"/>
    <cellStyle name="Vírgula 4 3 3" xfId="484" xr:uid="{00000000-0005-0000-0000-00000C020000}"/>
    <cellStyle name="Vírgula 4 4" xfId="308" xr:uid="{00000000-0005-0000-0000-00000D020000}"/>
    <cellStyle name="Vírgula 4 4 2" xfId="382" xr:uid="{00000000-0005-0000-0000-00000E020000}"/>
    <cellStyle name="Vírgula 4 4 2 2" xfId="580" xr:uid="{00000000-0005-0000-0000-00000F020000}"/>
    <cellStyle name="Vírgula 4 4 3" xfId="511" xr:uid="{00000000-0005-0000-0000-000010020000}"/>
    <cellStyle name="Vírgula 5" xfId="17" xr:uid="{00000000-0005-0000-0000-000011020000}"/>
    <cellStyle name="Vírgula 5 2" xfId="281" xr:uid="{00000000-0005-0000-0000-000012020000}"/>
    <cellStyle name="Vírgula 5 2 2" xfId="357" xr:uid="{00000000-0005-0000-0000-000013020000}"/>
    <cellStyle name="Vírgula 5 2 2 2" xfId="555" xr:uid="{00000000-0005-0000-0000-000014020000}"/>
    <cellStyle name="Vírgula 5 2 3" xfId="392" xr:uid="{00000000-0005-0000-0000-000015020000}"/>
    <cellStyle name="Vírgula 5 2 4" xfId="486" xr:uid="{00000000-0005-0000-0000-000016020000}"/>
    <cellStyle name="Vírgula 5 3" xfId="280" xr:uid="{00000000-0005-0000-0000-000017020000}"/>
    <cellStyle name="Vírgula 5 3 2" xfId="356" xr:uid="{00000000-0005-0000-0000-000018020000}"/>
    <cellStyle name="Vírgula 5 3 2 2" xfId="554" xr:uid="{00000000-0005-0000-0000-000019020000}"/>
    <cellStyle name="Vírgula 5 3 3" xfId="485" xr:uid="{00000000-0005-0000-0000-00001A020000}"/>
    <cellStyle name="Vírgula 5 4" xfId="309" xr:uid="{00000000-0005-0000-0000-00001B020000}"/>
    <cellStyle name="Vírgula 5 4 2" xfId="383" xr:uid="{00000000-0005-0000-0000-00001C020000}"/>
    <cellStyle name="Vírgula 5 4 2 2" xfId="581" xr:uid="{00000000-0005-0000-0000-00001D020000}"/>
    <cellStyle name="Vírgula 5 4 3" xfId="512" xr:uid="{00000000-0005-0000-0000-00001E020000}"/>
    <cellStyle name="Vírgula 5 5" xfId="315" xr:uid="{00000000-0005-0000-0000-00001F020000}"/>
    <cellStyle name="Vírgula 5 5 2" xfId="385" xr:uid="{00000000-0005-0000-0000-000020020000}"/>
    <cellStyle name="Vírgula 5 5 2 2" xfId="583" xr:uid="{00000000-0005-0000-0000-000021020000}"/>
    <cellStyle name="Vírgula 5 5 3" xfId="514" xr:uid="{00000000-0005-0000-0000-000022020000}"/>
    <cellStyle name="Vírgula 5 6" xfId="318" xr:uid="{00000000-0005-0000-0000-000023020000}"/>
    <cellStyle name="Vírgula 5 6 2" xfId="516" xr:uid="{00000000-0005-0000-0000-000024020000}"/>
    <cellStyle name="Vírgula 5 7" xfId="398" xr:uid="{00000000-0005-0000-0000-000025020000}"/>
    <cellStyle name="Vírgula 6" xfId="282" xr:uid="{00000000-0005-0000-0000-000026020000}"/>
    <cellStyle name="Vírgula 6 2" xfId="386" xr:uid="{00000000-0005-0000-0000-000027020000}"/>
    <cellStyle name="Vírgula 6 2 2" xfId="584" xr:uid="{00000000-0005-0000-0000-000028020000}"/>
    <cellStyle name="Vírgula 6 3" xfId="358" xr:uid="{00000000-0005-0000-0000-000029020000}"/>
    <cellStyle name="Vírgula 6 3 2" xfId="556" xr:uid="{00000000-0005-0000-0000-00002A020000}"/>
    <cellStyle name="Vírgula 6 4" xfId="434" xr:uid="{00000000-0005-0000-0000-00002B020000}"/>
    <cellStyle name="Vírgula 6 5" xfId="487" xr:uid="{00000000-0005-0000-0000-00002C020000}"/>
    <cellStyle name="Vírgula 7" xfId="201" xr:uid="{00000000-0005-0000-0000-00002D020000}"/>
    <cellStyle name="Vírgula 7 2" xfId="322" xr:uid="{00000000-0005-0000-0000-00002E020000}"/>
    <cellStyle name="Vírgula 7 2 2" xfId="520" xr:uid="{00000000-0005-0000-0000-00002F020000}"/>
    <cellStyle name="Vírgula 7 3" xfId="448" xr:uid="{00000000-0005-0000-0000-000030020000}"/>
    <cellStyle name="Vírgula 7 4" xfId="453" xr:uid="{00000000-0005-0000-0000-000031020000}"/>
    <cellStyle name="Vírgula 8" xfId="216" xr:uid="{00000000-0005-0000-0000-000032020000}"/>
    <cellStyle name="Vírgula 8 2" xfId="325" xr:uid="{00000000-0005-0000-0000-000033020000}"/>
    <cellStyle name="Vírgula 8 2 2" xfId="283" xr:uid="{00000000-0005-0000-0000-000034020000}"/>
    <cellStyle name="Vírgula 8 2 2 2" xfId="359" xr:uid="{00000000-0005-0000-0000-000035020000}"/>
    <cellStyle name="Vírgula 8 2 2 2 2" xfId="557" xr:uid="{00000000-0005-0000-0000-000036020000}"/>
    <cellStyle name="Vírgula 8 2 2 3" xfId="488" xr:uid="{00000000-0005-0000-0000-000037020000}"/>
    <cellStyle name="Vírgula 8 2 3" xfId="523" xr:uid="{00000000-0005-0000-0000-000038020000}"/>
    <cellStyle name="Vírgula 8 3" xfId="456" xr:uid="{00000000-0005-0000-0000-000039020000}"/>
    <cellStyle name="Vírgula 9 2" xfId="284" xr:uid="{00000000-0005-0000-0000-00003A020000}"/>
    <cellStyle name="Vírgula 9 2 2" xfId="285" xr:uid="{00000000-0005-0000-0000-00003B020000}"/>
    <cellStyle name="Vírgula 9 2 2 2" xfId="361" xr:uid="{00000000-0005-0000-0000-00003C020000}"/>
    <cellStyle name="Vírgula 9 2 2 2 2" xfId="559" xr:uid="{00000000-0005-0000-0000-00003D020000}"/>
    <cellStyle name="Vírgula 9 2 2 3" xfId="490" xr:uid="{00000000-0005-0000-0000-00003E020000}"/>
    <cellStyle name="Vírgula 9 2 3" xfId="310" xr:uid="{00000000-0005-0000-0000-00003F020000}"/>
    <cellStyle name="Vírgula 9 2 3 2" xfId="384" xr:uid="{00000000-0005-0000-0000-000040020000}"/>
    <cellStyle name="Vírgula 9 2 3 2 2" xfId="582" xr:uid="{00000000-0005-0000-0000-000041020000}"/>
    <cellStyle name="Vírgula 9 2 3 3" xfId="513" xr:uid="{00000000-0005-0000-0000-000042020000}"/>
    <cellStyle name="Vírgula 9 2 4" xfId="360" xr:uid="{00000000-0005-0000-0000-000043020000}"/>
    <cellStyle name="Vírgula 9 2 4 2" xfId="558" xr:uid="{00000000-0005-0000-0000-000044020000}"/>
    <cellStyle name="Vírgula 9 2 5" xfId="489" xr:uid="{00000000-0005-0000-0000-000045020000}"/>
    <cellStyle name="Vírgula0" xfId="150" xr:uid="{00000000-0005-0000-0000-000046020000}"/>
    <cellStyle name="Vírgula0 2" xfId="286" xr:uid="{00000000-0005-0000-0000-000047020000}"/>
    <cellStyle name="Warning Text" xfId="151" xr:uid="{00000000-0005-0000-0000-000048020000}"/>
  </cellStyles>
  <dxfs count="0"/>
  <tableStyles count="0" defaultTableStyle="TableStyleMedium2" defaultPivotStyle="PivotStyleLight16"/>
  <colors>
    <mruColors>
      <color rgb="FFF82D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78441</xdr:colOff>
      <xdr:row>0</xdr:row>
      <xdr:rowOff>0</xdr:rowOff>
    </xdr:from>
    <xdr:to>
      <xdr:col>1</xdr:col>
      <xdr:colOff>545166</xdr:colOff>
      <xdr:row>3</xdr:row>
      <xdr:rowOff>66675</xdr:rowOff>
    </xdr:to>
    <xdr:pic>
      <xdr:nvPicPr>
        <xdr:cNvPr id="2" name="Imagem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41"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695325</xdr:colOff>
      <xdr:row>2</xdr:row>
      <xdr:rowOff>180975</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619125</xdr:colOff>
      <xdr:row>2</xdr:row>
      <xdr:rowOff>161925</xdr:rowOff>
    </xdr:to>
    <xdr:pic>
      <xdr:nvPicPr>
        <xdr:cNvPr id="2" name="Imagem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0</xdr:rowOff>
    </xdr:from>
    <xdr:to>
      <xdr:col>2</xdr:col>
      <xdr:colOff>485775</xdr:colOff>
      <xdr:row>3</xdr:row>
      <xdr:rowOff>38100</xdr:rowOff>
    </xdr:to>
    <xdr:pic>
      <xdr:nvPicPr>
        <xdr:cNvPr id="2" name="Imagem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246529</xdr:colOff>
      <xdr:row>0</xdr:row>
      <xdr:rowOff>0</xdr:rowOff>
    </xdr:from>
    <xdr:to>
      <xdr:col>1</xdr:col>
      <xdr:colOff>493059</xdr:colOff>
      <xdr:row>2</xdr:row>
      <xdr:rowOff>95381</xdr:rowOff>
    </xdr:to>
    <xdr:pic>
      <xdr:nvPicPr>
        <xdr:cNvPr id="2" name="Imagem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997324" cy="453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arquivos\GUSTAVO%20FELIPE_%20DIFIS\ASFALTO%20POR%20TODO%20PARA%202\PIRTUC%20E%20PIRJUS\GUSTAVO%20PROJETOS\PROJETOS\CONVENIOS\PM_SAO%20MIGUEL%20DO%20GUAMA\2018\123%20-%20PAV.%20MEIO-FIO%20E%20CAL&#199;.%20R$%201.014.564,52%20-%20CV%208458292017%20-%20CAIXA\OR&#199;AMENTO\OR&#199;AMENTO.xls?0C2E17AA" TargetMode="External"/><Relationship Id="rId1" Type="http://schemas.openxmlformats.org/officeDocument/2006/relationships/externalLinkPath" Target="file:///\\0C2E17AA\OR&#199;AMEN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DREN\01-Mem&#243;ria%20Dren.profun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DREN\Superfic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COMPOS-PV\01-CPU-PV600%20m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COMPOS-PV\01-CPU-PV1000%20m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atricia\13-GERENCIAMENTO%202023\2023\0000-PATRICIA%2025_09_2023\wwwwwwwwcastanheira\DR%20DANIEL%20CASTANHEIRA\Mem&#243;ria\PAV\09_10-%20Resu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Planilha1"/>
      <sheetName val="EVENTOS"/>
      <sheetName val="CRONO"/>
      <sheetName val="CRONOPLE"/>
      <sheetName val="PLE"/>
      <sheetName val="QCI"/>
      <sheetName val="BM"/>
      <sheetName val="RRE"/>
      <sheetName val="OFÍCIO"/>
      <sheetName val="ADM LOCAL"/>
      <sheetName val=" DADOS DA OBRA"/>
      <sheetName val="SERVIÇOS PRELIMINARES"/>
      <sheetName val="TERRA PLANAGEM"/>
      <sheetName val="REV. PRIMARIO"/>
      <sheetName val="PAV."/>
      <sheetName val="MOBILIZAÇAO"/>
      <sheetName val="SINALIZAÇÃO"/>
      <sheetName val="CALÇADA"/>
    </sheetNames>
    <sheetDataSet>
      <sheetData sheetId="0" refreshError="1">
        <row r="3">
          <cell r="O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 Terra.Galeria"/>
      <sheetName val="Mov. Terra. PVBL "/>
      <sheetName val="Mov. Terra. BL"/>
      <sheetName val="Q Res. Dren."/>
      <sheetName val="Bco Tubos"/>
    </sheetNames>
    <sheetDataSet>
      <sheetData sheetId="0"/>
      <sheetData sheetId="1"/>
      <sheetData sheetId="2"/>
      <sheetData sheetId="3">
        <row r="14">
          <cell r="D14">
            <v>1634.09</v>
          </cell>
          <cell r="E14">
            <v>337.82</v>
          </cell>
          <cell r="F14">
            <v>653.11</v>
          </cell>
          <cell r="G14">
            <v>13062.2</v>
          </cell>
          <cell r="H14">
            <v>653.11</v>
          </cell>
          <cell r="I14">
            <v>103.43</v>
          </cell>
          <cell r="J14">
            <v>653.11</v>
          </cell>
          <cell r="K14">
            <v>17892.599999999999</v>
          </cell>
          <cell r="L14">
            <v>1663.76</v>
          </cell>
          <cell r="N14">
            <v>22</v>
          </cell>
          <cell r="P14">
            <v>4</v>
          </cell>
          <cell r="Q14">
            <v>1</v>
          </cell>
          <cell r="R14">
            <v>176</v>
          </cell>
          <cell r="S14">
            <v>360</v>
          </cell>
          <cell r="T14">
            <v>64</v>
          </cell>
          <cell r="U14">
            <v>60</v>
          </cell>
          <cell r="V14">
            <v>65</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row r="26">
          <cell r="C26">
            <v>245.52</v>
          </cell>
          <cell r="D26">
            <v>2046.03</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U-PV600mm"/>
    </sheetNames>
    <sheetDataSet>
      <sheetData sheetId="0">
        <row r="34">
          <cell r="G34">
            <v>4752.7299999999996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U-PV1000mm"/>
    </sheetNames>
    <sheetDataSet>
      <sheetData sheetId="0">
        <row r="34">
          <cell r="G34">
            <v>5926.54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terrapl. "/>
      <sheetName val="mem.Pav. "/>
    </sheetNames>
    <sheetDataSet>
      <sheetData sheetId="0">
        <row r="10">
          <cell r="N10">
            <v>714.8</v>
          </cell>
          <cell r="O10">
            <v>7148</v>
          </cell>
        </row>
      </sheetData>
      <sheetData sheetId="1">
        <row r="9">
          <cell r="N9">
            <v>391.6</v>
          </cell>
          <cell r="O9">
            <v>7832</v>
          </cell>
          <cell r="P9">
            <v>391.6</v>
          </cell>
          <cell r="Q9">
            <v>391.6</v>
          </cell>
          <cell r="R9">
            <v>3519.48</v>
          </cell>
          <cell r="S9">
            <v>3519.48</v>
          </cell>
          <cell r="T9">
            <v>140.78</v>
          </cell>
          <cell r="U9">
            <v>8446.7999999999993</v>
          </cell>
          <cell r="V9">
            <v>3519.48</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107"/>
  <sheetViews>
    <sheetView tabSelected="1" topLeftCell="A94" zoomScale="85" zoomScaleNormal="85" workbookViewId="0">
      <selection activeCell="K105" sqref="K105"/>
    </sheetView>
  </sheetViews>
  <sheetFormatPr defaultRowHeight="15" x14ac:dyDescent="0.25"/>
  <cols>
    <col min="1" max="1" width="18.28515625" style="93" customWidth="1"/>
    <col min="2" max="2" width="10.7109375" style="93" customWidth="1"/>
    <col min="3" max="3" width="9.42578125" style="93" customWidth="1"/>
    <col min="4" max="4" width="34.7109375" style="93" customWidth="1"/>
    <col min="5" max="5" width="8.5703125" style="93" customWidth="1"/>
    <col min="6" max="6" width="11.28515625" style="93" customWidth="1"/>
    <col min="7" max="7" width="15.42578125" style="93" customWidth="1"/>
    <col min="8" max="8" width="18.7109375" style="93" customWidth="1"/>
    <col min="9" max="9" width="15.28515625" style="93" customWidth="1"/>
    <col min="10" max="10" width="9.140625" style="93"/>
    <col min="11" max="11" width="15.140625" style="93" customWidth="1"/>
    <col min="12" max="12" width="12.85546875" style="93" customWidth="1"/>
    <col min="13" max="13" width="12.28515625" style="93" customWidth="1"/>
    <col min="14" max="14" width="11" style="93" customWidth="1"/>
    <col min="15" max="16384" width="9.140625" style="93"/>
  </cols>
  <sheetData>
    <row r="4" spans="1:11" ht="22.5" customHeight="1" x14ac:dyDescent="0.25">
      <c r="A4" s="92"/>
      <c r="B4" s="92"/>
      <c r="C4" s="92"/>
      <c r="D4" s="92"/>
      <c r="E4" s="92"/>
      <c r="F4" s="92"/>
      <c r="G4" s="92"/>
      <c r="H4" s="92"/>
    </row>
    <row r="5" spans="1:11" ht="30" customHeight="1" x14ac:dyDescent="0.25">
      <c r="A5" s="251" t="s">
        <v>226</v>
      </c>
      <c r="B5" s="251"/>
      <c r="C5" s="251"/>
      <c r="D5" s="251"/>
      <c r="E5" s="251"/>
      <c r="F5" s="251"/>
      <c r="G5" s="251"/>
      <c r="H5" s="251"/>
      <c r="I5" s="251"/>
    </row>
    <row r="6" spans="1:11" ht="25.5" customHeight="1" x14ac:dyDescent="0.25">
      <c r="A6" s="252" t="s">
        <v>96</v>
      </c>
      <c r="B6" s="252"/>
      <c r="C6" s="252"/>
      <c r="D6" s="252"/>
      <c r="E6" s="252"/>
      <c r="F6" s="252"/>
      <c r="G6" s="252"/>
      <c r="H6" s="228" t="s">
        <v>175</v>
      </c>
      <c r="I6" s="229"/>
    </row>
    <row r="7" spans="1:11" ht="18" customHeight="1" x14ac:dyDescent="0.25">
      <c r="A7" s="252"/>
      <c r="B7" s="252"/>
      <c r="C7" s="252"/>
      <c r="D7" s="252"/>
      <c r="E7" s="252"/>
      <c r="F7" s="252"/>
      <c r="G7" s="252"/>
      <c r="H7" s="111"/>
      <c r="I7" s="162" t="s">
        <v>108</v>
      </c>
    </row>
    <row r="8" spans="1:11" ht="22.5" customHeight="1" thickBot="1" x14ac:dyDescent="0.3">
      <c r="A8" s="252"/>
      <c r="B8" s="252"/>
      <c r="C8" s="252"/>
      <c r="D8" s="252"/>
      <c r="E8" s="252"/>
      <c r="F8" s="252"/>
      <c r="G8" s="252"/>
      <c r="H8" s="116" t="s">
        <v>126</v>
      </c>
      <c r="I8" s="163">
        <v>1.2746</v>
      </c>
      <c r="K8" s="117">
        <v>1.2746</v>
      </c>
    </row>
    <row r="9" spans="1:11" ht="35.25" customHeight="1" thickBot="1" x14ac:dyDescent="0.3">
      <c r="A9" s="187" t="s">
        <v>28</v>
      </c>
      <c r="B9" s="188" t="s">
        <v>22</v>
      </c>
      <c r="C9" s="189" t="s">
        <v>29</v>
      </c>
      <c r="D9" s="190" t="s">
        <v>41</v>
      </c>
      <c r="E9" s="190" t="s">
        <v>70</v>
      </c>
      <c r="F9" s="190" t="s">
        <v>42</v>
      </c>
      <c r="G9" s="190" t="s">
        <v>94</v>
      </c>
      <c r="H9" s="112" t="s">
        <v>95</v>
      </c>
      <c r="I9" s="161" t="s">
        <v>71</v>
      </c>
    </row>
    <row r="10" spans="1:11" ht="17.25" customHeight="1" thickBot="1" x14ac:dyDescent="0.3">
      <c r="A10" s="253" t="s">
        <v>92</v>
      </c>
      <c r="B10" s="254"/>
      <c r="C10" s="254"/>
      <c r="D10" s="254"/>
      <c r="E10" s="254"/>
      <c r="F10" s="254"/>
      <c r="G10" s="254"/>
      <c r="H10" s="254"/>
      <c r="I10" s="255"/>
    </row>
    <row r="11" spans="1:11" ht="21" customHeight="1" thickBot="1" x14ac:dyDescent="0.3">
      <c r="A11" s="113" t="s">
        <v>45</v>
      </c>
      <c r="B11" s="94"/>
      <c r="C11" s="122" t="s">
        <v>16</v>
      </c>
      <c r="D11" s="144" t="s">
        <v>91</v>
      </c>
      <c r="E11" s="100" t="s">
        <v>67</v>
      </c>
      <c r="F11" s="101">
        <v>1</v>
      </c>
      <c r="G11" s="125">
        <f>'1.Adm. Local'!I14</f>
        <v>80800.800000000003</v>
      </c>
      <c r="H11" s="126">
        <f>ROUND((G11*K8),2)</f>
        <v>102988.7</v>
      </c>
      <c r="I11" s="126">
        <f>ABS(F11*H11)</f>
        <v>102988.7</v>
      </c>
      <c r="J11" s="97"/>
    </row>
    <row r="12" spans="1:11" ht="21" customHeight="1" thickBot="1" x14ac:dyDescent="0.3">
      <c r="A12" s="256" t="s">
        <v>97</v>
      </c>
      <c r="B12" s="257"/>
      <c r="C12" s="257"/>
      <c r="D12" s="257"/>
      <c r="E12" s="257"/>
      <c r="F12" s="257"/>
      <c r="G12" s="257"/>
      <c r="H12" s="258"/>
      <c r="I12" s="114">
        <f>I11</f>
        <v>102988.7</v>
      </c>
      <c r="J12" s="97"/>
    </row>
    <row r="13" spans="1:11" ht="7.5" customHeight="1" thickBot="1" x14ac:dyDescent="0.3">
      <c r="A13" s="242"/>
      <c r="B13" s="243"/>
      <c r="C13" s="243"/>
      <c r="D13" s="243"/>
      <c r="E13" s="243"/>
      <c r="F13" s="243"/>
      <c r="G13" s="243"/>
      <c r="H13" s="243"/>
      <c r="I13" s="244"/>
      <c r="J13" s="97"/>
    </row>
    <row r="14" spans="1:11" ht="18.75" customHeight="1" thickBot="1" x14ac:dyDescent="0.3">
      <c r="A14" s="253" t="s">
        <v>106</v>
      </c>
      <c r="B14" s="254"/>
      <c r="C14" s="254"/>
      <c r="D14" s="254"/>
      <c r="E14" s="254"/>
      <c r="F14" s="254"/>
      <c r="G14" s="254"/>
      <c r="H14" s="254"/>
      <c r="I14" s="255"/>
      <c r="J14" s="97"/>
    </row>
    <row r="15" spans="1:11" ht="27.75" customHeight="1" x14ac:dyDescent="0.25">
      <c r="A15" s="120" t="s">
        <v>63</v>
      </c>
      <c r="B15" s="168" t="s">
        <v>23</v>
      </c>
      <c r="C15" s="99">
        <v>11340</v>
      </c>
      <c r="D15" s="145" t="s">
        <v>93</v>
      </c>
      <c r="E15" s="99" t="s">
        <v>3</v>
      </c>
      <c r="F15" s="142">
        <f>'2.Ser.Prel.'!D15</f>
        <v>30</v>
      </c>
      <c r="G15" s="172">
        <v>174.46</v>
      </c>
      <c r="H15" s="127">
        <f>G15*1.2746</f>
        <v>222.37</v>
      </c>
      <c r="I15" s="128">
        <f>ABS(F15*H15)</f>
        <v>6671.1</v>
      </c>
      <c r="J15" s="97"/>
      <c r="K15" s="118"/>
    </row>
    <row r="16" spans="1:11" ht="36.75" customHeight="1" x14ac:dyDescent="0.25">
      <c r="A16" s="115" t="s">
        <v>14</v>
      </c>
      <c r="B16" s="168" t="s">
        <v>24</v>
      </c>
      <c r="C16" s="95">
        <v>93584</v>
      </c>
      <c r="D16" s="146" t="s">
        <v>72</v>
      </c>
      <c r="E16" s="95" t="s">
        <v>3</v>
      </c>
      <c r="F16" s="96">
        <f>'2.Ser.Prel.'!D23</f>
        <v>16</v>
      </c>
      <c r="G16" s="179">
        <v>878.75</v>
      </c>
      <c r="H16" s="127">
        <f>ROUND((G16*K8),2)</f>
        <v>1120.05</v>
      </c>
      <c r="I16" s="129">
        <f>ABS(F16*H16)</f>
        <v>17920.8</v>
      </c>
      <c r="J16" s="97"/>
      <c r="K16" s="119"/>
    </row>
    <row r="17" spans="1:16" s="175" customFormat="1" ht="30.75" customHeight="1" x14ac:dyDescent="0.25">
      <c r="A17" s="174" t="s">
        <v>14</v>
      </c>
      <c r="B17" s="168" t="s">
        <v>25</v>
      </c>
      <c r="C17" s="95">
        <v>99063</v>
      </c>
      <c r="D17" s="146" t="s">
        <v>134</v>
      </c>
      <c r="E17" s="95" t="s">
        <v>1</v>
      </c>
      <c r="F17" s="201">
        <f>(F52+F53+F54+F55)-60</f>
        <v>549</v>
      </c>
      <c r="G17" s="146">
        <v>4.76</v>
      </c>
      <c r="H17" s="127">
        <f>ROUND((G17*K8),2)</f>
        <v>6.07</v>
      </c>
      <c r="I17" s="129">
        <f>ABS(F17*H17)</f>
        <v>3332.43</v>
      </c>
      <c r="J17" s="97"/>
      <c r="K17" s="119"/>
    </row>
    <row r="18" spans="1:16" ht="19.5" customHeight="1" thickBot="1" x14ac:dyDescent="0.3">
      <c r="A18" s="239" t="s">
        <v>98</v>
      </c>
      <c r="B18" s="240"/>
      <c r="C18" s="240"/>
      <c r="D18" s="240"/>
      <c r="E18" s="240"/>
      <c r="F18" s="240"/>
      <c r="G18" s="240"/>
      <c r="H18" s="241"/>
      <c r="I18" s="182">
        <f>I15+I16+I17</f>
        <v>27924.33</v>
      </c>
      <c r="J18" s="97"/>
    </row>
    <row r="19" spans="1:16" ht="10.5" customHeight="1" x14ac:dyDescent="0.25">
      <c r="A19" s="248"/>
      <c r="B19" s="249"/>
      <c r="C19" s="249"/>
      <c r="D19" s="249"/>
      <c r="E19" s="249"/>
      <c r="F19" s="249"/>
      <c r="G19" s="249"/>
      <c r="H19" s="249"/>
      <c r="I19" s="250"/>
      <c r="J19" s="97"/>
    </row>
    <row r="20" spans="1:16" ht="20.25" customHeight="1" x14ac:dyDescent="0.25">
      <c r="A20" s="238" t="s">
        <v>99</v>
      </c>
      <c r="B20" s="238"/>
      <c r="C20" s="238"/>
      <c r="D20" s="238"/>
      <c r="E20" s="238"/>
      <c r="F20" s="238"/>
      <c r="G20" s="238"/>
      <c r="H20" s="238"/>
      <c r="I20" s="238"/>
      <c r="J20" s="97"/>
      <c r="P20" s="121"/>
    </row>
    <row r="21" spans="1:16" ht="29.25" customHeight="1" x14ac:dyDescent="0.25">
      <c r="A21" s="174" t="s">
        <v>45</v>
      </c>
      <c r="B21" s="183" t="s">
        <v>26</v>
      </c>
      <c r="C21" s="184" t="s">
        <v>129</v>
      </c>
      <c r="D21" s="143" t="s">
        <v>124</v>
      </c>
      <c r="E21" s="95" t="s">
        <v>67</v>
      </c>
      <c r="F21" s="96">
        <v>1</v>
      </c>
      <c r="G21" s="179">
        <f>Mobilização!M14</f>
        <v>4286.88</v>
      </c>
      <c r="H21" s="186">
        <f>ROUND((G21*K8),2)</f>
        <v>5464.06</v>
      </c>
      <c r="I21" s="129">
        <f>ABS(F21*H21)</f>
        <v>5464.06</v>
      </c>
      <c r="J21" s="97"/>
      <c r="P21" s="121"/>
    </row>
    <row r="22" spans="1:16" s="175" customFormat="1" ht="29.25" customHeight="1" x14ac:dyDescent="0.25">
      <c r="A22" s="174" t="s">
        <v>45</v>
      </c>
      <c r="B22" s="183" t="s">
        <v>227</v>
      </c>
      <c r="C22" s="184" t="s">
        <v>129</v>
      </c>
      <c r="D22" s="143" t="s">
        <v>125</v>
      </c>
      <c r="E22" s="95" t="s">
        <v>67</v>
      </c>
      <c r="F22" s="96">
        <v>1</v>
      </c>
      <c r="G22" s="185">
        <f>G21</f>
        <v>4286.88</v>
      </c>
      <c r="H22" s="186">
        <f>ROUND((G22*K8),2)</f>
        <v>5464.06</v>
      </c>
      <c r="I22" s="129">
        <f>ABS(F22*H22)</f>
        <v>5464.06</v>
      </c>
      <c r="J22" s="97"/>
      <c r="P22" s="121"/>
    </row>
    <row r="23" spans="1:16" ht="19.5" customHeight="1" thickBot="1" x14ac:dyDescent="0.3">
      <c r="A23" s="239" t="s">
        <v>100</v>
      </c>
      <c r="B23" s="240"/>
      <c r="C23" s="240"/>
      <c r="D23" s="240"/>
      <c r="E23" s="240"/>
      <c r="F23" s="240"/>
      <c r="G23" s="240"/>
      <c r="H23" s="241"/>
      <c r="I23" s="182">
        <f>I21+I22</f>
        <v>10928.12</v>
      </c>
      <c r="J23" s="97"/>
      <c r="P23" s="121"/>
    </row>
    <row r="24" spans="1:16" ht="9.75" customHeight="1" thickBot="1" x14ac:dyDescent="0.3">
      <c r="A24" s="242"/>
      <c r="B24" s="243"/>
      <c r="C24" s="243"/>
      <c r="D24" s="243"/>
      <c r="E24" s="243"/>
      <c r="F24" s="243"/>
      <c r="G24" s="243"/>
      <c r="H24" s="243"/>
      <c r="I24" s="244"/>
      <c r="J24" s="97"/>
      <c r="P24" s="121"/>
    </row>
    <row r="25" spans="1:16" ht="19.5" customHeight="1" x14ac:dyDescent="0.25">
      <c r="A25" s="245" t="s">
        <v>110</v>
      </c>
      <c r="B25" s="246"/>
      <c r="C25" s="246"/>
      <c r="D25" s="246"/>
      <c r="E25" s="246"/>
      <c r="F25" s="246"/>
      <c r="G25" s="246"/>
      <c r="H25" s="246"/>
      <c r="I25" s="247"/>
      <c r="J25" s="97"/>
      <c r="P25" s="121"/>
    </row>
    <row r="26" spans="1:16" ht="12.75" customHeight="1" x14ac:dyDescent="0.25">
      <c r="A26" s="281"/>
      <c r="B26" s="282"/>
      <c r="C26" s="282"/>
      <c r="D26" s="282"/>
      <c r="E26" s="282"/>
      <c r="F26" s="282"/>
      <c r="G26" s="282"/>
      <c r="H26" s="282"/>
      <c r="I26" s="283"/>
      <c r="J26" s="97"/>
      <c r="P26" s="121"/>
    </row>
    <row r="27" spans="1:16" ht="79.5" customHeight="1" x14ac:dyDescent="0.25">
      <c r="A27" s="115" t="s">
        <v>14</v>
      </c>
      <c r="B27" s="115" t="s">
        <v>27</v>
      </c>
      <c r="C27" s="167">
        <v>90084</v>
      </c>
      <c r="D27" s="143" t="s">
        <v>101</v>
      </c>
      <c r="E27" s="103" t="s">
        <v>73</v>
      </c>
      <c r="F27" s="231">
        <f>'[2]Q Res. Dren.'!$D$14</f>
        <v>1634.09</v>
      </c>
      <c r="G27" s="178">
        <v>11.02</v>
      </c>
      <c r="H27" s="127">
        <f>G27*1.2746</f>
        <v>14.05</v>
      </c>
      <c r="I27" s="127">
        <f>F27*H27</f>
        <v>22958.959999999999</v>
      </c>
      <c r="J27" s="97"/>
      <c r="K27" s="164"/>
      <c r="P27" s="121"/>
    </row>
    <row r="28" spans="1:16" ht="23.25" customHeight="1" x14ac:dyDescent="0.25">
      <c r="A28" s="115"/>
      <c r="B28" s="115" t="s">
        <v>228</v>
      </c>
      <c r="C28" s="104"/>
      <c r="D28" s="147" t="s">
        <v>74</v>
      </c>
      <c r="E28" s="262"/>
      <c r="F28" s="263"/>
      <c r="G28" s="263"/>
      <c r="H28" s="263"/>
      <c r="I28" s="264"/>
      <c r="J28" s="97"/>
    </row>
    <row r="29" spans="1:16" ht="89.25" customHeight="1" x14ac:dyDescent="0.25">
      <c r="A29" s="115" t="s">
        <v>14</v>
      </c>
      <c r="B29" s="115" t="s">
        <v>229</v>
      </c>
      <c r="C29" s="115">
        <v>93379</v>
      </c>
      <c r="D29" s="146" t="s">
        <v>75</v>
      </c>
      <c r="E29" s="103" t="s">
        <v>73</v>
      </c>
      <c r="F29" s="105">
        <f>'[2]Q Res. Dren.'!$E$14</f>
        <v>337.82</v>
      </c>
      <c r="G29" s="176">
        <v>17.190000000000001</v>
      </c>
      <c r="H29" s="127">
        <f>ROUND((G29*K8),2)</f>
        <v>21.91</v>
      </c>
      <c r="I29" s="166">
        <f>ABS(F29*H29)</f>
        <v>7401.64</v>
      </c>
      <c r="K29" s="175"/>
    </row>
    <row r="30" spans="1:16" ht="18.75" customHeight="1" x14ac:dyDescent="0.25">
      <c r="A30" s="115"/>
      <c r="B30" s="115" t="s">
        <v>230</v>
      </c>
      <c r="C30" s="104"/>
      <c r="D30" s="148" t="s">
        <v>76</v>
      </c>
      <c r="E30" s="262"/>
      <c r="F30" s="263"/>
      <c r="G30" s="263"/>
      <c r="H30" s="263"/>
      <c r="I30" s="264"/>
    </row>
    <row r="31" spans="1:16" ht="79.5" customHeight="1" x14ac:dyDescent="0.25">
      <c r="A31" s="115" t="s">
        <v>14</v>
      </c>
      <c r="B31" s="115" t="s">
        <v>231</v>
      </c>
      <c r="C31" s="115">
        <v>100974</v>
      </c>
      <c r="D31" s="149" t="s">
        <v>77</v>
      </c>
      <c r="E31" s="106" t="s">
        <v>73</v>
      </c>
      <c r="F31" s="107">
        <f>'[2]Q Res. Dren.'!$F$14</f>
        <v>653.11</v>
      </c>
      <c r="G31" s="176">
        <v>8.68</v>
      </c>
      <c r="H31" s="127">
        <f>ROUND((G31*K8),2)</f>
        <v>11.06</v>
      </c>
      <c r="I31" s="166">
        <f>ABS(F31*H31)</f>
        <v>7223.4</v>
      </c>
      <c r="K31" s="175"/>
    </row>
    <row r="32" spans="1:16" ht="52.5" customHeight="1" x14ac:dyDescent="0.25">
      <c r="A32" s="115" t="s">
        <v>14</v>
      </c>
      <c r="B32" s="115" t="s">
        <v>232</v>
      </c>
      <c r="C32" s="115">
        <v>93590</v>
      </c>
      <c r="D32" s="149" t="s">
        <v>78</v>
      </c>
      <c r="E32" s="106" t="s">
        <v>90</v>
      </c>
      <c r="F32" s="107">
        <f>'[2]Q Res. Dren.'!$G$14</f>
        <v>13062.2</v>
      </c>
      <c r="G32" s="176">
        <v>0.94</v>
      </c>
      <c r="H32" s="127">
        <f>ROUND((G32*K8),2)</f>
        <v>1.2</v>
      </c>
      <c r="I32" s="166">
        <f>ABS(F32*H32)</f>
        <v>15674.64</v>
      </c>
      <c r="K32" s="175"/>
    </row>
    <row r="33" spans="1:11" ht="45" customHeight="1" x14ac:dyDescent="0.25">
      <c r="A33" s="115" t="s">
        <v>14</v>
      </c>
      <c r="B33" s="115" t="s">
        <v>233</v>
      </c>
      <c r="C33" s="115" t="s">
        <v>79</v>
      </c>
      <c r="D33" s="149" t="s">
        <v>80</v>
      </c>
      <c r="E33" s="106" t="s">
        <v>73</v>
      </c>
      <c r="F33" s="107">
        <f>'[2]Q Res. Dren.'!$H$14</f>
        <v>653.11</v>
      </c>
      <c r="G33" s="176">
        <v>36.51</v>
      </c>
      <c r="H33" s="127">
        <f>ROUND((G33*K8),2)</f>
        <v>46.54</v>
      </c>
      <c r="I33" s="166">
        <f>ABS(F33*H33)</f>
        <v>30395.74</v>
      </c>
      <c r="K33" s="175"/>
    </row>
    <row r="34" spans="1:11" ht="48" customHeight="1" x14ac:dyDescent="0.25">
      <c r="A34" s="115" t="s">
        <v>14</v>
      </c>
      <c r="B34" s="115" t="s">
        <v>234</v>
      </c>
      <c r="C34" s="115">
        <v>100323</v>
      </c>
      <c r="D34" s="149" t="s">
        <v>107</v>
      </c>
      <c r="E34" s="106" t="s">
        <v>73</v>
      </c>
      <c r="F34" s="107">
        <f>'[2]Q Res. Dren.'!$I$14</f>
        <v>103.43</v>
      </c>
      <c r="G34" s="176">
        <v>141.74</v>
      </c>
      <c r="H34" s="127">
        <f>ROUND((G34*K8),2)</f>
        <v>180.66</v>
      </c>
      <c r="I34" s="166">
        <f>ABS(F34*H34)</f>
        <v>18685.66</v>
      </c>
      <c r="K34" s="175"/>
    </row>
    <row r="35" spans="1:11" ht="20.25" customHeight="1" x14ac:dyDescent="0.25">
      <c r="A35" s="115"/>
      <c r="B35" s="115" t="s">
        <v>66</v>
      </c>
      <c r="C35" s="104"/>
      <c r="D35" s="150" t="s">
        <v>81</v>
      </c>
      <c r="E35" s="262"/>
      <c r="F35" s="263"/>
      <c r="G35" s="263"/>
      <c r="H35" s="263"/>
      <c r="I35" s="264"/>
    </row>
    <row r="36" spans="1:11" ht="76.5" customHeight="1" x14ac:dyDescent="0.25">
      <c r="A36" s="115" t="s">
        <v>14</v>
      </c>
      <c r="B36" s="115" t="s">
        <v>103</v>
      </c>
      <c r="C36" s="115">
        <v>100974</v>
      </c>
      <c r="D36" s="149" t="s">
        <v>77</v>
      </c>
      <c r="E36" s="106" t="s">
        <v>73</v>
      </c>
      <c r="F36" s="107">
        <f>'[2]Q Res. Dren.'!$J$14</f>
        <v>653.11</v>
      </c>
      <c r="G36" s="176">
        <v>8.68</v>
      </c>
      <c r="H36" s="139">
        <f>ROUND((K8*G36),2)</f>
        <v>11.06</v>
      </c>
      <c r="I36" s="166">
        <f>ABS(F36*H36)</f>
        <v>7223.4</v>
      </c>
      <c r="K36" s="175"/>
    </row>
    <row r="37" spans="1:11" ht="57.75" customHeight="1" x14ac:dyDescent="0.25">
      <c r="A37" s="115" t="s">
        <v>14</v>
      </c>
      <c r="B37" s="174" t="s">
        <v>235</v>
      </c>
      <c r="C37" s="115">
        <v>93590</v>
      </c>
      <c r="D37" s="149" t="s">
        <v>82</v>
      </c>
      <c r="E37" s="108" t="s">
        <v>90</v>
      </c>
      <c r="F37" s="107">
        <f>'[2]Q Res. Dren.'!$K$14</f>
        <v>17892.599999999999</v>
      </c>
      <c r="G37" s="176">
        <v>0.94</v>
      </c>
      <c r="H37" s="139">
        <f>ROUND((K8*G37),2)</f>
        <v>1.2</v>
      </c>
      <c r="I37" s="169">
        <f>ABS(F37*H37)</f>
        <v>21471.119999999999</v>
      </c>
      <c r="K37" s="175"/>
    </row>
    <row r="38" spans="1:11" ht="58.5" customHeight="1" x14ac:dyDescent="0.25">
      <c r="A38" s="115" t="s">
        <v>14</v>
      </c>
      <c r="B38" s="174" t="s">
        <v>236</v>
      </c>
      <c r="C38" s="174">
        <v>101572</v>
      </c>
      <c r="D38" s="147" t="s">
        <v>221</v>
      </c>
      <c r="E38" s="106" t="s">
        <v>3</v>
      </c>
      <c r="F38" s="105">
        <f>'[2]Q Res. Dren.'!$L$14</f>
        <v>1663.76</v>
      </c>
      <c r="G38" s="176">
        <v>16.239999999999998</v>
      </c>
      <c r="H38" s="139">
        <f>ROUND((K8*G38),2)</f>
        <v>20.7</v>
      </c>
      <c r="I38" s="166">
        <f>ABS(F38*H38)</f>
        <v>34439.83</v>
      </c>
      <c r="K38" s="175"/>
    </row>
    <row r="39" spans="1:11" ht="24.75" customHeight="1" thickBot="1" x14ac:dyDescent="0.3">
      <c r="A39" s="239" t="s">
        <v>104</v>
      </c>
      <c r="B39" s="240"/>
      <c r="C39" s="240"/>
      <c r="D39" s="240"/>
      <c r="E39" s="240"/>
      <c r="F39" s="240"/>
      <c r="G39" s="240"/>
      <c r="H39" s="241"/>
      <c r="I39" s="159">
        <f>I27+I29+I31+I32+I34+I33+I36+I37+I38</f>
        <v>165474.39000000001</v>
      </c>
    </row>
    <row r="40" spans="1:11" ht="21.75" customHeight="1" x14ac:dyDescent="0.25">
      <c r="A40" s="265" t="s">
        <v>153</v>
      </c>
      <c r="B40" s="246"/>
      <c r="C40" s="246"/>
      <c r="D40" s="246"/>
      <c r="E40" s="246"/>
      <c r="F40" s="246"/>
      <c r="G40" s="246"/>
      <c r="H40" s="246"/>
      <c r="I40" s="266"/>
    </row>
    <row r="41" spans="1:11" ht="69" customHeight="1" x14ac:dyDescent="0.25">
      <c r="A41" s="138" t="s">
        <v>14</v>
      </c>
      <c r="B41" s="115" t="s">
        <v>154</v>
      </c>
      <c r="C41" s="115">
        <v>94267</v>
      </c>
      <c r="D41" s="143" t="s">
        <v>111</v>
      </c>
      <c r="E41" s="104" t="s">
        <v>112</v>
      </c>
      <c r="F41" s="170">
        <f>[3]Plan1!$D$26</f>
        <v>2046.03</v>
      </c>
      <c r="G41" s="176">
        <v>63.77</v>
      </c>
      <c r="H41" s="139">
        <f>ROUND((G41*K8),2)</f>
        <v>81.28</v>
      </c>
      <c r="I41" s="171">
        <f>ABS(F41*H41)</f>
        <v>166301.32</v>
      </c>
      <c r="K41" s="175"/>
    </row>
    <row r="42" spans="1:11" s="175" customFormat="1" ht="52.5" customHeight="1" x14ac:dyDescent="0.25">
      <c r="A42" s="138" t="s">
        <v>14</v>
      </c>
      <c r="B42" s="174" t="s">
        <v>155</v>
      </c>
      <c r="C42" s="174">
        <v>94990</v>
      </c>
      <c r="D42" s="143" t="s">
        <v>130</v>
      </c>
      <c r="E42" s="104" t="s">
        <v>131</v>
      </c>
      <c r="F42" s="170">
        <f>[3]Plan1!$C$26</f>
        <v>245.52</v>
      </c>
      <c r="G42" s="176">
        <v>947.68</v>
      </c>
      <c r="H42" s="139">
        <f>ROUND((G42*K8),2)</f>
        <v>1207.9100000000001</v>
      </c>
      <c r="I42" s="173">
        <f>ABS(F42*H42)</f>
        <v>296566.06</v>
      </c>
    </row>
    <row r="43" spans="1:11" ht="23.25" customHeight="1" thickBot="1" x14ac:dyDescent="0.3">
      <c r="A43" s="239" t="s">
        <v>105</v>
      </c>
      <c r="B43" s="240"/>
      <c r="C43" s="240"/>
      <c r="D43" s="240"/>
      <c r="E43" s="240"/>
      <c r="F43" s="240"/>
      <c r="G43" s="240"/>
      <c r="H43" s="241"/>
      <c r="I43" s="159">
        <f>I41+I42</f>
        <v>462867.38</v>
      </c>
    </row>
    <row r="44" spans="1:11" ht="17.25" customHeight="1" thickBot="1" x14ac:dyDescent="0.3">
      <c r="A44" s="151"/>
      <c r="B44" s="152"/>
      <c r="C44" s="152"/>
      <c r="D44" s="152"/>
      <c r="E44" s="152"/>
      <c r="F44" s="152"/>
      <c r="G44" s="152"/>
      <c r="H44" s="152"/>
      <c r="I44" s="153"/>
    </row>
    <row r="45" spans="1:11" ht="23.25" customHeight="1" x14ac:dyDescent="0.25">
      <c r="A45" s="154" t="s">
        <v>156</v>
      </c>
      <c r="B45" s="154"/>
      <c r="C45" s="154"/>
      <c r="D45" s="154"/>
      <c r="E45" s="154"/>
      <c r="F45" s="154"/>
      <c r="G45" s="154"/>
      <c r="H45" s="154"/>
      <c r="I45" s="155"/>
    </row>
    <row r="46" spans="1:11" ht="30.75" customHeight="1" x14ac:dyDescent="0.25">
      <c r="A46" s="132"/>
      <c r="B46" s="109" t="s">
        <v>114</v>
      </c>
      <c r="C46" s="206"/>
      <c r="D46" s="148" t="s">
        <v>83</v>
      </c>
      <c r="E46" s="156"/>
      <c r="F46" s="157"/>
      <c r="G46" s="157"/>
      <c r="H46" s="158"/>
      <c r="I46" s="133">
        <f>I49+I48+I47</f>
        <v>55699.29</v>
      </c>
    </row>
    <row r="47" spans="1:11" s="175" customFormat="1" ht="25.5" customHeight="1" x14ac:dyDescent="0.25">
      <c r="A47" s="138" t="s">
        <v>14</v>
      </c>
      <c r="B47" s="174" t="s">
        <v>157</v>
      </c>
      <c r="C47" s="230">
        <v>97935</v>
      </c>
      <c r="D47" s="165" t="s">
        <v>136</v>
      </c>
      <c r="E47" s="110" t="s">
        <v>84</v>
      </c>
      <c r="F47" s="205">
        <f>'[2]Q Res. Dren.'!$N$14</f>
        <v>22</v>
      </c>
      <c r="G47" s="205">
        <v>852.82</v>
      </c>
      <c r="H47" s="139">
        <f>ROUND((G47*K8),2)</f>
        <v>1087</v>
      </c>
      <c r="I47" s="140">
        <f>F47*H47</f>
        <v>23914</v>
      </c>
      <c r="K47" s="121"/>
    </row>
    <row r="48" spans="1:11" s="175" customFormat="1" ht="42.75" customHeight="1" x14ac:dyDescent="0.25">
      <c r="A48" s="138" t="s">
        <v>127</v>
      </c>
      <c r="B48" s="174" t="s">
        <v>158</v>
      </c>
      <c r="C48" s="3" t="s">
        <v>46</v>
      </c>
      <c r="D48" s="165" t="s">
        <v>135</v>
      </c>
      <c r="E48" s="110" t="s">
        <v>84</v>
      </c>
      <c r="F48" s="205">
        <f>'[2]Q Res. Dren.'!$P$14</f>
        <v>4</v>
      </c>
      <c r="G48" s="205">
        <f>'[4]CPU-PV600mm'!$G$34</f>
        <v>4752.7299999999996</v>
      </c>
      <c r="H48" s="139">
        <f>ROUND((G48*K8),2)</f>
        <v>6057.83</v>
      </c>
      <c r="I48" s="140">
        <f>F48*H48</f>
        <v>24231.32</v>
      </c>
    </row>
    <row r="49" spans="1:12" ht="45.75" customHeight="1" x14ac:dyDescent="0.25">
      <c r="A49" s="138" t="s">
        <v>127</v>
      </c>
      <c r="B49" s="174" t="s">
        <v>159</v>
      </c>
      <c r="C49" s="3" t="s">
        <v>128</v>
      </c>
      <c r="D49" s="165" t="s">
        <v>213</v>
      </c>
      <c r="E49" s="110" t="s">
        <v>84</v>
      </c>
      <c r="F49" s="105">
        <f>'[2]Q Res. Dren.'!$Q$14</f>
        <v>1</v>
      </c>
      <c r="G49" s="176">
        <f>'[5]CPU-PV1000mm'!$G$34</f>
        <v>5926.54</v>
      </c>
      <c r="H49" s="139">
        <f>ROUND((G49*K8),2)</f>
        <v>7553.97</v>
      </c>
      <c r="I49" s="140">
        <f>F49*H49</f>
        <v>7553.97</v>
      </c>
    </row>
    <row r="50" spans="1:12" ht="21.75" customHeight="1" x14ac:dyDescent="0.25">
      <c r="A50" s="192"/>
      <c r="B50" s="193" t="s">
        <v>132</v>
      </c>
      <c r="D50" s="194" t="s">
        <v>85</v>
      </c>
      <c r="E50" s="195"/>
      <c r="F50" s="196"/>
      <c r="G50" s="197"/>
      <c r="H50" s="198"/>
      <c r="I50" s="191">
        <f>I51+I52+I53+I54+I55</f>
        <v>240399.99</v>
      </c>
    </row>
    <row r="51" spans="1:12" s="175" customFormat="1" ht="45" customHeight="1" x14ac:dyDescent="0.25">
      <c r="A51" s="138" t="s">
        <v>14</v>
      </c>
      <c r="B51" s="174" t="s">
        <v>160</v>
      </c>
      <c r="C51" s="174" t="s">
        <v>86</v>
      </c>
      <c r="D51" s="146" t="s">
        <v>87</v>
      </c>
      <c r="E51" s="110" t="s">
        <v>84</v>
      </c>
      <c r="F51" s="199">
        <f>'[2]Q Res. Dren.'!$R$14</f>
        <v>176</v>
      </c>
      <c r="G51" s="199">
        <v>113.69</v>
      </c>
      <c r="H51" s="139">
        <f>ROUND((G51*K8),2)</f>
        <v>144.91</v>
      </c>
      <c r="I51" s="141">
        <f>ABS(F51*H51)</f>
        <v>25504.16</v>
      </c>
      <c r="K51" s="121"/>
    </row>
    <row r="52" spans="1:12" ht="42" customHeight="1" x14ac:dyDescent="0.25">
      <c r="A52" s="138" t="s">
        <v>14</v>
      </c>
      <c r="B52" s="174" t="s">
        <v>161</v>
      </c>
      <c r="C52" s="115" t="s">
        <v>223</v>
      </c>
      <c r="D52" s="146" t="s">
        <v>224</v>
      </c>
      <c r="E52" s="110" t="s">
        <v>84</v>
      </c>
      <c r="F52" s="105">
        <f>'[2]Q Res. Dren.'!$S$14</f>
        <v>360</v>
      </c>
      <c r="G52" s="177">
        <v>190.88</v>
      </c>
      <c r="H52" s="139">
        <f>ROUND((G52*K8),2)</f>
        <v>243.3</v>
      </c>
      <c r="I52" s="141">
        <f>ABS(F52*H52)</f>
        <v>87588</v>
      </c>
      <c r="K52" s="121"/>
    </row>
    <row r="53" spans="1:12" s="175" customFormat="1" ht="51" customHeight="1" x14ac:dyDescent="0.25">
      <c r="A53" s="138" t="s">
        <v>14</v>
      </c>
      <c r="B53" s="174" t="s">
        <v>162</v>
      </c>
      <c r="C53" s="174" t="s">
        <v>223</v>
      </c>
      <c r="D53" s="146" t="s">
        <v>225</v>
      </c>
      <c r="E53" s="110" t="s">
        <v>84</v>
      </c>
      <c r="F53" s="105">
        <f>('[2]Q Res. Dren.'!$U$14)*2</f>
        <v>120</v>
      </c>
      <c r="G53" s="177">
        <f>G52*2</f>
        <v>381.76</v>
      </c>
      <c r="H53" s="139">
        <f>ROUND((G53*K8),2)</f>
        <v>486.59</v>
      </c>
      <c r="I53" s="141">
        <f>ABS(F53*H53)</f>
        <v>58390.8</v>
      </c>
      <c r="K53" s="121"/>
    </row>
    <row r="54" spans="1:12" ht="40.5" customHeight="1" x14ac:dyDescent="0.25">
      <c r="A54" s="138" t="s">
        <v>14</v>
      </c>
      <c r="B54" s="174" t="s">
        <v>215</v>
      </c>
      <c r="C54" s="174" t="s">
        <v>121</v>
      </c>
      <c r="D54" s="146" t="s">
        <v>137</v>
      </c>
      <c r="E54" s="110" t="s">
        <v>84</v>
      </c>
      <c r="F54" s="105">
        <f>'[2]Q Res. Dren.'!$T$14</f>
        <v>64</v>
      </c>
      <c r="G54" s="177">
        <v>366.05</v>
      </c>
      <c r="H54" s="139">
        <f>ROUND((G54*K8),2)</f>
        <v>466.57</v>
      </c>
      <c r="I54" s="140">
        <f>ABS(F54*H54)</f>
        <v>29860.48</v>
      </c>
    </row>
    <row r="55" spans="1:12" s="175" customFormat="1" ht="40.5" customHeight="1" x14ac:dyDescent="0.25">
      <c r="A55" s="138" t="s">
        <v>14</v>
      </c>
      <c r="B55" s="174" t="s">
        <v>216</v>
      </c>
      <c r="C55" s="174" t="s">
        <v>222</v>
      </c>
      <c r="D55" s="146" t="s">
        <v>214</v>
      </c>
      <c r="E55" s="110" t="s">
        <v>84</v>
      </c>
      <c r="F55" s="105">
        <f>'[2]Q Res. Dren.'!$V$14</f>
        <v>65</v>
      </c>
      <c r="G55" s="177">
        <v>471.42</v>
      </c>
      <c r="H55" s="139">
        <f>ROUND((G55*K8),2)</f>
        <v>600.87</v>
      </c>
      <c r="I55" s="140">
        <f>ABS(F55*H55)</f>
        <v>39056.550000000003</v>
      </c>
    </row>
    <row r="56" spans="1:12" ht="24.75" customHeight="1" x14ac:dyDescent="0.25">
      <c r="A56" s="98"/>
      <c r="B56" s="98" t="s">
        <v>133</v>
      </c>
      <c r="C56" s="102"/>
      <c r="D56" s="148" t="s">
        <v>88</v>
      </c>
      <c r="E56" s="134"/>
      <c r="F56" s="135"/>
      <c r="G56" s="135"/>
      <c r="H56" s="136"/>
      <c r="I56" s="137">
        <f>I57+I58+I59+I60+I61</f>
        <v>91923.11</v>
      </c>
      <c r="J56" s="92"/>
    </row>
    <row r="57" spans="1:12" s="175" customFormat="1" ht="67.5" customHeight="1" x14ac:dyDescent="0.25">
      <c r="A57" s="138" t="s">
        <v>14</v>
      </c>
      <c r="B57" s="174" t="s">
        <v>163</v>
      </c>
      <c r="C57" s="174">
        <v>92809</v>
      </c>
      <c r="D57" s="146" t="s">
        <v>89</v>
      </c>
      <c r="E57" s="110" t="s">
        <v>1</v>
      </c>
      <c r="F57" s="199">
        <f>F51</f>
        <v>176</v>
      </c>
      <c r="G57" s="177">
        <v>53.57</v>
      </c>
      <c r="H57" s="139">
        <f>ROUND((G57*K8),2)</f>
        <v>68.28</v>
      </c>
      <c r="I57" s="140">
        <f>ABS(F57*H57)</f>
        <v>12017.28</v>
      </c>
      <c r="J57" s="92"/>
    </row>
    <row r="58" spans="1:12" ht="67.5" customHeight="1" x14ac:dyDescent="0.25">
      <c r="A58" s="138" t="s">
        <v>14</v>
      </c>
      <c r="B58" s="174" t="s">
        <v>164</v>
      </c>
      <c r="C58" s="174">
        <v>92811</v>
      </c>
      <c r="D58" s="146" t="s">
        <v>138</v>
      </c>
      <c r="E58" s="110" t="s">
        <v>1</v>
      </c>
      <c r="F58" s="199">
        <f t="shared" ref="F58:F61" si="0">F52</f>
        <v>360</v>
      </c>
      <c r="G58" s="177">
        <v>77.989999999999995</v>
      </c>
      <c r="H58" s="139">
        <f>ROUND((G58*K8),2)</f>
        <v>99.41</v>
      </c>
      <c r="I58" s="140">
        <f t="shared" ref="I58:I61" si="1">ABS(F58*H58)</f>
        <v>35787.599999999999</v>
      </c>
      <c r="J58" s="92"/>
      <c r="K58" s="175"/>
    </row>
    <row r="59" spans="1:12" ht="65.25" customHeight="1" x14ac:dyDescent="0.25">
      <c r="A59" s="138" t="s">
        <v>14</v>
      </c>
      <c r="B59" s="174" t="s">
        <v>165</v>
      </c>
      <c r="C59" s="174">
        <v>92813</v>
      </c>
      <c r="D59" s="146" t="s">
        <v>122</v>
      </c>
      <c r="E59" s="110" t="s">
        <v>1</v>
      </c>
      <c r="F59" s="199">
        <f>F54</f>
        <v>64</v>
      </c>
      <c r="G59" s="177">
        <v>105.66</v>
      </c>
      <c r="H59" s="139">
        <f>ROUND((G59*K8),2)</f>
        <v>134.66999999999999</v>
      </c>
      <c r="I59" s="140">
        <f t="shared" si="1"/>
        <v>8618.8799999999992</v>
      </c>
      <c r="J59" s="92"/>
      <c r="K59" s="175"/>
    </row>
    <row r="60" spans="1:12" s="175" customFormat="1" ht="75" customHeight="1" x14ac:dyDescent="0.25">
      <c r="A60" s="138" t="s">
        <v>14</v>
      </c>
      <c r="B60" s="174" t="s">
        <v>217</v>
      </c>
      <c r="C60" s="174">
        <v>92811</v>
      </c>
      <c r="D60" s="146" t="s">
        <v>220</v>
      </c>
      <c r="E60" s="110" t="s">
        <v>1</v>
      </c>
      <c r="F60" s="199">
        <f>F53</f>
        <v>120</v>
      </c>
      <c r="G60" s="177">
        <f>77.99*2</f>
        <v>155.97999999999999</v>
      </c>
      <c r="H60" s="139">
        <f>ROUND((G60*K8),2)</f>
        <v>198.81</v>
      </c>
      <c r="I60" s="140">
        <f t="shared" si="1"/>
        <v>23857.200000000001</v>
      </c>
      <c r="J60" s="92"/>
      <c r="L60" s="164"/>
    </row>
    <row r="61" spans="1:12" s="175" customFormat="1" ht="69.75" customHeight="1" x14ac:dyDescent="0.25">
      <c r="A61" s="138" t="s">
        <v>14</v>
      </c>
      <c r="B61" s="174" t="s">
        <v>218</v>
      </c>
      <c r="C61" s="174">
        <v>92815</v>
      </c>
      <c r="D61" s="146" t="s">
        <v>219</v>
      </c>
      <c r="E61" s="110" t="s">
        <v>1</v>
      </c>
      <c r="F61" s="199">
        <f t="shared" si="0"/>
        <v>65</v>
      </c>
      <c r="G61" s="177">
        <v>140.52000000000001</v>
      </c>
      <c r="H61" s="139">
        <f>ROUND((G61*K8),2)</f>
        <v>179.11</v>
      </c>
      <c r="I61" s="140">
        <f t="shared" si="1"/>
        <v>11642.15</v>
      </c>
      <c r="J61" s="92"/>
    </row>
    <row r="62" spans="1:12" ht="24.75" customHeight="1" thickBot="1" x14ac:dyDescent="0.3">
      <c r="A62" s="239" t="s">
        <v>113</v>
      </c>
      <c r="B62" s="240"/>
      <c r="C62" s="240"/>
      <c r="D62" s="240"/>
      <c r="E62" s="240"/>
      <c r="F62" s="240"/>
      <c r="G62" s="240"/>
      <c r="H62" s="241"/>
      <c r="I62" s="159">
        <f>I46+I50+I56</f>
        <v>388022.39</v>
      </c>
      <c r="J62" s="92"/>
    </row>
    <row r="63" spans="1:12" s="175" customFormat="1" ht="24.75" customHeight="1" x14ac:dyDescent="0.25">
      <c r="A63" s="154" t="s">
        <v>166</v>
      </c>
      <c r="B63" s="154"/>
      <c r="C63" s="154"/>
      <c r="D63" s="154"/>
      <c r="E63" s="154"/>
      <c r="F63" s="154"/>
      <c r="G63" s="154"/>
      <c r="H63" s="154"/>
      <c r="I63" s="155"/>
      <c r="J63" s="92"/>
    </row>
    <row r="64" spans="1:12" s="175" customFormat="1" ht="54.75" customHeight="1" x14ac:dyDescent="0.25">
      <c r="A64" s="138" t="s">
        <v>14</v>
      </c>
      <c r="B64" s="174" t="s">
        <v>167</v>
      </c>
      <c r="C64" s="138">
        <v>103317</v>
      </c>
      <c r="D64" s="143" t="s">
        <v>115</v>
      </c>
      <c r="E64" s="138" t="s">
        <v>3</v>
      </c>
      <c r="F64" s="138">
        <f>6.37</f>
        <v>6.37</v>
      </c>
      <c r="G64" s="174">
        <v>78.89</v>
      </c>
      <c r="H64" s="139">
        <f>ROUND((G64*K8),2)</f>
        <v>100.55</v>
      </c>
      <c r="I64" s="140">
        <f>ABS(F64*H64)</f>
        <v>640.5</v>
      </c>
      <c r="J64" s="92"/>
    </row>
    <row r="65" spans="1:11" s="175" customFormat="1" ht="43.5" customHeight="1" x14ac:dyDescent="0.25">
      <c r="A65" s="138" t="s">
        <v>14</v>
      </c>
      <c r="B65" s="174" t="s">
        <v>168</v>
      </c>
      <c r="C65" s="138">
        <v>87372</v>
      </c>
      <c r="D65" s="235" t="s">
        <v>116</v>
      </c>
      <c r="E65" s="138" t="s">
        <v>73</v>
      </c>
      <c r="F65" s="138">
        <f>0.11</f>
        <v>0.11</v>
      </c>
      <c r="G65" s="203">
        <v>977</v>
      </c>
      <c r="H65" s="139">
        <f>ROUND((G65*K8),2)</f>
        <v>1245.28</v>
      </c>
      <c r="I65" s="140">
        <f t="shared" ref="I65:I68" si="2">ABS(F65*H65)</f>
        <v>136.97999999999999</v>
      </c>
      <c r="J65" s="92"/>
    </row>
    <row r="66" spans="1:11" s="175" customFormat="1" ht="36.75" customHeight="1" x14ac:dyDescent="0.25">
      <c r="A66" s="138" t="s">
        <v>14</v>
      </c>
      <c r="B66" s="174" t="s">
        <v>169</v>
      </c>
      <c r="C66" s="138">
        <v>92267</v>
      </c>
      <c r="D66" s="143" t="s">
        <v>117</v>
      </c>
      <c r="E66" s="138" t="s">
        <v>3</v>
      </c>
      <c r="F66" s="138">
        <f>6.6</f>
        <v>6.6</v>
      </c>
      <c r="G66" s="174">
        <v>57.33</v>
      </c>
      <c r="H66" s="139">
        <f>ROUND((G66*K8),2)</f>
        <v>73.069999999999993</v>
      </c>
      <c r="I66" s="140">
        <f t="shared" si="2"/>
        <v>482.26</v>
      </c>
      <c r="J66" s="92"/>
    </row>
    <row r="67" spans="1:11" s="175" customFormat="1" ht="40.5" customHeight="1" x14ac:dyDescent="0.25">
      <c r="A67" s="138" t="s">
        <v>14</v>
      </c>
      <c r="B67" s="174" t="s">
        <v>170</v>
      </c>
      <c r="C67" s="138">
        <v>92802</v>
      </c>
      <c r="D67" s="143" t="s">
        <v>119</v>
      </c>
      <c r="E67" s="138" t="s">
        <v>118</v>
      </c>
      <c r="F67" s="138">
        <f>15.1</f>
        <v>15.1</v>
      </c>
      <c r="G67" s="174">
        <v>10.1</v>
      </c>
      <c r="H67" s="139">
        <f>ROUND((G67*K8),2)</f>
        <v>12.87</v>
      </c>
      <c r="I67" s="140">
        <f t="shared" si="2"/>
        <v>194.34</v>
      </c>
      <c r="J67" s="92"/>
    </row>
    <row r="68" spans="1:11" s="175" customFormat="1" ht="54" customHeight="1" x14ac:dyDescent="0.25">
      <c r="A68" s="138" t="s">
        <v>14</v>
      </c>
      <c r="B68" s="174" t="s">
        <v>171</v>
      </c>
      <c r="C68" s="138">
        <v>102480</v>
      </c>
      <c r="D68" s="143" t="s">
        <v>120</v>
      </c>
      <c r="E68" s="138" t="s">
        <v>73</v>
      </c>
      <c r="F68" s="138">
        <f>(0.46+0.11)</f>
        <v>0.56999999999999995</v>
      </c>
      <c r="G68" s="174">
        <v>849.31</v>
      </c>
      <c r="H68" s="139">
        <f>ROUND((G68*K8),2)</f>
        <v>1082.53</v>
      </c>
      <c r="I68" s="140">
        <f t="shared" si="2"/>
        <v>617.04</v>
      </c>
      <c r="J68" s="92"/>
    </row>
    <row r="69" spans="1:11" s="175" customFormat="1" ht="21.75" customHeight="1" x14ac:dyDescent="0.25">
      <c r="A69" s="267" t="s">
        <v>172</v>
      </c>
      <c r="B69" s="268"/>
      <c r="C69" s="268"/>
      <c r="D69" s="268"/>
      <c r="E69" s="268"/>
      <c r="F69" s="268"/>
      <c r="G69" s="268"/>
      <c r="H69" s="269"/>
      <c r="I69" s="180">
        <f>SUM(I64:I68)</f>
        <v>2071.12</v>
      </c>
      <c r="J69" s="92"/>
    </row>
    <row r="70" spans="1:11" s="175" customFormat="1" ht="25.5" customHeight="1" thickBot="1" x14ac:dyDescent="0.3">
      <c r="A70" s="270" t="s">
        <v>212</v>
      </c>
      <c r="B70" s="271"/>
      <c r="C70" s="271"/>
      <c r="D70" s="271"/>
      <c r="E70" s="271"/>
      <c r="F70" s="271"/>
      <c r="G70" s="271"/>
      <c r="H70" s="272"/>
      <c r="I70" s="181">
        <f>I69*22</f>
        <v>45564.639999999999</v>
      </c>
      <c r="J70" s="92"/>
      <c r="K70" s="164"/>
    </row>
    <row r="71" spans="1:11" s="175" customFormat="1" ht="25.5" customHeight="1" x14ac:dyDescent="0.25">
      <c r="A71" s="154" t="s">
        <v>185</v>
      </c>
      <c r="B71" s="154"/>
      <c r="C71" s="154"/>
      <c r="D71" s="154"/>
      <c r="E71" s="154"/>
      <c r="F71" s="154"/>
      <c r="G71" s="154"/>
      <c r="H71" s="154"/>
      <c r="I71" s="155"/>
      <c r="J71" s="92"/>
      <c r="K71" s="164"/>
    </row>
    <row r="72" spans="1:11" s="175" customFormat="1" ht="25.5" customHeight="1" x14ac:dyDescent="0.25">
      <c r="A72" s="138" t="s">
        <v>63</v>
      </c>
      <c r="B72" s="138" t="s">
        <v>186</v>
      </c>
      <c r="C72" s="138">
        <v>50036</v>
      </c>
      <c r="D72" s="143" t="s">
        <v>179</v>
      </c>
      <c r="E72" s="138" t="s">
        <v>3</v>
      </c>
      <c r="F72" s="232">
        <f>62.4+16</f>
        <v>78.400000000000006</v>
      </c>
      <c r="G72" s="174">
        <v>133.03</v>
      </c>
      <c r="H72" s="139">
        <f>ROUND((G72*K8),2)</f>
        <v>169.56</v>
      </c>
      <c r="I72" s="140">
        <f t="shared" ref="I72:I78" si="3">ABS(F72*H72)</f>
        <v>13293.5</v>
      </c>
      <c r="J72" s="92"/>
      <c r="K72" s="164"/>
    </row>
    <row r="73" spans="1:11" s="175" customFormat="1" ht="30" customHeight="1" x14ac:dyDescent="0.25">
      <c r="A73" s="138" t="s">
        <v>63</v>
      </c>
      <c r="B73" s="138" t="s">
        <v>187</v>
      </c>
      <c r="C73" s="138">
        <v>50037</v>
      </c>
      <c r="D73" s="143" t="s">
        <v>152</v>
      </c>
      <c r="E73" s="138" t="s">
        <v>3</v>
      </c>
      <c r="F73" s="232">
        <f>F72</f>
        <v>78.400000000000006</v>
      </c>
      <c r="G73" s="174">
        <v>5.76</v>
      </c>
      <c r="H73" s="139">
        <f>ROUND((G73*K8),2)</f>
        <v>7.34</v>
      </c>
      <c r="I73" s="140">
        <f t="shared" si="3"/>
        <v>575.46</v>
      </c>
      <c r="J73" s="92"/>
      <c r="K73" s="164"/>
    </row>
    <row r="74" spans="1:11" s="175" customFormat="1" ht="43.5" customHeight="1" x14ac:dyDescent="0.25">
      <c r="A74" s="138" t="s">
        <v>14</v>
      </c>
      <c r="B74" s="138" t="s">
        <v>188</v>
      </c>
      <c r="C74" s="138">
        <v>92800</v>
      </c>
      <c r="D74" s="143" t="s">
        <v>180</v>
      </c>
      <c r="E74" s="138" t="s">
        <v>118</v>
      </c>
      <c r="F74" s="233">
        <v>66.8</v>
      </c>
      <c r="G74" s="174">
        <v>9.8800000000000008</v>
      </c>
      <c r="H74" s="139">
        <f>ROUND((G74*K8),2)</f>
        <v>12.59</v>
      </c>
      <c r="I74" s="140">
        <f t="shared" si="3"/>
        <v>841.01</v>
      </c>
      <c r="J74" s="92"/>
      <c r="K74" s="164"/>
    </row>
    <row r="75" spans="1:11" s="175" customFormat="1" ht="45.75" customHeight="1" x14ac:dyDescent="0.25">
      <c r="A75" s="138" t="s">
        <v>14</v>
      </c>
      <c r="B75" s="138" t="s">
        <v>189</v>
      </c>
      <c r="C75" s="138">
        <v>92801</v>
      </c>
      <c r="D75" s="143" t="s">
        <v>181</v>
      </c>
      <c r="E75" s="138" t="s">
        <v>118</v>
      </c>
      <c r="F75" s="233">
        <v>61.8</v>
      </c>
      <c r="G75" s="174">
        <v>10.09</v>
      </c>
      <c r="H75" s="139">
        <f>ROUND((G75*K8),2)</f>
        <v>12.86</v>
      </c>
      <c r="I75" s="140">
        <f t="shared" si="3"/>
        <v>794.75</v>
      </c>
      <c r="J75" s="92"/>
      <c r="K75" s="164"/>
    </row>
    <row r="76" spans="1:11" s="175" customFormat="1" ht="41.25" customHeight="1" x14ac:dyDescent="0.25">
      <c r="A76" s="138" t="s">
        <v>14</v>
      </c>
      <c r="B76" s="138" t="s">
        <v>190</v>
      </c>
      <c r="C76" s="138">
        <v>92802</v>
      </c>
      <c r="D76" s="143" t="s">
        <v>119</v>
      </c>
      <c r="E76" s="138" t="s">
        <v>118</v>
      </c>
      <c r="F76" s="232">
        <v>551.6</v>
      </c>
      <c r="G76" s="236">
        <v>10.1</v>
      </c>
      <c r="H76" s="139">
        <f>ROUND((G76*K8),2)</f>
        <v>12.87</v>
      </c>
      <c r="I76" s="140">
        <f t="shared" si="3"/>
        <v>7099.09</v>
      </c>
      <c r="J76" s="92"/>
      <c r="K76" s="164"/>
    </row>
    <row r="77" spans="1:11" s="175" customFormat="1" ht="51" customHeight="1" x14ac:dyDescent="0.25">
      <c r="A77" s="138" t="s">
        <v>14</v>
      </c>
      <c r="B77" s="138" t="s">
        <v>191</v>
      </c>
      <c r="C77" s="138">
        <v>102480</v>
      </c>
      <c r="D77" s="234" t="s">
        <v>120</v>
      </c>
      <c r="E77" s="138" t="s">
        <v>73</v>
      </c>
      <c r="F77" s="232">
        <f>6.24+3.2+2.4</f>
        <v>11.84</v>
      </c>
      <c r="G77" s="174">
        <v>849.31</v>
      </c>
      <c r="H77" s="139">
        <f>ROUND((G77*K8),2)</f>
        <v>1082.53</v>
      </c>
      <c r="I77" s="140">
        <f t="shared" si="3"/>
        <v>12817.16</v>
      </c>
      <c r="J77" s="92"/>
      <c r="K77" s="164"/>
    </row>
    <row r="78" spans="1:11" s="175" customFormat="1" ht="45.75" customHeight="1" x14ac:dyDescent="0.25">
      <c r="A78" s="138" t="s">
        <v>14</v>
      </c>
      <c r="B78" s="138" t="s">
        <v>192</v>
      </c>
      <c r="C78" s="174" t="s">
        <v>182</v>
      </c>
      <c r="D78" s="143" t="s">
        <v>183</v>
      </c>
      <c r="E78" s="110" t="s">
        <v>1</v>
      </c>
      <c r="F78" s="105">
        <v>1</v>
      </c>
      <c r="G78" s="177">
        <v>992.77</v>
      </c>
      <c r="H78" s="139">
        <f>ROUND((G78*K8),2)</f>
        <v>1265.3800000000001</v>
      </c>
      <c r="I78" s="140">
        <f t="shared" si="3"/>
        <v>1265.3800000000001</v>
      </c>
      <c r="J78" s="92"/>
      <c r="K78" s="164"/>
    </row>
    <row r="79" spans="1:11" s="175" customFormat="1" ht="25.5" customHeight="1" x14ac:dyDescent="0.25">
      <c r="A79" s="267" t="s">
        <v>184</v>
      </c>
      <c r="B79" s="268"/>
      <c r="C79" s="268"/>
      <c r="D79" s="268"/>
      <c r="E79" s="268"/>
      <c r="F79" s="268"/>
      <c r="G79" s="268"/>
      <c r="H79" s="269"/>
      <c r="I79" s="180">
        <f>I72+I73+I74+I75+I76+I77+I78</f>
        <v>36686.35</v>
      </c>
      <c r="J79" s="92"/>
      <c r="K79" s="164"/>
    </row>
    <row r="80" spans="1:11" s="175" customFormat="1" ht="25.5" customHeight="1" thickBot="1" x14ac:dyDescent="0.3">
      <c r="A80" s="284" t="s">
        <v>193</v>
      </c>
      <c r="B80" s="284"/>
      <c r="C80" s="284"/>
      <c r="D80" s="284"/>
      <c r="E80" s="284"/>
      <c r="F80" s="284"/>
      <c r="G80" s="284"/>
      <c r="H80" s="284"/>
      <c r="I80" s="180">
        <f>I79*3</f>
        <v>110059.05</v>
      </c>
      <c r="J80" s="92"/>
      <c r="K80" s="164"/>
    </row>
    <row r="81" spans="1:11" s="175" customFormat="1" ht="24.75" customHeight="1" x14ac:dyDescent="0.25">
      <c r="A81" s="273" t="s">
        <v>194</v>
      </c>
      <c r="B81" s="273"/>
      <c r="C81" s="273"/>
      <c r="D81" s="273"/>
      <c r="E81" s="273"/>
      <c r="F81" s="273"/>
      <c r="G81" s="273"/>
      <c r="H81" s="273"/>
      <c r="I81" s="274"/>
      <c r="J81" s="92"/>
    </row>
    <row r="82" spans="1:11" s="175" customFormat="1" ht="24.75" customHeight="1" x14ac:dyDescent="0.25">
      <c r="A82" s="207"/>
      <c r="B82" s="174" t="s">
        <v>150</v>
      </c>
      <c r="C82" s="109"/>
      <c r="D82" s="208" t="s">
        <v>139</v>
      </c>
      <c r="E82" s="208"/>
      <c r="F82" s="208"/>
      <c r="G82" s="208"/>
      <c r="H82" s="208"/>
      <c r="I82" s="208"/>
      <c r="J82" s="92"/>
    </row>
    <row r="83" spans="1:11" s="175" customFormat="1" ht="45" customHeight="1" x14ac:dyDescent="0.25">
      <c r="A83" s="138" t="s">
        <v>14</v>
      </c>
      <c r="B83" s="138" t="s">
        <v>195</v>
      </c>
      <c r="C83" s="138">
        <v>101114</v>
      </c>
      <c r="D83" s="149" t="s">
        <v>140</v>
      </c>
      <c r="E83" s="209" t="s">
        <v>73</v>
      </c>
      <c r="F83" s="170">
        <f>'[6]mem.terrapl. '!$N$10</f>
        <v>714.8</v>
      </c>
      <c r="G83" s="140">
        <v>3.94</v>
      </c>
      <c r="H83" s="139">
        <f>ROUND((G83*K8),2)</f>
        <v>5.0199999999999996</v>
      </c>
      <c r="I83" s="176">
        <f>F83*H83</f>
        <v>3588.3</v>
      </c>
      <c r="J83" s="92"/>
    </row>
    <row r="84" spans="1:11" s="175" customFormat="1" ht="75" customHeight="1" x14ac:dyDescent="0.25">
      <c r="A84" s="138" t="s">
        <v>14</v>
      </c>
      <c r="B84" s="138" t="s">
        <v>196</v>
      </c>
      <c r="C84" s="95">
        <v>100973</v>
      </c>
      <c r="D84" s="149" t="s">
        <v>141</v>
      </c>
      <c r="E84" s="106" t="s">
        <v>73</v>
      </c>
      <c r="F84" s="170">
        <f>'[6]mem.terrapl. '!$N$10</f>
        <v>714.8</v>
      </c>
      <c r="G84" s="210">
        <v>8.9700000000000006</v>
      </c>
      <c r="H84" s="139">
        <f>ROUND((G84*K8),2)</f>
        <v>11.43</v>
      </c>
      <c r="I84" s="177">
        <f>ABS(F84*H84)</f>
        <v>8170.16</v>
      </c>
      <c r="J84" s="92"/>
    </row>
    <row r="85" spans="1:11" s="175" customFormat="1" ht="39.75" customHeight="1" x14ac:dyDescent="0.25">
      <c r="A85" s="138" t="s">
        <v>14</v>
      </c>
      <c r="B85" s="138" t="s">
        <v>197</v>
      </c>
      <c r="C85" s="95">
        <v>95875</v>
      </c>
      <c r="D85" s="149" t="s">
        <v>142</v>
      </c>
      <c r="E85" s="106" t="s">
        <v>90</v>
      </c>
      <c r="F85" s="170">
        <f>'[6]mem.terrapl. '!$O$10</f>
        <v>7148</v>
      </c>
      <c r="G85" s="140">
        <v>2.39</v>
      </c>
      <c r="H85" s="139">
        <f>ROUND((G85*K8),2)</f>
        <v>3.05</v>
      </c>
      <c r="I85" s="176">
        <f>ABS(F85*H85)</f>
        <v>21801.4</v>
      </c>
      <c r="J85" s="92"/>
    </row>
    <row r="86" spans="1:11" s="175" customFormat="1" ht="24.75" customHeight="1" x14ac:dyDescent="0.25">
      <c r="A86" s="275" t="s">
        <v>198</v>
      </c>
      <c r="B86" s="276"/>
      <c r="C86" s="276"/>
      <c r="D86" s="276"/>
      <c r="E86" s="276"/>
      <c r="F86" s="276"/>
      <c r="G86" s="276"/>
      <c r="H86" s="277"/>
      <c r="I86" s="211">
        <f>I83+I84+I85</f>
        <v>33559.86</v>
      </c>
      <c r="J86" s="92"/>
    </row>
    <row r="87" spans="1:11" s="175" customFormat="1" ht="24.75" customHeight="1" x14ac:dyDescent="0.25">
      <c r="A87" s="207"/>
      <c r="B87" s="138" t="s">
        <v>199</v>
      </c>
      <c r="C87" s="212"/>
      <c r="D87" s="278" t="s">
        <v>143</v>
      </c>
      <c r="E87" s="279"/>
      <c r="F87" s="279"/>
      <c r="G87" s="279"/>
      <c r="H87" s="279"/>
      <c r="I87" s="280"/>
      <c r="J87" s="92"/>
    </row>
    <row r="88" spans="1:11" s="175" customFormat="1" ht="63.75" customHeight="1" x14ac:dyDescent="0.25">
      <c r="A88" s="138" t="s">
        <v>14</v>
      </c>
      <c r="B88" s="174" t="s">
        <v>200</v>
      </c>
      <c r="C88" s="174">
        <v>96388</v>
      </c>
      <c r="D88" s="149" t="s">
        <v>144</v>
      </c>
      <c r="E88" s="106" t="s">
        <v>73</v>
      </c>
      <c r="F88" s="170">
        <f>'[6]mem.Pav. '!$N$9</f>
        <v>391.6</v>
      </c>
      <c r="G88" s="140">
        <v>12.1</v>
      </c>
      <c r="H88" s="139">
        <f>ROUND((G88*K8),2)</f>
        <v>15.42</v>
      </c>
      <c r="I88" s="177">
        <f>ABS(F88*H88)</f>
        <v>6038.47</v>
      </c>
      <c r="J88" s="92"/>
    </row>
    <row r="89" spans="1:11" s="175" customFormat="1" ht="75.75" customHeight="1" x14ac:dyDescent="0.25">
      <c r="A89" s="138" t="s">
        <v>14</v>
      </c>
      <c r="B89" s="174" t="s">
        <v>201</v>
      </c>
      <c r="C89" s="95">
        <v>100973</v>
      </c>
      <c r="D89" s="213" t="s">
        <v>141</v>
      </c>
      <c r="E89" s="106" t="s">
        <v>73</v>
      </c>
      <c r="F89" s="170">
        <f>'[6]mem.Pav. '!$P$9</f>
        <v>391.6</v>
      </c>
      <c r="G89" s="210">
        <v>8.9700000000000006</v>
      </c>
      <c r="H89" s="139">
        <f>ROUND((G89*K8),2)</f>
        <v>11.43</v>
      </c>
      <c r="I89" s="177">
        <f>ABS(F89*H89)</f>
        <v>4475.99</v>
      </c>
      <c r="J89" s="92"/>
    </row>
    <row r="90" spans="1:11" s="175" customFormat="1" ht="39.75" customHeight="1" x14ac:dyDescent="0.25">
      <c r="A90" s="138" t="s">
        <v>14</v>
      </c>
      <c r="B90" s="174" t="s">
        <v>202</v>
      </c>
      <c r="C90" s="95">
        <v>95875</v>
      </c>
      <c r="D90" s="149" t="s">
        <v>145</v>
      </c>
      <c r="E90" s="106" t="s">
        <v>90</v>
      </c>
      <c r="F90" s="170">
        <f>'[6]mem.Pav. '!$O$9</f>
        <v>7832</v>
      </c>
      <c r="G90" s="210">
        <v>2.39</v>
      </c>
      <c r="H90" s="139">
        <f>ROUND((G90*K8),2)</f>
        <v>3.05</v>
      </c>
      <c r="I90" s="177">
        <f>ABS(F90*H90)</f>
        <v>23887.599999999999</v>
      </c>
      <c r="J90" s="92"/>
    </row>
    <row r="91" spans="1:11" s="175" customFormat="1" ht="31.5" customHeight="1" x14ac:dyDescent="0.25">
      <c r="A91" s="138" t="s">
        <v>14</v>
      </c>
      <c r="B91" s="174" t="s">
        <v>203</v>
      </c>
      <c r="C91" s="95" t="s">
        <v>79</v>
      </c>
      <c r="D91" s="214" t="s">
        <v>80</v>
      </c>
      <c r="E91" s="106" t="s">
        <v>73</v>
      </c>
      <c r="F91" s="170">
        <f>'[6]mem.Pav. '!$Q$9</f>
        <v>391.6</v>
      </c>
      <c r="G91" s="210">
        <v>36.51</v>
      </c>
      <c r="H91" s="139">
        <f>ROUND((G91*K8),2)</f>
        <v>46.54</v>
      </c>
      <c r="I91" s="177">
        <f>ABS(F91*H91)</f>
        <v>18225.060000000001</v>
      </c>
      <c r="J91" s="92"/>
    </row>
    <row r="92" spans="1:11" s="175" customFormat="1" ht="24.75" customHeight="1" x14ac:dyDescent="0.25">
      <c r="A92" s="275" t="s">
        <v>204</v>
      </c>
      <c r="B92" s="276"/>
      <c r="C92" s="276"/>
      <c r="D92" s="276"/>
      <c r="E92" s="276"/>
      <c r="F92" s="276"/>
      <c r="G92" s="276"/>
      <c r="H92" s="277"/>
      <c r="I92" s="215">
        <f>I88+I89+I90+I91</f>
        <v>52627.12</v>
      </c>
      <c r="J92" s="92"/>
    </row>
    <row r="93" spans="1:11" s="175" customFormat="1" ht="24.75" customHeight="1" x14ac:dyDescent="0.25">
      <c r="A93" s="216"/>
      <c r="B93" s="217" t="s">
        <v>205</v>
      </c>
      <c r="C93" s="212"/>
      <c r="D93" s="278" t="s">
        <v>146</v>
      </c>
      <c r="E93" s="279"/>
      <c r="F93" s="279"/>
      <c r="G93" s="279"/>
      <c r="H93" s="279"/>
      <c r="I93" s="280"/>
      <c r="J93" s="92"/>
    </row>
    <row r="94" spans="1:11" s="175" customFormat="1" ht="30.75" customHeight="1" x14ac:dyDescent="0.25">
      <c r="A94" s="218" t="s">
        <v>178</v>
      </c>
      <c r="B94" s="218" t="s">
        <v>206</v>
      </c>
      <c r="C94" s="219" t="s">
        <v>147</v>
      </c>
      <c r="D94" s="149" t="s">
        <v>148</v>
      </c>
      <c r="E94" s="106" t="s">
        <v>3</v>
      </c>
      <c r="F94" s="170">
        <f>'[6]mem.Pav. '!$S$9</f>
        <v>3519.48</v>
      </c>
      <c r="G94" s="139">
        <v>10.98</v>
      </c>
      <c r="H94" s="139">
        <f>ROUND((G94*K8),2)</f>
        <v>14</v>
      </c>
      <c r="I94" s="220">
        <f>ABS(F94*H94)</f>
        <v>49272.72</v>
      </c>
      <c r="J94" s="92"/>
    </row>
    <row r="95" spans="1:11" s="175" customFormat="1" ht="28.5" customHeight="1" x14ac:dyDescent="0.25">
      <c r="A95" s="138" t="s">
        <v>237</v>
      </c>
      <c r="B95" s="218" t="s">
        <v>207</v>
      </c>
      <c r="C95" s="219" t="s">
        <v>238</v>
      </c>
      <c r="D95" s="149" t="s">
        <v>239</v>
      </c>
      <c r="E95" s="106" t="s">
        <v>3</v>
      </c>
      <c r="F95" s="170">
        <f>'[6]mem.Pav. '!$R$9</f>
        <v>3519.48</v>
      </c>
      <c r="G95" s="210">
        <v>2.92</v>
      </c>
      <c r="H95" s="139">
        <f>ROUND((G95*K8),2)</f>
        <v>3.72</v>
      </c>
      <c r="I95" s="221">
        <f>ABS(F95*H95)</f>
        <v>13092.47</v>
      </c>
      <c r="J95" s="92"/>
    </row>
    <row r="96" spans="1:11" s="175" customFormat="1" ht="63.75" customHeight="1" x14ac:dyDescent="0.25">
      <c r="A96" s="138" t="s">
        <v>14</v>
      </c>
      <c r="B96" s="218" t="s">
        <v>208</v>
      </c>
      <c r="C96" s="174">
        <v>95995</v>
      </c>
      <c r="D96" s="222" t="s">
        <v>176</v>
      </c>
      <c r="E96" s="106" t="s">
        <v>73</v>
      </c>
      <c r="F96" s="170">
        <f>'[6]mem.Pav. '!$T$9</f>
        <v>140.78</v>
      </c>
      <c r="G96" s="210">
        <v>2634.19</v>
      </c>
      <c r="H96" s="139">
        <f>ROUND((G96*K8),2)</f>
        <v>3357.54</v>
      </c>
      <c r="I96" s="221">
        <f>ABS(F96*H96)</f>
        <v>472674.48</v>
      </c>
      <c r="J96" s="92"/>
      <c r="K96" s="237"/>
    </row>
    <row r="97" spans="1:10" s="175" customFormat="1" ht="39.75" customHeight="1" x14ac:dyDescent="0.25">
      <c r="A97" s="138" t="s">
        <v>14</v>
      </c>
      <c r="B97" s="218" t="s">
        <v>209</v>
      </c>
      <c r="C97" s="174">
        <v>95875</v>
      </c>
      <c r="D97" s="222" t="s">
        <v>149</v>
      </c>
      <c r="E97" s="106" t="s">
        <v>90</v>
      </c>
      <c r="F97" s="170">
        <f>'[6]mem.Pav. '!$U$9</f>
        <v>8446.7999999999993</v>
      </c>
      <c r="G97" s="223">
        <v>2.39</v>
      </c>
      <c r="H97" s="139">
        <f>ROUND((G97*K8),2)</f>
        <v>3.05</v>
      </c>
      <c r="I97" s="221">
        <f>ABS(F97*H97)</f>
        <v>25762.74</v>
      </c>
      <c r="J97" s="92"/>
    </row>
    <row r="98" spans="1:10" s="175" customFormat="1" ht="24.75" customHeight="1" thickBot="1" x14ac:dyDescent="0.3">
      <c r="A98" s="275" t="s">
        <v>210</v>
      </c>
      <c r="B98" s="276"/>
      <c r="C98" s="276"/>
      <c r="D98" s="276"/>
      <c r="E98" s="276"/>
      <c r="F98" s="276"/>
      <c r="G98" s="276"/>
      <c r="H98" s="277"/>
      <c r="I98" s="215">
        <f>I94+I95+I96+I97</f>
        <v>560802.41</v>
      </c>
      <c r="J98" s="92"/>
    </row>
    <row r="99" spans="1:10" s="175" customFormat="1" ht="24.75" customHeight="1" thickBot="1" x14ac:dyDescent="0.3">
      <c r="A99" s="256" t="s">
        <v>177</v>
      </c>
      <c r="B99" s="257"/>
      <c r="C99" s="257"/>
      <c r="D99" s="257"/>
      <c r="E99" s="257"/>
      <c r="F99" s="257"/>
      <c r="G99" s="257"/>
      <c r="H99" s="258"/>
      <c r="I99" s="225">
        <f>I86+I92+I98</f>
        <v>646989.39</v>
      </c>
      <c r="J99" s="92"/>
    </row>
    <row r="100" spans="1:10" s="175" customFormat="1" ht="24.75" customHeight="1" x14ac:dyDescent="0.25">
      <c r="A100" s="154" t="s">
        <v>211</v>
      </c>
      <c r="B100" s="154"/>
      <c r="C100" s="154"/>
      <c r="D100" s="226"/>
      <c r="E100" s="226"/>
      <c r="F100" s="226"/>
      <c r="G100" s="226"/>
      <c r="H100" s="226"/>
      <c r="I100" s="227"/>
      <c r="J100" s="92"/>
    </row>
    <row r="101" spans="1:10" s="175" customFormat="1" ht="24.75" customHeight="1" thickBot="1" x14ac:dyDescent="0.3">
      <c r="A101" s="138" t="s">
        <v>14</v>
      </c>
      <c r="B101" s="104" t="s">
        <v>173</v>
      </c>
      <c r="C101" s="104">
        <v>99814</v>
      </c>
      <c r="D101" s="222" t="s">
        <v>151</v>
      </c>
      <c r="E101" s="106" t="s">
        <v>3</v>
      </c>
      <c r="F101" s="105">
        <f>'[6]mem.Pav. '!$V$9</f>
        <v>3519.48</v>
      </c>
      <c r="G101" s="177">
        <v>1.74</v>
      </c>
      <c r="H101" s="139">
        <f>ROUND((G101*K8),2)</f>
        <v>2.2200000000000002</v>
      </c>
      <c r="I101" s="224">
        <f>ABS(F101*H101)</f>
        <v>7813.25</v>
      </c>
      <c r="J101" s="92"/>
    </row>
    <row r="102" spans="1:10" s="175" customFormat="1" ht="24.75" customHeight="1" thickBot="1" x14ac:dyDescent="0.3">
      <c r="A102" s="256" t="s">
        <v>174</v>
      </c>
      <c r="B102" s="257"/>
      <c r="C102" s="257"/>
      <c r="D102" s="257"/>
      <c r="E102" s="257"/>
      <c r="F102" s="257"/>
      <c r="G102" s="257"/>
      <c r="H102" s="258"/>
      <c r="I102" s="225">
        <f>I101</f>
        <v>7813.25</v>
      </c>
      <c r="J102" s="92"/>
    </row>
    <row r="103" spans="1:10" ht="23.25" customHeight="1" thickBot="1" x14ac:dyDescent="0.3">
      <c r="A103" s="259" t="s">
        <v>4</v>
      </c>
      <c r="B103" s="260"/>
      <c r="C103" s="260"/>
      <c r="D103" s="260"/>
      <c r="E103" s="260"/>
      <c r="F103" s="260"/>
      <c r="G103" s="260"/>
      <c r="H103" s="261"/>
      <c r="I103" s="200">
        <f>I12+I18+I23+I39+I43+I62+I70+I80+I99+I102</f>
        <v>1968631.64</v>
      </c>
    </row>
    <row r="104" spans="1:10" x14ac:dyDescent="0.25">
      <c r="A104" s="111"/>
      <c r="B104" s="111"/>
      <c r="C104" s="111"/>
      <c r="D104" s="111"/>
      <c r="E104" s="111"/>
      <c r="F104" s="111"/>
      <c r="G104" s="111"/>
      <c r="H104" s="111"/>
    </row>
    <row r="105" spans="1:10" x14ac:dyDescent="0.25">
      <c r="A105" s="111"/>
      <c r="B105" s="111"/>
      <c r="C105" s="111"/>
      <c r="D105" s="111"/>
      <c r="E105" s="111"/>
      <c r="F105" s="111"/>
      <c r="G105" s="111"/>
      <c r="H105" s="111"/>
    </row>
    <row r="106" spans="1:10" x14ac:dyDescent="0.25">
      <c r="A106" s="111"/>
      <c r="B106" s="111"/>
      <c r="C106" s="111"/>
      <c r="D106" s="111"/>
      <c r="E106" s="111"/>
      <c r="F106" s="111"/>
      <c r="G106" s="111"/>
      <c r="H106" s="111"/>
    </row>
    <row r="107" spans="1:10" x14ac:dyDescent="0.25">
      <c r="A107" s="111"/>
      <c r="B107" s="111"/>
      <c r="C107" s="111"/>
      <c r="D107" s="111"/>
      <c r="E107" s="111"/>
      <c r="F107" s="111"/>
      <c r="G107" s="111"/>
      <c r="H107" s="111"/>
    </row>
  </sheetData>
  <mergeCells count="33">
    <mergeCell ref="A98:H98"/>
    <mergeCell ref="D93:I93"/>
    <mergeCell ref="A26:I26"/>
    <mergeCell ref="A79:H79"/>
    <mergeCell ref="A80:H80"/>
    <mergeCell ref="A62:H62"/>
    <mergeCell ref="E28:I28"/>
    <mergeCell ref="A14:I14"/>
    <mergeCell ref="A18:H18"/>
    <mergeCell ref="A103:H103"/>
    <mergeCell ref="E30:I30"/>
    <mergeCell ref="E35:I35"/>
    <mergeCell ref="A39:H39"/>
    <mergeCell ref="A40:I40"/>
    <mergeCell ref="A43:H43"/>
    <mergeCell ref="A69:H69"/>
    <mergeCell ref="A70:H70"/>
    <mergeCell ref="A81:I81"/>
    <mergeCell ref="A86:H86"/>
    <mergeCell ref="D87:I87"/>
    <mergeCell ref="A92:H92"/>
    <mergeCell ref="A99:H99"/>
    <mergeCell ref="A102:H102"/>
    <mergeCell ref="A5:I5"/>
    <mergeCell ref="A6:G8"/>
    <mergeCell ref="A10:I10"/>
    <mergeCell ref="A12:H12"/>
    <mergeCell ref="A13:I13"/>
    <mergeCell ref="A20:I20"/>
    <mergeCell ref="A23:H23"/>
    <mergeCell ref="A24:I24"/>
    <mergeCell ref="A25:I25"/>
    <mergeCell ref="A19:I19"/>
  </mergeCells>
  <phoneticPr fontId="88" type="noConversion"/>
  <pageMargins left="0.51181102362204722" right="0.51181102362204722" top="0.78740157480314965" bottom="0.78740157480314965"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27"/>
  <sheetViews>
    <sheetView view="pageBreakPreview" zoomScaleSheetLayoutView="100" workbookViewId="0">
      <selection activeCell="E24" sqref="E24"/>
    </sheetView>
  </sheetViews>
  <sheetFormatPr defaultColWidth="9.140625" defaultRowHeight="14.25" x14ac:dyDescent="0.2"/>
  <cols>
    <col min="1" max="1" width="9.140625" style="11"/>
    <col min="2" max="2" width="12.5703125" style="11" customWidth="1"/>
    <col min="3" max="3" width="9.5703125" style="11" customWidth="1"/>
    <col min="4" max="4" width="16.28515625" style="11" customWidth="1"/>
    <col min="5" max="5" width="18.85546875" style="11" customWidth="1"/>
    <col min="6" max="7" width="9.140625" style="11"/>
    <col min="8" max="8" width="14.5703125" style="11" customWidth="1"/>
    <col min="9" max="9" width="9.140625" style="11"/>
    <col min="10" max="10" width="9.85546875" style="11" bestFit="1" customWidth="1"/>
    <col min="11" max="11" width="9.140625" style="11"/>
    <col min="12" max="12" width="19.7109375" style="11" customWidth="1"/>
    <col min="13" max="16384" width="9.140625" style="11"/>
  </cols>
  <sheetData>
    <row r="1" spans="1:11" ht="18" customHeight="1" x14ac:dyDescent="0.25">
      <c r="A1" s="285"/>
      <c r="B1" s="285"/>
      <c r="C1" s="285"/>
      <c r="D1" s="285"/>
      <c r="E1" s="285"/>
      <c r="F1" s="285"/>
      <c r="G1" s="285"/>
      <c r="H1" s="285"/>
      <c r="I1" s="86"/>
      <c r="J1" s="87"/>
      <c r="K1" s="87"/>
    </row>
    <row r="2" spans="1:11" ht="18" customHeight="1" x14ac:dyDescent="0.25">
      <c r="A2" s="285"/>
      <c r="B2" s="285"/>
      <c r="C2" s="285"/>
      <c r="D2" s="285"/>
      <c r="E2" s="285"/>
      <c r="F2" s="285"/>
      <c r="G2" s="285"/>
      <c r="H2" s="285"/>
      <c r="I2" s="87"/>
      <c r="J2" s="87"/>
      <c r="K2" s="87"/>
    </row>
    <row r="3" spans="1:11" ht="18" customHeight="1" x14ac:dyDescent="0.25">
      <c r="A3" s="285"/>
      <c r="B3" s="285"/>
      <c r="C3" s="285"/>
      <c r="D3" s="285"/>
      <c r="E3" s="285"/>
      <c r="F3" s="285"/>
      <c r="G3" s="285"/>
      <c r="H3" s="285"/>
      <c r="I3" s="86"/>
      <c r="J3" s="88"/>
      <c r="K3" s="88"/>
    </row>
    <row r="4" spans="1:11" ht="32.25" customHeight="1" x14ac:dyDescent="0.25">
      <c r="A4" s="287" t="str">
        <f>'Planilha Final'!A5:I5</f>
        <v>PROJETO DE INFRAESTRUTURA DA ZONA DE INUNDAÇÃO DO BAIRRO ATALAIA (JADERLÂNDIA II)</v>
      </c>
      <c r="B4" s="287"/>
      <c r="C4" s="287"/>
      <c r="D4" s="287"/>
      <c r="E4" s="287"/>
      <c r="F4" s="287"/>
      <c r="G4" s="287"/>
      <c r="H4" s="287"/>
      <c r="I4" s="287"/>
      <c r="J4" s="287"/>
      <c r="K4" s="88"/>
    </row>
    <row r="6" spans="1:11" ht="15" x14ac:dyDescent="0.2">
      <c r="B6" s="286" t="s">
        <v>0</v>
      </c>
      <c r="C6" s="286"/>
      <c r="D6" s="286"/>
      <c r="E6" s="286"/>
      <c r="F6" s="286"/>
      <c r="G6" s="286"/>
      <c r="H6" s="286"/>
    </row>
    <row r="7" spans="1:11" ht="14.85" customHeight="1" x14ac:dyDescent="0.2">
      <c r="B7" s="36"/>
      <c r="C7" s="36"/>
      <c r="D7" s="36"/>
      <c r="E7" s="36"/>
      <c r="F7" s="36"/>
      <c r="G7" s="36"/>
      <c r="H7" s="36"/>
    </row>
    <row r="8" spans="1:11" ht="15" x14ac:dyDescent="0.2">
      <c r="B8" s="37"/>
      <c r="C8" s="33"/>
      <c r="D8" s="33"/>
      <c r="E8" s="33"/>
      <c r="F8" s="33"/>
      <c r="G8" s="33"/>
      <c r="H8" s="33"/>
    </row>
    <row r="9" spans="1:11" ht="15" x14ac:dyDescent="0.2">
      <c r="B9" s="63" t="s">
        <v>5</v>
      </c>
      <c r="C9" s="63"/>
      <c r="D9" s="63"/>
      <c r="E9" s="63"/>
      <c r="F9" s="33"/>
      <c r="G9" s="33"/>
      <c r="H9" s="33"/>
    </row>
    <row r="10" spans="1:11" ht="15" x14ac:dyDescent="0.2">
      <c r="B10" s="288" t="s">
        <v>43</v>
      </c>
      <c r="C10" s="288"/>
      <c r="D10" s="288"/>
      <c r="E10" s="42" t="s">
        <v>44</v>
      </c>
      <c r="F10" s="35"/>
      <c r="G10" s="33"/>
      <c r="H10" s="81"/>
    </row>
    <row r="11" spans="1:11" ht="15" x14ac:dyDescent="0.2">
      <c r="B11" s="288"/>
      <c r="C11" s="288"/>
      <c r="D11" s="288"/>
      <c r="E11" s="43" t="s">
        <v>2</v>
      </c>
      <c r="F11" s="35"/>
      <c r="G11" s="34"/>
      <c r="H11" s="81"/>
    </row>
    <row r="12" spans="1:11" ht="15" x14ac:dyDescent="0.2">
      <c r="B12" s="288" t="s">
        <v>50</v>
      </c>
      <c r="C12" s="288"/>
      <c r="D12" s="288"/>
      <c r="E12" s="43">
        <v>20</v>
      </c>
      <c r="F12" s="35"/>
      <c r="G12" s="34"/>
      <c r="H12" s="81"/>
    </row>
    <row r="13" spans="1:11" ht="15" x14ac:dyDescent="0.2">
      <c r="B13" s="288" t="s">
        <v>61</v>
      </c>
      <c r="C13" s="288"/>
      <c r="D13" s="288"/>
      <c r="E13" s="43">
        <v>10</v>
      </c>
      <c r="F13" s="35"/>
      <c r="G13" s="34"/>
      <c r="H13" s="81"/>
    </row>
    <row r="14" spans="1:11" x14ac:dyDescent="0.2">
      <c r="B14" s="288" t="s">
        <v>62</v>
      </c>
      <c r="C14" s="288"/>
      <c r="D14" s="288"/>
      <c r="E14" s="43">
        <v>25</v>
      </c>
    </row>
    <row r="15" spans="1:11" x14ac:dyDescent="0.2">
      <c r="I15" s="81"/>
      <c r="J15" s="81"/>
    </row>
    <row r="16" spans="1:11" x14ac:dyDescent="0.2">
      <c r="I16" s="81"/>
      <c r="J16" s="81"/>
    </row>
    <row r="17" spans="9:10" x14ac:dyDescent="0.2">
      <c r="I17" s="81"/>
      <c r="J17" s="81"/>
    </row>
    <row r="18" spans="9:10" ht="6.75" customHeight="1" x14ac:dyDescent="0.2"/>
    <row r="27" spans="9:10" x14ac:dyDescent="0.2">
      <c r="J27" s="11">
        <f>46/12</f>
        <v>3.8333333333333299</v>
      </c>
    </row>
  </sheetData>
  <mergeCells count="9">
    <mergeCell ref="A1:H1"/>
    <mergeCell ref="A3:H3"/>
    <mergeCell ref="B6:H6"/>
    <mergeCell ref="A4:J4"/>
    <mergeCell ref="B14:D14"/>
    <mergeCell ref="B12:D12"/>
    <mergeCell ref="B13:D13"/>
    <mergeCell ref="B10:D11"/>
    <mergeCell ref="A2:H2"/>
  </mergeCells>
  <pageMargins left="0.51181102362204722" right="0.51181102362204722" top="0.78740157480314965" bottom="0.78740157480314965" header="0.31496062992125984" footer="0.31496062992125984"/>
  <pageSetup paperSize="9" scale="7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23"/>
  <sheetViews>
    <sheetView zoomScaleSheetLayoutView="82" workbookViewId="0">
      <selection activeCell="L20" sqref="L20"/>
    </sheetView>
  </sheetViews>
  <sheetFormatPr defaultRowHeight="15" x14ac:dyDescent="0.25"/>
  <cols>
    <col min="2" max="2" width="11.85546875" customWidth="1"/>
    <col min="3" max="3" width="11.28515625" customWidth="1"/>
    <col min="4" max="4" width="12.140625" customWidth="1"/>
    <col min="5" max="5" width="28.28515625" customWidth="1"/>
    <col min="8" max="8" width="11.85546875" customWidth="1"/>
    <col min="9" max="9" width="16" bestFit="1" customWidth="1"/>
    <col min="11" max="11" width="13.28515625" bestFit="1" customWidth="1"/>
    <col min="12" max="12" width="17" bestFit="1" customWidth="1"/>
    <col min="14" max="14" width="15" bestFit="1" customWidth="1"/>
    <col min="17" max="17" width="15" bestFit="1" customWidth="1"/>
  </cols>
  <sheetData>
    <row r="1" spans="1:17" ht="18.75" customHeight="1" x14ac:dyDescent="0.25">
      <c r="A1" s="289"/>
      <c r="B1" s="289"/>
      <c r="C1" s="289"/>
      <c r="D1" s="289"/>
      <c r="E1" s="289"/>
      <c r="F1" s="289"/>
      <c r="G1" s="289"/>
      <c r="H1" s="289"/>
      <c r="I1" s="74"/>
    </row>
    <row r="2" spans="1:17" ht="18.75" customHeight="1" x14ac:dyDescent="0.25">
      <c r="A2" s="289"/>
      <c r="B2" s="289"/>
      <c r="C2" s="289"/>
      <c r="D2" s="289"/>
      <c r="E2" s="289"/>
      <c r="F2" s="289"/>
      <c r="G2" s="289"/>
      <c r="H2" s="289"/>
      <c r="I2" s="74"/>
    </row>
    <row r="3" spans="1:17" ht="18.75" customHeight="1" x14ac:dyDescent="0.25">
      <c r="A3" s="289"/>
      <c r="B3" s="289"/>
      <c r="C3" s="289"/>
      <c r="D3" s="289"/>
      <c r="E3" s="289"/>
      <c r="F3" s="289"/>
      <c r="G3" s="289"/>
      <c r="H3" s="289"/>
      <c r="I3" s="75"/>
    </row>
    <row r="4" spans="1:17" ht="27" customHeight="1" x14ac:dyDescent="0.25">
      <c r="A4" s="297" t="str">
        <f>'Planilha Final'!A5:I5</f>
        <v>PROJETO DE INFRAESTRUTURA DA ZONA DE INUNDAÇÃO DO BAIRRO ATALAIA (JADERLÂNDIA II)</v>
      </c>
      <c r="B4" s="297"/>
      <c r="C4" s="297"/>
      <c r="D4" s="297"/>
      <c r="E4" s="297"/>
      <c r="F4" s="297"/>
      <c r="G4" s="297"/>
      <c r="H4" s="297"/>
      <c r="I4" s="297"/>
    </row>
    <row r="5" spans="1:17" x14ac:dyDescent="0.25">
      <c r="I5" s="160">
        <v>45139</v>
      </c>
    </row>
    <row r="6" spans="1:17" x14ac:dyDescent="0.25">
      <c r="A6" s="69">
        <v>1</v>
      </c>
      <c r="B6" s="292" t="str">
        <f>'Planilha Final'!D11</f>
        <v>Adminstração da obra para regional.</v>
      </c>
      <c r="C6" s="292"/>
      <c r="D6" s="292"/>
      <c r="E6" s="292"/>
      <c r="F6" s="292"/>
      <c r="G6" s="292"/>
      <c r="H6" s="292"/>
      <c r="I6" s="293"/>
    </row>
    <row r="7" spans="1:17" x14ac:dyDescent="0.25">
      <c r="K7" s="64"/>
    </row>
    <row r="8" spans="1:17" x14ac:dyDescent="0.25">
      <c r="A8" s="294" t="s">
        <v>51</v>
      </c>
      <c r="B8" s="294"/>
      <c r="C8" s="294"/>
      <c r="D8" s="294"/>
      <c r="E8" s="294"/>
      <c r="F8" s="294"/>
      <c r="G8" s="294"/>
      <c r="H8" s="294"/>
      <c r="I8" s="294"/>
    </row>
    <row r="9" spans="1:17" x14ac:dyDescent="0.25">
      <c r="A9" s="295" t="s">
        <v>28</v>
      </c>
      <c r="B9" s="296" t="s">
        <v>29</v>
      </c>
      <c r="C9" s="295" t="s">
        <v>41</v>
      </c>
      <c r="D9" s="295"/>
      <c r="E9" s="295"/>
      <c r="F9" s="296" t="s">
        <v>52</v>
      </c>
      <c r="G9" s="296" t="s">
        <v>42</v>
      </c>
      <c r="H9" s="296" t="s">
        <v>53</v>
      </c>
      <c r="I9" s="296"/>
      <c r="L9" s="79"/>
    </row>
    <row r="10" spans="1:17" x14ac:dyDescent="0.25">
      <c r="A10" s="295"/>
      <c r="B10" s="296"/>
      <c r="C10" s="295"/>
      <c r="D10" s="295"/>
      <c r="E10" s="295"/>
      <c r="F10" s="296"/>
      <c r="G10" s="296"/>
      <c r="H10" s="46" t="s">
        <v>54</v>
      </c>
      <c r="I10" s="46" t="s">
        <v>4</v>
      </c>
    </row>
    <row r="11" spans="1:17" ht="31.5" customHeight="1" x14ac:dyDescent="0.25">
      <c r="A11" s="47" t="s">
        <v>14</v>
      </c>
      <c r="B11" s="47">
        <v>2707</v>
      </c>
      <c r="C11" s="291" t="s">
        <v>12</v>
      </c>
      <c r="D11" s="291"/>
      <c r="E11" s="291"/>
      <c r="F11" s="48" t="s">
        <v>11</v>
      </c>
      <c r="G11" s="48">
        <f>G18</f>
        <v>480</v>
      </c>
      <c r="H11" s="202">
        <v>109.32</v>
      </c>
      <c r="I11" s="49">
        <f>ROUND(G11*H11,2)</f>
        <v>52473.599999999999</v>
      </c>
      <c r="K11" s="71"/>
    </row>
    <row r="12" spans="1:17" x14ac:dyDescent="0.25">
      <c r="A12" s="47" t="s">
        <v>14</v>
      </c>
      <c r="B12" s="47">
        <v>4083</v>
      </c>
      <c r="C12" s="291" t="s">
        <v>13</v>
      </c>
      <c r="D12" s="291"/>
      <c r="E12" s="291"/>
      <c r="F12" s="48" t="s">
        <v>11</v>
      </c>
      <c r="G12" s="48">
        <f>G19</f>
        <v>720</v>
      </c>
      <c r="H12" s="202">
        <v>17.93</v>
      </c>
      <c r="I12" s="49">
        <f>ROUND(G12*H12,2)</f>
        <v>12909.6</v>
      </c>
      <c r="K12" s="68"/>
    </row>
    <row r="13" spans="1:17" x14ac:dyDescent="0.25">
      <c r="A13" s="47" t="s">
        <v>14</v>
      </c>
      <c r="B13" s="47">
        <v>41776</v>
      </c>
      <c r="C13" s="291" t="s">
        <v>55</v>
      </c>
      <c r="D13" s="291"/>
      <c r="E13" s="291"/>
      <c r="F13" s="48" t="s">
        <v>11</v>
      </c>
      <c r="G13" s="48">
        <f>G20</f>
        <v>960</v>
      </c>
      <c r="H13" s="202">
        <v>16.059999999999999</v>
      </c>
      <c r="I13" s="49">
        <f>ROUND(G13*H13,2)</f>
        <v>15417.6</v>
      </c>
    </row>
    <row r="14" spans="1:17" x14ac:dyDescent="0.25">
      <c r="A14" s="300" t="s">
        <v>4</v>
      </c>
      <c r="B14" s="300"/>
      <c r="C14" s="300"/>
      <c r="D14" s="300"/>
      <c r="E14" s="300"/>
      <c r="F14" s="300"/>
      <c r="G14" s="300"/>
      <c r="H14" s="300"/>
      <c r="I14" s="50">
        <f>SUM(I11:I13)</f>
        <v>80800.800000000003</v>
      </c>
      <c r="L14" s="79"/>
      <c r="N14" s="71"/>
      <c r="P14" s="78"/>
      <c r="Q14" s="71"/>
    </row>
    <row r="15" spans="1:17" x14ac:dyDescent="0.25">
      <c r="A15" s="51"/>
      <c r="B15" s="52"/>
      <c r="C15" s="52"/>
      <c r="D15" s="52"/>
      <c r="E15" s="52"/>
      <c r="F15" s="52"/>
      <c r="G15" s="52"/>
      <c r="H15" s="52"/>
      <c r="I15" s="53"/>
    </row>
    <row r="16" spans="1:17" x14ac:dyDescent="0.25">
      <c r="A16" s="294" t="s">
        <v>56</v>
      </c>
      <c r="B16" s="294"/>
      <c r="C16" s="294"/>
      <c r="D16" s="294"/>
      <c r="E16" s="294"/>
      <c r="F16" s="294"/>
      <c r="G16" s="294"/>
      <c r="H16" s="52"/>
      <c r="I16" s="53"/>
      <c r="J16" s="62"/>
    </row>
    <row r="17" spans="1:14" x14ac:dyDescent="0.25">
      <c r="A17" s="301" t="s">
        <v>57</v>
      </c>
      <c r="B17" s="302"/>
      <c r="C17" s="54" t="s">
        <v>6</v>
      </c>
      <c r="D17" s="55" t="s">
        <v>7</v>
      </c>
      <c r="E17" s="298" t="s">
        <v>8</v>
      </c>
      <c r="F17" s="299"/>
      <c r="G17" s="56"/>
      <c r="H17" s="57"/>
      <c r="I17" s="58"/>
      <c r="J17" s="26"/>
    </row>
    <row r="18" spans="1:14" x14ac:dyDescent="0.25">
      <c r="A18" s="290" t="s">
        <v>58</v>
      </c>
      <c r="B18" s="290"/>
      <c r="C18" s="77">
        <v>4</v>
      </c>
      <c r="D18" s="54">
        <v>20</v>
      </c>
      <c r="E18" s="54">
        <v>6</v>
      </c>
      <c r="F18" s="56" t="s">
        <v>20</v>
      </c>
      <c r="G18" s="91">
        <f>ROUND((C18*D18*E18),2)</f>
        <v>480</v>
      </c>
      <c r="H18" s="57"/>
      <c r="I18" s="58"/>
      <c r="J18" s="26"/>
      <c r="L18" s="90"/>
      <c r="N18" s="71"/>
    </row>
    <row r="19" spans="1:14" x14ac:dyDescent="0.25">
      <c r="A19" s="290" t="s">
        <v>59</v>
      </c>
      <c r="B19" s="290"/>
      <c r="C19" s="77">
        <v>6</v>
      </c>
      <c r="D19" s="54">
        <v>20</v>
      </c>
      <c r="E19" s="54">
        <v>6</v>
      </c>
      <c r="F19" s="56" t="s">
        <v>20</v>
      </c>
      <c r="G19" s="56">
        <f>ROUND((C19*D19*E19),2)</f>
        <v>720</v>
      </c>
      <c r="H19" s="57"/>
      <c r="I19" s="58"/>
    </row>
    <row r="20" spans="1:14" x14ac:dyDescent="0.25">
      <c r="A20" s="290" t="s">
        <v>60</v>
      </c>
      <c r="B20" s="290"/>
      <c r="C20" s="77">
        <v>8</v>
      </c>
      <c r="D20" s="54">
        <v>20</v>
      </c>
      <c r="E20" s="54">
        <v>6</v>
      </c>
      <c r="F20" s="56" t="s">
        <v>20</v>
      </c>
      <c r="G20" s="56">
        <f>ROUND((C20*D20*E20),2)</f>
        <v>960</v>
      </c>
      <c r="H20" s="59"/>
      <c r="I20" s="60"/>
      <c r="L20" s="71"/>
    </row>
    <row r="21" spans="1:14" x14ac:dyDescent="0.25">
      <c r="A21" s="61"/>
      <c r="B21" s="62"/>
      <c r="C21" s="62"/>
      <c r="D21" s="62"/>
      <c r="E21" s="62"/>
      <c r="F21" s="62"/>
      <c r="G21" s="62"/>
      <c r="H21" s="62"/>
      <c r="I21" s="62"/>
    </row>
    <row r="22" spans="1:14" x14ac:dyDescent="0.25">
      <c r="A22" s="26"/>
      <c r="B22" s="26"/>
      <c r="C22" s="26"/>
      <c r="D22" s="26"/>
      <c r="E22" s="26"/>
      <c r="F22" s="26"/>
      <c r="G22" s="26"/>
      <c r="H22" s="26"/>
      <c r="I22" s="26"/>
      <c r="L22" s="79"/>
    </row>
    <row r="23" spans="1:14" x14ac:dyDescent="0.25">
      <c r="A23" s="26"/>
      <c r="B23" s="26"/>
      <c r="C23" s="26"/>
      <c r="D23" s="26"/>
      <c r="E23" s="26"/>
      <c r="F23" s="26"/>
      <c r="G23" s="26"/>
      <c r="H23" s="26"/>
      <c r="I23" s="26"/>
      <c r="L23" s="71"/>
    </row>
  </sheetData>
  <mergeCells count="22">
    <mergeCell ref="A19:B19"/>
    <mergeCell ref="A20:B20"/>
    <mergeCell ref="E17:F17"/>
    <mergeCell ref="C12:E12"/>
    <mergeCell ref="C13:E13"/>
    <mergeCell ref="A14:H14"/>
    <mergeCell ref="A16:G16"/>
    <mergeCell ref="A17:B17"/>
    <mergeCell ref="A1:H1"/>
    <mergeCell ref="A2:H2"/>
    <mergeCell ref="A3:H3"/>
    <mergeCell ref="A18:B18"/>
    <mergeCell ref="C11:E11"/>
    <mergeCell ref="B6:I6"/>
    <mergeCell ref="A8:I8"/>
    <mergeCell ref="A9:A10"/>
    <mergeCell ref="B9:B10"/>
    <mergeCell ref="C9:E10"/>
    <mergeCell ref="F9:F10"/>
    <mergeCell ref="G9:G10"/>
    <mergeCell ref="H9:I9"/>
    <mergeCell ref="A4:I4"/>
  </mergeCells>
  <pageMargins left="0.51181102362204722" right="0.51181102362204722" top="0.78740157480314965" bottom="0.78740157480314965" header="0.31496062992125984" footer="0.31496062992125984"/>
  <pageSetup paperSize="9" scale="79" orientation="portrait" verticalDpi="360" r:id="rId1"/>
  <colBreaks count="1" manualBreakCount="1">
    <brk id="9"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24"/>
  <sheetViews>
    <sheetView view="pageBreakPreview" topLeftCell="A4" zoomScaleSheetLayoutView="100" workbookViewId="0">
      <selection activeCell="A4" sqref="A4:K4"/>
    </sheetView>
  </sheetViews>
  <sheetFormatPr defaultRowHeight="15" x14ac:dyDescent="0.25"/>
  <cols>
    <col min="1" max="1" width="4.140625" style="68" customWidth="1"/>
    <col min="2" max="2" width="8.5703125" customWidth="1"/>
    <col min="4" max="4" width="13.28515625" customWidth="1"/>
    <col min="5" max="5" width="10" customWidth="1"/>
    <col min="6" max="6" width="11.5703125" customWidth="1"/>
    <col min="7" max="8" width="11.28515625" customWidth="1"/>
    <col min="9" max="9" width="13.7109375" customWidth="1"/>
    <col min="14" max="14" width="19.28515625" customWidth="1"/>
  </cols>
  <sheetData>
    <row r="1" spans="1:12" ht="15.75" x14ac:dyDescent="0.25">
      <c r="A1" s="307"/>
      <c r="B1" s="307"/>
      <c r="C1" s="307"/>
      <c r="D1" s="307"/>
      <c r="E1" s="307"/>
      <c r="F1" s="307"/>
      <c r="G1" s="307"/>
      <c r="H1" s="307"/>
      <c r="I1" s="307"/>
      <c r="J1" s="76"/>
      <c r="K1" s="74"/>
      <c r="L1" s="68"/>
    </row>
    <row r="2" spans="1:12" ht="15.75" x14ac:dyDescent="0.25">
      <c r="A2" s="307"/>
      <c r="B2" s="307"/>
      <c r="C2" s="307"/>
      <c r="D2" s="307"/>
      <c r="E2" s="307"/>
      <c r="F2" s="307"/>
      <c r="G2" s="307"/>
      <c r="H2" s="307"/>
      <c r="I2" s="307"/>
      <c r="J2" s="76"/>
      <c r="K2" s="74"/>
      <c r="L2" s="68"/>
    </row>
    <row r="3" spans="1:12" ht="15.75" x14ac:dyDescent="0.25">
      <c r="A3" s="307"/>
      <c r="B3" s="307"/>
      <c r="C3" s="307"/>
      <c r="D3" s="307"/>
      <c r="E3" s="307"/>
      <c r="F3" s="307"/>
      <c r="G3" s="307"/>
      <c r="H3" s="307"/>
      <c r="I3" s="307"/>
      <c r="J3" s="76"/>
      <c r="K3" s="75"/>
      <c r="L3" s="68"/>
    </row>
    <row r="4" spans="1:12" ht="28.5" customHeight="1" x14ac:dyDescent="0.25">
      <c r="A4" s="310" t="str">
        <f>'1.Adm. Local'!A4:I4</f>
        <v>PROJETO DE INFRAESTRUTURA DA ZONA DE INUNDAÇÃO DO BAIRRO ATALAIA (JADERLÂNDIA II)</v>
      </c>
      <c r="B4" s="310"/>
      <c r="C4" s="310"/>
      <c r="D4" s="310"/>
      <c r="E4" s="310"/>
      <c r="F4" s="310"/>
      <c r="G4" s="310"/>
      <c r="H4" s="310"/>
      <c r="I4" s="310"/>
      <c r="J4" s="310"/>
      <c r="K4" s="310"/>
      <c r="L4" s="38"/>
    </row>
    <row r="5" spans="1:12" s="68" customFormat="1" x14ac:dyDescent="0.25">
      <c r="L5" s="38"/>
    </row>
    <row r="6" spans="1:12" s="68" customFormat="1" x14ac:dyDescent="0.25">
      <c r="B6"/>
      <c r="C6"/>
      <c r="D6"/>
      <c r="E6"/>
      <c r="F6"/>
      <c r="G6"/>
      <c r="H6"/>
      <c r="I6"/>
      <c r="J6"/>
      <c r="K6"/>
      <c r="L6"/>
    </row>
    <row r="7" spans="1:12" s="68" customFormat="1" x14ac:dyDescent="0.25">
      <c r="B7" s="70">
        <v>2</v>
      </c>
      <c r="C7" s="308" t="s">
        <v>15</v>
      </c>
      <c r="D7" s="308"/>
      <c r="E7" s="308"/>
      <c r="F7" s="308"/>
      <c r="G7" s="308"/>
      <c r="H7" s="308"/>
      <c r="I7" s="308"/>
      <c r="J7" s="309"/>
      <c r="K7"/>
      <c r="L7"/>
    </row>
    <row r="8" spans="1:12" s="68" customFormat="1" x14ac:dyDescent="0.25">
      <c r="B8" s="1"/>
      <c r="C8" s="1"/>
      <c r="D8" s="1"/>
      <c r="E8" s="1"/>
      <c r="F8" s="1"/>
      <c r="G8" s="1"/>
      <c r="H8" s="1"/>
      <c r="I8" s="1"/>
      <c r="J8" s="1"/>
      <c r="K8"/>
      <c r="L8"/>
    </row>
    <row r="9" spans="1:12" s="68" customFormat="1" x14ac:dyDescent="0.25">
      <c r="B9" s="27" t="s">
        <v>23</v>
      </c>
      <c r="C9" s="38" t="str">
        <f>'Planilha Final'!D15</f>
        <v>Placa de obra  em lona com plotagem de gráfica.</v>
      </c>
      <c r="D9" s="38"/>
      <c r="E9" s="38"/>
      <c r="F9" s="38"/>
      <c r="G9" s="38"/>
      <c r="H9" s="38"/>
      <c r="I9" s="38"/>
      <c r="J9" s="38"/>
      <c r="K9" s="38"/>
      <c r="L9"/>
    </row>
    <row r="10" spans="1:12" x14ac:dyDescent="0.25">
      <c r="B10" s="1"/>
      <c r="C10" s="1"/>
      <c r="D10" s="1"/>
      <c r="E10" s="1"/>
      <c r="F10" s="1"/>
      <c r="G10" s="1"/>
      <c r="H10" s="1"/>
      <c r="I10" s="1"/>
      <c r="J10" s="1"/>
      <c r="K10" s="68"/>
      <c r="L10" s="68"/>
    </row>
    <row r="11" spans="1:12" x14ac:dyDescent="0.25">
      <c r="B11" s="67" t="s">
        <v>18</v>
      </c>
      <c r="C11" s="65"/>
      <c r="D11" s="67" t="s">
        <v>19</v>
      </c>
      <c r="E11" s="65"/>
      <c r="F11" s="67" t="s">
        <v>17</v>
      </c>
      <c r="G11" s="84"/>
      <c r="H11" s="80" t="s">
        <v>21</v>
      </c>
    </row>
    <row r="12" spans="1:12" x14ac:dyDescent="0.25">
      <c r="B12" s="66">
        <v>4</v>
      </c>
      <c r="C12" s="66" t="s">
        <v>9</v>
      </c>
      <c r="D12" s="66">
        <v>6</v>
      </c>
      <c r="E12" s="66" t="s">
        <v>9</v>
      </c>
      <c r="F12" s="66">
        <v>1</v>
      </c>
      <c r="G12" s="66" t="s">
        <v>20</v>
      </c>
      <c r="H12" s="66">
        <f>B12*D12*F12</f>
        <v>24</v>
      </c>
    </row>
    <row r="13" spans="1:12" x14ac:dyDescent="0.25">
      <c r="B13" s="66">
        <v>2</v>
      </c>
      <c r="C13" s="66" t="s">
        <v>9</v>
      </c>
      <c r="D13" s="66">
        <v>3</v>
      </c>
      <c r="E13" s="66" t="s">
        <v>9</v>
      </c>
      <c r="F13" s="66">
        <v>1</v>
      </c>
      <c r="G13" s="73" t="s">
        <v>20</v>
      </c>
      <c r="H13" s="66">
        <f>B13*D13*F13</f>
        <v>6</v>
      </c>
    </row>
    <row r="14" spans="1:12" x14ac:dyDescent="0.25">
      <c r="B14" s="1"/>
      <c r="C14" s="72"/>
      <c r="D14" s="72"/>
      <c r="E14" s="72"/>
      <c r="F14" s="72"/>
      <c r="G14" s="72"/>
      <c r="H14" s="72"/>
      <c r="I14" s="72"/>
      <c r="J14" s="1"/>
      <c r="K14" s="68"/>
      <c r="L14" s="68"/>
    </row>
    <row r="15" spans="1:12" x14ac:dyDescent="0.25">
      <c r="B15" s="1"/>
      <c r="C15" s="2" t="s">
        <v>10</v>
      </c>
      <c r="D15" s="5">
        <f>SUM(H12:H13)</f>
        <v>30</v>
      </c>
      <c r="E15" s="6" t="s">
        <v>109</v>
      </c>
      <c r="F15" s="1"/>
      <c r="G15" s="1"/>
      <c r="H15" s="1"/>
      <c r="I15" s="1"/>
      <c r="J15" s="1"/>
    </row>
    <row r="16" spans="1:12" s="68" customFormat="1" x14ac:dyDescent="0.25">
      <c r="B16" s="1"/>
      <c r="C16" s="1"/>
      <c r="D16" s="1"/>
      <c r="E16" s="1"/>
      <c r="F16" s="1"/>
      <c r="G16" s="1"/>
      <c r="H16" s="1"/>
      <c r="I16" s="1"/>
      <c r="J16" s="1"/>
      <c r="K16"/>
      <c r="L16"/>
    </row>
    <row r="17" spans="2:12" ht="33" customHeight="1" x14ac:dyDescent="0.25">
      <c r="B17" s="27" t="s">
        <v>24</v>
      </c>
      <c r="C17" s="303" t="str">
        <f>'Planilha Final'!D16</f>
        <v>Execução de depósito em canteiro de obra em chapa de madeira compensada, não incluso mobiliário. AF 04/2016.</v>
      </c>
      <c r="D17" s="303"/>
      <c r="E17" s="303"/>
      <c r="F17" s="303"/>
      <c r="G17" s="303"/>
      <c r="H17" s="303"/>
      <c r="I17" s="303"/>
      <c r="J17" s="303"/>
      <c r="K17" s="39"/>
    </row>
    <row r="18" spans="2:12" x14ac:dyDescent="0.25">
      <c r="B18" s="1"/>
      <c r="C18" s="7"/>
      <c r="D18" s="7"/>
      <c r="E18" s="7"/>
      <c r="F18" s="7"/>
      <c r="G18" s="7"/>
      <c r="H18" s="7"/>
      <c r="I18" s="7"/>
      <c r="J18" s="7"/>
    </row>
    <row r="19" spans="2:12" x14ac:dyDescent="0.25">
      <c r="B19" s="1"/>
      <c r="C19" s="304" t="s">
        <v>68</v>
      </c>
      <c r="D19" s="304"/>
      <c r="E19" s="304"/>
      <c r="F19" s="305"/>
      <c r="G19" s="305" t="s">
        <v>69</v>
      </c>
      <c r="H19" s="305"/>
      <c r="I19" s="305"/>
    </row>
    <row r="20" spans="2:12" x14ac:dyDescent="0.25">
      <c r="B20" s="1"/>
      <c r="C20" s="304"/>
      <c r="D20" s="304"/>
      <c r="E20" s="304"/>
      <c r="F20" s="305"/>
      <c r="G20" s="305"/>
      <c r="H20" s="305"/>
      <c r="I20" s="305"/>
    </row>
    <row r="21" spans="2:12" x14ac:dyDescent="0.25">
      <c r="B21" s="1"/>
      <c r="C21" s="306">
        <v>4</v>
      </c>
      <c r="D21" s="306"/>
      <c r="E21" s="306"/>
      <c r="F21" s="67" t="s">
        <v>49</v>
      </c>
      <c r="G21" s="305">
        <v>4</v>
      </c>
      <c r="H21" s="305"/>
      <c r="I21" s="305"/>
      <c r="J21" s="68"/>
      <c r="K21" s="68"/>
      <c r="L21" s="68"/>
    </row>
    <row r="22" spans="2:12" x14ac:dyDescent="0.25">
      <c r="B22" s="1"/>
      <c r="C22" s="1"/>
      <c r="D22" s="1"/>
      <c r="E22" s="1"/>
      <c r="F22" s="1"/>
      <c r="G22" s="1"/>
      <c r="H22" s="1"/>
      <c r="I22" s="1"/>
      <c r="J22" s="1"/>
    </row>
    <row r="23" spans="2:12" x14ac:dyDescent="0.25">
      <c r="B23" s="1"/>
      <c r="C23" s="2" t="s">
        <v>10</v>
      </c>
      <c r="D23" s="5">
        <f>C21*G21</f>
        <v>16</v>
      </c>
      <c r="E23" s="8" t="s">
        <v>109</v>
      </c>
      <c r="F23" s="1"/>
      <c r="G23" s="89"/>
      <c r="H23" s="89"/>
      <c r="I23" s="1"/>
      <c r="J23" s="1"/>
    </row>
    <row r="24" spans="2:12" x14ac:dyDescent="0.25">
      <c r="B24" s="4"/>
      <c r="C24" s="7"/>
      <c r="D24" s="7"/>
      <c r="E24" s="7"/>
      <c r="F24" s="7"/>
      <c r="G24" s="7"/>
      <c r="H24" s="7"/>
      <c r="I24" s="7"/>
      <c r="J24" s="7"/>
    </row>
  </sheetData>
  <mergeCells count="11">
    <mergeCell ref="A1:I1"/>
    <mergeCell ref="A2:I2"/>
    <mergeCell ref="A3:I3"/>
    <mergeCell ref="C7:J7"/>
    <mergeCell ref="A4:K4"/>
    <mergeCell ref="C17:J17"/>
    <mergeCell ref="C19:E20"/>
    <mergeCell ref="F19:F20"/>
    <mergeCell ref="G19:I20"/>
    <mergeCell ref="C21:E21"/>
    <mergeCell ref="G21:I21"/>
  </mergeCells>
  <pageMargins left="0.51181102362204722" right="0.51181102362204722" top="0.78740157480314965" bottom="0.78740157480314965" header="0.31496062992125984" footer="0.31496062992125984"/>
  <pageSetup paperSize="9" scale="84"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3:R23"/>
  <sheetViews>
    <sheetView topLeftCell="A4" zoomScale="85" zoomScaleNormal="85" zoomScaleSheetLayoutView="75" workbookViewId="0">
      <selection activeCell="A3" sqref="A3:M3"/>
    </sheetView>
  </sheetViews>
  <sheetFormatPr defaultColWidth="9.140625" defaultRowHeight="14.25" x14ac:dyDescent="0.2"/>
  <cols>
    <col min="1" max="1" width="11.28515625" style="11" customWidth="1"/>
    <col min="2" max="2" width="14.85546875" style="11" customWidth="1"/>
    <col min="3" max="3" width="44.140625" style="11" customWidth="1"/>
    <col min="4" max="4" width="9.42578125" style="11" customWidth="1"/>
    <col min="5" max="5" width="13.42578125" style="11" customWidth="1"/>
    <col min="6" max="6" width="15.42578125" style="11" customWidth="1"/>
    <col min="7" max="7" width="8.28515625" style="11" bestFit="1" customWidth="1"/>
    <col min="8" max="8" width="12.85546875" style="11" bestFit="1" customWidth="1"/>
    <col min="9" max="9" width="5.42578125" style="11" bestFit="1" customWidth="1"/>
    <col min="10" max="10" width="8" style="11" customWidth="1"/>
    <col min="11" max="11" width="5.85546875" style="11" customWidth="1"/>
    <col min="12" max="12" width="10.85546875" style="11" bestFit="1" customWidth="1"/>
    <col min="13" max="13" width="21.7109375" style="11" customWidth="1"/>
    <col min="14" max="14" width="12.42578125" style="11" bestFit="1" customWidth="1"/>
    <col min="15" max="15" width="17.85546875" style="11" customWidth="1"/>
    <col min="16" max="16" width="11.85546875" style="11" bestFit="1" customWidth="1"/>
    <col min="17" max="17" width="12.140625" style="11" customWidth="1"/>
    <col min="18" max="18" width="11.85546875" style="11" bestFit="1" customWidth="1"/>
    <col min="19" max="19" width="13.5703125" style="11" customWidth="1"/>
    <col min="20" max="20" width="10.28515625" style="11" bestFit="1" customWidth="1"/>
    <col min="21" max="21" width="15.42578125" style="11" customWidth="1"/>
    <col min="22" max="16384" width="9.140625" style="11"/>
  </cols>
  <sheetData>
    <row r="3" spans="1:18" s="12" customFormat="1" ht="21.75" customHeight="1" x14ac:dyDescent="0.2">
      <c r="A3" s="307" t="str">
        <f>'2.Ser.Prel.'!A4:K4</f>
        <v>PROJETO DE INFRAESTRUTURA DA ZONA DE INUNDAÇÃO DO BAIRRO ATALAIA (JADERLÂNDIA II)</v>
      </c>
      <c r="B3" s="307"/>
      <c r="C3" s="307"/>
      <c r="D3" s="307"/>
      <c r="E3" s="307"/>
      <c r="F3" s="307"/>
      <c r="G3" s="307"/>
      <c r="H3" s="307"/>
      <c r="I3" s="307"/>
      <c r="J3" s="307"/>
      <c r="K3" s="307"/>
      <c r="L3" s="307"/>
      <c r="M3" s="307"/>
    </row>
    <row r="4" spans="1:18" s="16" customFormat="1" ht="15" x14ac:dyDescent="0.2">
      <c r="A4" s="11"/>
      <c r="B4" s="11"/>
      <c r="C4" s="11"/>
      <c r="D4" s="11"/>
      <c r="E4" s="11"/>
      <c r="F4" s="11"/>
      <c r="G4" s="11"/>
      <c r="H4" s="11"/>
      <c r="I4" s="11"/>
      <c r="J4" s="11"/>
      <c r="K4" s="11"/>
      <c r="L4" s="11"/>
      <c r="M4" s="11"/>
      <c r="Q4" s="41"/>
    </row>
    <row r="5" spans="1:18" s="16" customFormat="1" ht="18" x14ac:dyDescent="0.25">
      <c r="A5" s="311" t="s">
        <v>64</v>
      </c>
      <c r="B5" s="311"/>
      <c r="C5" s="311"/>
      <c r="D5" s="311"/>
      <c r="E5" s="311"/>
      <c r="F5" s="311"/>
      <c r="G5" s="311"/>
      <c r="H5" s="311"/>
      <c r="I5" s="311"/>
      <c r="J5" s="311"/>
      <c r="K5" s="311"/>
      <c r="L5" s="311"/>
      <c r="M5" s="311"/>
      <c r="Q5" s="41"/>
    </row>
    <row r="6" spans="1:18" s="16" customFormat="1" ht="15" x14ac:dyDescent="0.2">
      <c r="A6" s="11"/>
      <c r="B6" s="11"/>
      <c r="C6" s="11"/>
      <c r="D6" s="11"/>
      <c r="E6" s="11"/>
      <c r="F6" s="11"/>
      <c r="G6" s="11"/>
      <c r="H6" s="11"/>
      <c r="I6" s="11"/>
      <c r="J6" s="11"/>
      <c r="K6" s="11"/>
      <c r="L6" s="11"/>
      <c r="M6" s="11"/>
    </row>
    <row r="7" spans="1:18" s="16" customFormat="1" ht="15" x14ac:dyDescent="0.25">
      <c r="A7" s="28" t="s">
        <v>45</v>
      </c>
      <c r="B7" s="40" t="s">
        <v>46</v>
      </c>
      <c r="C7" s="29" t="s">
        <v>65</v>
      </c>
      <c r="D7" s="30"/>
      <c r="E7" s="30"/>
      <c r="F7" s="30"/>
      <c r="G7" s="30"/>
      <c r="H7" s="30"/>
      <c r="I7" s="30"/>
      <c r="J7" s="30"/>
      <c r="K7" s="30"/>
      <c r="L7" s="30"/>
      <c r="M7" s="31"/>
    </row>
    <row r="8" spans="1:18" s="20" customFormat="1" ht="15" x14ac:dyDescent="0.2">
      <c r="A8" s="11"/>
      <c r="B8" s="11"/>
      <c r="C8" s="11"/>
      <c r="D8" s="11"/>
      <c r="E8" s="11"/>
      <c r="F8" s="11"/>
      <c r="G8" s="11"/>
      <c r="H8" s="11"/>
      <c r="I8" s="11"/>
      <c r="J8" s="11"/>
      <c r="K8" s="11"/>
      <c r="L8" s="11"/>
      <c r="M8" s="11"/>
    </row>
    <row r="9" spans="1:18" s="20" customFormat="1" ht="25.5" x14ac:dyDescent="0.25">
      <c r="A9" s="23" t="s">
        <v>28</v>
      </c>
      <c r="B9" s="24" t="s">
        <v>29</v>
      </c>
      <c r="C9" s="25" t="s">
        <v>30</v>
      </c>
      <c r="D9" s="25" t="s">
        <v>31</v>
      </c>
      <c r="E9" s="25" t="s">
        <v>32</v>
      </c>
      <c r="F9" s="23" t="s">
        <v>33</v>
      </c>
      <c r="G9" s="25" t="s">
        <v>34</v>
      </c>
      <c r="H9" s="23" t="s">
        <v>35</v>
      </c>
      <c r="I9" s="315" t="s">
        <v>102</v>
      </c>
      <c r="J9" s="316"/>
      <c r="K9" s="317"/>
      <c r="L9" s="23" t="s">
        <v>36</v>
      </c>
      <c r="M9" s="23" t="s">
        <v>37</v>
      </c>
    </row>
    <row r="10" spans="1:18" s="21" customFormat="1" ht="81" customHeight="1" x14ac:dyDescent="0.25">
      <c r="A10" s="13" t="s">
        <v>14</v>
      </c>
      <c r="B10" s="10">
        <v>5824</v>
      </c>
      <c r="C10" s="17" t="s">
        <v>38</v>
      </c>
      <c r="D10" s="13" t="s">
        <v>47</v>
      </c>
      <c r="E10" s="45" t="s">
        <v>48</v>
      </c>
      <c r="F10" s="14">
        <v>1</v>
      </c>
      <c r="G10" s="44">
        <v>30.95</v>
      </c>
      <c r="H10" s="9">
        <v>40</v>
      </c>
      <c r="I10" s="318">
        <v>2</v>
      </c>
      <c r="J10" s="319"/>
      <c r="K10" s="320"/>
      <c r="L10" s="204">
        <v>209.16</v>
      </c>
      <c r="M10" s="15">
        <f t="shared" ref="M10:M13" si="0">((G10*F10)/H10)*I10*L10</f>
        <v>323.68</v>
      </c>
      <c r="N10" s="131"/>
      <c r="O10" s="130"/>
      <c r="P10" s="130"/>
      <c r="Q10" s="130"/>
    </row>
    <row r="11" spans="1:18" s="22" customFormat="1" ht="63.75" x14ac:dyDescent="0.25">
      <c r="A11" s="18" t="s">
        <v>14</v>
      </c>
      <c r="B11" s="19">
        <v>5811</v>
      </c>
      <c r="C11" s="17" t="s">
        <v>39</v>
      </c>
      <c r="D11" s="45" t="s">
        <v>47</v>
      </c>
      <c r="E11" s="45" t="s">
        <v>48</v>
      </c>
      <c r="F11" s="14">
        <v>1</v>
      </c>
      <c r="G11" s="44">
        <v>30.95</v>
      </c>
      <c r="H11" s="9">
        <v>40</v>
      </c>
      <c r="I11" s="318">
        <v>10</v>
      </c>
      <c r="J11" s="319"/>
      <c r="K11" s="320"/>
      <c r="L11" s="204">
        <v>197.13</v>
      </c>
      <c r="M11" s="15">
        <f t="shared" si="0"/>
        <v>1525.29</v>
      </c>
      <c r="N11" s="123"/>
      <c r="O11" s="123"/>
      <c r="R11" s="85"/>
    </row>
    <row r="12" spans="1:18" ht="69.75" customHeight="1" x14ac:dyDescent="0.2">
      <c r="A12" s="18" t="s">
        <v>14</v>
      </c>
      <c r="B12" s="19">
        <v>91386</v>
      </c>
      <c r="C12" s="17" t="s">
        <v>40</v>
      </c>
      <c r="D12" s="45" t="s">
        <v>47</v>
      </c>
      <c r="E12" s="45" t="s">
        <v>48</v>
      </c>
      <c r="F12" s="14">
        <v>1</v>
      </c>
      <c r="G12" s="44">
        <v>30.95</v>
      </c>
      <c r="H12" s="9">
        <v>40</v>
      </c>
      <c r="I12" s="318">
        <v>10</v>
      </c>
      <c r="J12" s="319"/>
      <c r="K12" s="320"/>
      <c r="L12" s="204">
        <v>260.02999999999997</v>
      </c>
      <c r="M12" s="15">
        <f t="shared" si="0"/>
        <v>2011.98</v>
      </c>
      <c r="N12" s="124"/>
      <c r="O12" s="124"/>
    </row>
    <row r="13" spans="1:18" ht="89.25" x14ac:dyDescent="0.2">
      <c r="A13" s="18" t="s">
        <v>14</v>
      </c>
      <c r="B13" s="19">
        <v>5875</v>
      </c>
      <c r="C13" s="17" t="s">
        <v>123</v>
      </c>
      <c r="D13" s="45" t="s">
        <v>47</v>
      </c>
      <c r="E13" s="45" t="s">
        <v>48</v>
      </c>
      <c r="F13" s="14">
        <v>1</v>
      </c>
      <c r="G13" s="44">
        <v>30.95</v>
      </c>
      <c r="H13" s="9">
        <v>40</v>
      </c>
      <c r="I13" s="318">
        <v>4</v>
      </c>
      <c r="J13" s="319"/>
      <c r="K13" s="320"/>
      <c r="L13" s="204">
        <v>137.62</v>
      </c>
      <c r="M13" s="15">
        <f t="shared" si="0"/>
        <v>425.93</v>
      </c>
      <c r="N13" s="124"/>
    </row>
    <row r="14" spans="1:18" ht="15.75" x14ac:dyDescent="0.2">
      <c r="A14" s="312" t="s">
        <v>4</v>
      </c>
      <c r="B14" s="313"/>
      <c r="C14" s="313"/>
      <c r="D14" s="313"/>
      <c r="E14" s="313"/>
      <c r="F14" s="313"/>
      <c r="G14" s="313"/>
      <c r="H14" s="313"/>
      <c r="I14" s="313"/>
      <c r="J14" s="313"/>
      <c r="K14" s="313"/>
      <c r="L14" s="314"/>
      <c r="M14" s="32">
        <f>ROUND(SUM(M10:M13),2)</f>
        <v>4286.88</v>
      </c>
    </row>
    <row r="15" spans="1:18" ht="15" x14ac:dyDescent="0.2">
      <c r="A15" s="20"/>
      <c r="B15" s="20"/>
      <c r="C15" s="20"/>
      <c r="D15" s="20"/>
      <c r="E15" s="20"/>
      <c r="F15" s="20"/>
      <c r="G15" s="20"/>
      <c r="H15" s="20"/>
      <c r="I15" s="20"/>
      <c r="J15" s="20"/>
      <c r="K15" s="20"/>
      <c r="L15" s="20"/>
      <c r="M15" s="20"/>
    </row>
    <row r="19" spans="8:13" x14ac:dyDescent="0.2">
      <c r="H19" s="11">
        <v>500</v>
      </c>
      <c r="M19" s="82">
        <v>94511.42</v>
      </c>
    </row>
    <row r="20" spans="8:13" x14ac:dyDescent="0.2">
      <c r="H20" s="11">
        <f>H19/12</f>
        <v>41.6666666666667</v>
      </c>
      <c r="M20" s="83">
        <f>M19-M14</f>
        <v>90224.54</v>
      </c>
    </row>
    <row r="21" spans="8:13" x14ac:dyDescent="0.2">
      <c r="H21" s="11">
        <f>H20*5</f>
        <v>208.333333333333</v>
      </c>
    </row>
    <row r="22" spans="8:13" x14ac:dyDescent="0.2">
      <c r="H22" s="11">
        <v>291.66666666666703</v>
      </c>
    </row>
    <row r="23" spans="8:13" x14ac:dyDescent="0.2">
      <c r="H23" s="11">
        <f>H22+H21</f>
        <v>500</v>
      </c>
    </row>
  </sheetData>
  <mergeCells count="8">
    <mergeCell ref="A5:M5"/>
    <mergeCell ref="A3:M3"/>
    <mergeCell ref="A14:L14"/>
    <mergeCell ref="I9:K9"/>
    <mergeCell ref="I10:K10"/>
    <mergeCell ref="I11:K11"/>
    <mergeCell ref="I12:K12"/>
    <mergeCell ref="I13:K13"/>
  </mergeCells>
  <pageMargins left="0.7" right="0.7"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Planilha Final</vt:lpstr>
      <vt:lpstr>Dados da obra</vt:lpstr>
      <vt:lpstr>1.Adm. Local</vt:lpstr>
      <vt:lpstr>2.Ser.Prel.</vt:lpstr>
      <vt:lpstr>Mobilização</vt:lpstr>
      <vt:lpstr>'1.Adm. Local'!Area_de_impressao</vt:lpstr>
      <vt:lpstr>'2.Ser.Prel.'!Area_de_impressao</vt:lpstr>
      <vt:lpstr>'Dados da obra'!Area_de_impressao</vt:lpstr>
      <vt:lpstr>Mobilização!Area_de_impressao</vt:lpstr>
      <vt:lpstr>'Planilha Final'!Area_de_impressao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dc:creator>
  <cp:lastModifiedBy>patricia barbosa</cp:lastModifiedBy>
  <cp:lastPrinted>2023-12-18T15:58:15Z</cp:lastPrinted>
  <dcterms:created xsi:type="dcterms:W3CDTF">2019-05-03T14:47:32Z</dcterms:created>
  <dcterms:modified xsi:type="dcterms:W3CDTF">2023-12-20T13:15:29Z</dcterms:modified>
</cp:coreProperties>
</file>