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 frança\Desktop\"/>
    </mc:Choice>
  </mc:AlternateContent>
  <xr:revisionPtr revIDLastSave="0" documentId="13_ncr:1_{77993325-B0A9-4C21-93E5-D0883558BA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2" r:id="rId1"/>
  </sheets>
  <definedNames>
    <definedName name="_xlnm.Print_Area" localSheetId="0">Planilha1!$A$1:$M$419</definedName>
    <definedName name="_xlnm.Print_Titles" localSheetId="0">Planilha1!$A:$M,Planilha1!$1:$4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2" l="1"/>
  <c r="M45" i="2" s="1"/>
  <c r="O45" i="2"/>
  <c r="Q45" i="2" s="1"/>
  <c r="L264" i="2"/>
  <c r="G30" i="2"/>
  <c r="I30" i="2" s="1"/>
  <c r="M30" i="2" s="1"/>
  <c r="G29" i="2"/>
  <c r="I29" i="2" s="1"/>
  <c r="M29" i="2" s="1"/>
  <c r="M229" i="2"/>
  <c r="M332" i="2"/>
  <c r="M331" i="2" s="1"/>
  <c r="M208" i="2"/>
  <c r="M207" i="2"/>
  <c r="M206" i="2"/>
  <c r="M205" i="2"/>
  <c r="M204" i="2"/>
  <c r="M203" i="2"/>
  <c r="M202" i="2"/>
  <c r="M201" i="2"/>
  <c r="H401" i="2"/>
  <c r="M401" i="2" s="1"/>
  <c r="H400" i="2"/>
  <c r="M400" i="2" s="1"/>
  <c r="H399" i="2"/>
  <c r="M399" i="2" s="1"/>
  <c r="H398" i="2"/>
  <c r="M398" i="2" s="1"/>
  <c r="H397" i="2"/>
  <c r="M397" i="2" s="1"/>
  <c r="H395" i="2"/>
  <c r="M395" i="2" s="1"/>
  <c r="H394" i="2"/>
  <c r="M394" i="2" s="1"/>
  <c r="H393" i="2"/>
  <c r="M393" i="2" s="1"/>
  <c r="H392" i="2"/>
  <c r="M392" i="2" s="1"/>
  <c r="H391" i="2"/>
  <c r="M391" i="2" s="1"/>
  <c r="H390" i="2"/>
  <c r="M390" i="2" s="1"/>
  <c r="D396" i="2"/>
  <c r="H396" i="2" s="1"/>
  <c r="M69" i="2"/>
  <c r="H71" i="2"/>
  <c r="M71" i="2" s="1"/>
  <c r="M70" i="2" s="1"/>
  <c r="M410" i="2"/>
  <c r="M409" i="2" s="1"/>
  <c r="M418" i="2"/>
  <c r="M414" i="2"/>
  <c r="M412" i="2"/>
  <c r="M411" i="2" s="1"/>
  <c r="M408" i="2"/>
  <c r="M407" i="2" s="1"/>
  <c r="M406" i="2"/>
  <c r="M405" i="2" s="1"/>
  <c r="M404" i="2"/>
  <c r="M403" i="2" s="1"/>
  <c r="H388" i="2"/>
  <c r="M388" i="2" s="1"/>
  <c r="H387" i="2"/>
  <c r="M387" i="2" s="1"/>
  <c r="H386" i="2"/>
  <c r="M386" i="2" s="1"/>
  <c r="H385" i="2"/>
  <c r="M385" i="2" s="1"/>
  <c r="H384" i="2"/>
  <c r="M384" i="2" s="1"/>
  <c r="H382" i="2"/>
  <c r="M382" i="2" s="1"/>
  <c r="H381" i="2"/>
  <c r="M381" i="2" s="1"/>
  <c r="H380" i="2"/>
  <c r="M380" i="2" s="1"/>
  <c r="H379" i="2"/>
  <c r="M379" i="2" s="1"/>
  <c r="H378" i="2"/>
  <c r="M378" i="2" s="1"/>
  <c r="H377" i="2"/>
  <c r="M377" i="2" s="1"/>
  <c r="D383" i="2"/>
  <c r="H383" i="2" s="1"/>
  <c r="M383" i="2" s="1"/>
  <c r="M375" i="2"/>
  <c r="M374" i="2" s="1"/>
  <c r="M373" i="2"/>
  <c r="M372" i="2" s="1"/>
  <c r="M371" i="2"/>
  <c r="M370" i="2" s="1"/>
  <c r="L369" i="2"/>
  <c r="M369" i="2" s="1"/>
  <c r="M368" i="2" s="1"/>
  <c r="L367" i="2"/>
  <c r="M367" i="2" s="1"/>
  <c r="M366" i="2" s="1"/>
  <c r="L365" i="2"/>
  <c r="M365" i="2" s="1"/>
  <c r="M364" i="2" s="1"/>
  <c r="M363" i="2"/>
  <c r="M362" i="2" s="1"/>
  <c r="L361" i="2"/>
  <c r="M361" i="2" s="1"/>
  <c r="M360" i="2" s="1"/>
  <c r="M359" i="2"/>
  <c r="M358" i="2" s="1"/>
  <c r="M357" i="2"/>
  <c r="M356" i="2" s="1"/>
  <c r="L355" i="2"/>
  <c r="M355" i="2" s="1"/>
  <c r="M354" i="2" s="1"/>
  <c r="L353" i="2"/>
  <c r="M353" i="2" s="1"/>
  <c r="M352" i="2" s="1"/>
  <c r="M351" i="2"/>
  <c r="M350" i="2" s="1"/>
  <c r="L349" i="2"/>
  <c r="M349" i="2" s="1"/>
  <c r="M348" i="2" s="1"/>
  <c r="M346" i="2"/>
  <c r="M345" i="2" s="1"/>
  <c r="M344" i="2"/>
  <c r="M343" i="2" s="1"/>
  <c r="M342" i="2"/>
  <c r="M341" i="2" s="1"/>
  <c r="M339" i="2"/>
  <c r="M338" i="2" s="1"/>
  <c r="M337" i="2"/>
  <c r="M336" i="2" s="1"/>
  <c r="M335" i="2"/>
  <c r="M334" i="2" s="1"/>
  <c r="M330" i="2"/>
  <c r="M329" i="2" s="1"/>
  <c r="L328" i="2"/>
  <c r="M328" i="2" s="1"/>
  <c r="M327" i="2" s="1"/>
  <c r="M326" i="2"/>
  <c r="M325" i="2" s="1"/>
  <c r="M324" i="2"/>
  <c r="M323" i="2" s="1"/>
  <c r="M322" i="2"/>
  <c r="M321" i="2" s="1"/>
  <c r="L320" i="2"/>
  <c r="M320" i="2" s="1"/>
  <c r="M319" i="2" s="1"/>
  <c r="L318" i="2"/>
  <c r="M318" i="2" s="1"/>
  <c r="M317" i="2" s="1"/>
  <c r="M315" i="2"/>
  <c r="M314" i="2" s="1"/>
  <c r="M313" i="2"/>
  <c r="M312" i="2" s="1"/>
  <c r="L311" i="2"/>
  <c r="M311" i="2" s="1"/>
  <c r="M310" i="2" s="1"/>
  <c r="L309" i="2"/>
  <c r="M309" i="2" s="1"/>
  <c r="M308" i="2" s="1"/>
  <c r="M301" i="2"/>
  <c r="M300" i="2" s="1"/>
  <c r="M299" i="2"/>
  <c r="M298" i="2" s="1"/>
  <c r="M297" i="2"/>
  <c r="M296" i="2" s="1"/>
  <c r="M295" i="2"/>
  <c r="M294" i="2" s="1"/>
  <c r="G293" i="2"/>
  <c r="M293" i="2"/>
  <c r="M292" i="2" s="1"/>
  <c r="M291" i="2"/>
  <c r="M290" i="2" s="1"/>
  <c r="M289" i="2"/>
  <c r="M288" i="2" s="1"/>
  <c r="M287" i="2"/>
  <c r="M286" i="2" s="1"/>
  <c r="M277" i="2"/>
  <c r="M285" i="2"/>
  <c r="M284" i="2" s="1"/>
  <c r="L283" i="2"/>
  <c r="M283" i="2" s="1"/>
  <c r="M282" i="2" s="1"/>
  <c r="M281" i="2"/>
  <c r="M280" i="2" s="1"/>
  <c r="L276" i="2"/>
  <c r="M276" i="2" s="1"/>
  <c r="M274" i="2"/>
  <c r="M273" i="2" s="1"/>
  <c r="L272" i="2"/>
  <c r="M272" i="2" s="1"/>
  <c r="M271" i="2" s="1"/>
  <c r="M270" i="2"/>
  <c r="M269" i="2" s="1"/>
  <c r="L268" i="2"/>
  <c r="M268" i="2" s="1"/>
  <c r="M267" i="2" s="1"/>
  <c r="M266" i="2"/>
  <c r="M265" i="2" s="1"/>
  <c r="M264" i="2"/>
  <c r="M263" i="2" s="1"/>
  <c r="M262" i="2"/>
  <c r="M261" i="2" s="1"/>
  <c r="M260" i="2"/>
  <c r="M259" i="2" s="1"/>
  <c r="M258" i="2"/>
  <c r="M257" i="2" s="1"/>
  <c r="M256" i="2"/>
  <c r="M255" i="2" s="1"/>
  <c r="M254" i="2"/>
  <c r="M253" i="2" s="1"/>
  <c r="M252" i="2"/>
  <c r="M251" i="2" s="1"/>
  <c r="M250" i="2"/>
  <c r="M249" i="2" s="1"/>
  <c r="M248" i="2"/>
  <c r="M247" i="2" s="1"/>
  <c r="M246" i="2"/>
  <c r="M245" i="2" s="1"/>
  <c r="M242" i="2"/>
  <c r="M241" i="2"/>
  <c r="M240" i="2"/>
  <c r="M239" i="2"/>
  <c r="M238" i="2"/>
  <c r="M237" i="2"/>
  <c r="M236" i="2"/>
  <c r="M235" i="2"/>
  <c r="M234" i="2"/>
  <c r="H228" i="2"/>
  <c r="M228" i="2" s="1"/>
  <c r="H227" i="2"/>
  <c r="M227" i="2" s="1"/>
  <c r="H226" i="2"/>
  <c r="M226" i="2" s="1"/>
  <c r="H225" i="2"/>
  <c r="M225" i="2" s="1"/>
  <c r="H224" i="2"/>
  <c r="M224" i="2" s="1"/>
  <c r="H223" i="2"/>
  <c r="M223" i="2" s="1"/>
  <c r="D222" i="2"/>
  <c r="H222" i="2" s="1"/>
  <c r="M222" i="2" s="1"/>
  <c r="D221" i="2"/>
  <c r="H221" i="2" s="1"/>
  <c r="M221" i="2" s="1"/>
  <c r="D220" i="2"/>
  <c r="H220" i="2" s="1"/>
  <c r="M220" i="2" s="1"/>
  <c r="D219" i="2"/>
  <c r="H219" i="2" s="1"/>
  <c r="M219" i="2" s="1"/>
  <c r="D218" i="2"/>
  <c r="H218" i="2" s="1"/>
  <c r="M218" i="2" s="1"/>
  <c r="D217" i="2"/>
  <c r="H217" i="2" s="1"/>
  <c r="M217" i="2" s="1"/>
  <c r="D216" i="2"/>
  <c r="H216" i="2" s="1"/>
  <c r="M216" i="2" s="1"/>
  <c r="M213" i="2"/>
  <c r="M212" i="2" s="1"/>
  <c r="M211" i="2"/>
  <c r="M210" i="2" s="1"/>
  <c r="M199" i="2"/>
  <c r="M198" i="2"/>
  <c r="M197" i="2"/>
  <c r="M196" i="2"/>
  <c r="M195" i="2"/>
  <c r="M194" i="2"/>
  <c r="M193" i="2"/>
  <c r="M192" i="2"/>
  <c r="M191" i="2"/>
  <c r="M189" i="2"/>
  <c r="M188" i="2" s="1"/>
  <c r="M187" i="2"/>
  <c r="M186" i="2" s="1"/>
  <c r="M185" i="2"/>
  <c r="M184" i="2" s="1"/>
  <c r="H182" i="2"/>
  <c r="M182" i="2" s="1"/>
  <c r="H181" i="2"/>
  <c r="M181" i="2" s="1"/>
  <c r="H180" i="2"/>
  <c r="M180" i="2" s="1"/>
  <c r="H179" i="2"/>
  <c r="M179" i="2" s="1"/>
  <c r="H178" i="2"/>
  <c r="M178" i="2" s="1"/>
  <c r="H177" i="2"/>
  <c r="M177" i="2" s="1"/>
  <c r="H176" i="2"/>
  <c r="M176" i="2" s="1"/>
  <c r="H175" i="2"/>
  <c r="M175" i="2" s="1"/>
  <c r="H174" i="2"/>
  <c r="M174" i="2" s="1"/>
  <c r="H173" i="2"/>
  <c r="M173" i="2" s="1"/>
  <c r="H172" i="2"/>
  <c r="M172" i="2" s="1"/>
  <c r="H171" i="2"/>
  <c r="M171" i="2" s="1"/>
  <c r="H170" i="2"/>
  <c r="M170" i="2" s="1"/>
  <c r="H169" i="2"/>
  <c r="M169" i="2" s="1"/>
  <c r="H168" i="2"/>
  <c r="M168" i="2" s="1"/>
  <c r="H167" i="2"/>
  <c r="M167" i="2" s="1"/>
  <c r="H159" i="2"/>
  <c r="M159" i="2" s="1"/>
  <c r="M165" i="2"/>
  <c r="M164" i="2"/>
  <c r="M163" i="2"/>
  <c r="H162" i="2"/>
  <c r="M162" i="2" s="1"/>
  <c r="H158" i="2"/>
  <c r="M158" i="2" s="1"/>
  <c r="H146" i="2"/>
  <c r="M146" i="2" s="1"/>
  <c r="H157" i="2"/>
  <c r="M157" i="2" s="1"/>
  <c r="H156" i="2"/>
  <c r="M156" i="2" s="1"/>
  <c r="H155" i="2"/>
  <c r="M155" i="2" s="1"/>
  <c r="H154" i="2"/>
  <c r="M154" i="2" s="1"/>
  <c r="H153" i="2"/>
  <c r="M153" i="2" s="1"/>
  <c r="H152" i="2"/>
  <c r="M152" i="2" s="1"/>
  <c r="H151" i="2"/>
  <c r="M151" i="2" s="1"/>
  <c r="H150" i="2"/>
  <c r="M150" i="2" s="1"/>
  <c r="H149" i="2"/>
  <c r="M149" i="2" s="1"/>
  <c r="H145" i="2"/>
  <c r="M145" i="2" s="1"/>
  <c r="H147" i="2"/>
  <c r="M147" i="2" s="1"/>
  <c r="H144" i="2"/>
  <c r="M144" i="2" s="1"/>
  <c r="G143" i="2"/>
  <c r="H143" i="2" s="1"/>
  <c r="M143" i="2" s="1"/>
  <c r="M141" i="2"/>
  <c r="G140" i="2"/>
  <c r="H140" i="2" s="1"/>
  <c r="M140" i="2" s="1"/>
  <c r="G139" i="2"/>
  <c r="H139" i="2" s="1"/>
  <c r="M139" i="2" s="1"/>
  <c r="M137" i="2"/>
  <c r="G136" i="2"/>
  <c r="H136" i="2" s="1"/>
  <c r="M136" i="2" s="1"/>
  <c r="G135" i="2"/>
  <c r="H135" i="2" s="1"/>
  <c r="M135" i="2" s="1"/>
  <c r="H123" i="2"/>
  <c r="M123" i="2" s="1"/>
  <c r="M122" i="2" s="1"/>
  <c r="H121" i="2"/>
  <c r="M121" i="2" s="1"/>
  <c r="H120" i="2"/>
  <c r="M120" i="2" s="1"/>
  <c r="G118" i="2"/>
  <c r="E118" i="2"/>
  <c r="H125" i="2"/>
  <c r="M125" i="2" s="1"/>
  <c r="M124" i="2" s="1"/>
  <c r="H116" i="2"/>
  <c r="M116" i="2" s="1"/>
  <c r="D99" i="2"/>
  <c r="H99" i="2" s="1"/>
  <c r="M99" i="2" s="1"/>
  <c r="D98" i="2"/>
  <c r="H98" i="2" s="1"/>
  <c r="M98" i="2" s="1"/>
  <c r="D97" i="2"/>
  <c r="H97" i="2" s="1"/>
  <c r="M97" i="2" s="1"/>
  <c r="D96" i="2"/>
  <c r="H96" i="2" s="1"/>
  <c r="M96" i="2" s="1"/>
  <c r="D95" i="2"/>
  <c r="H95" i="2" s="1"/>
  <c r="M95" i="2" s="1"/>
  <c r="D94" i="2"/>
  <c r="H94" i="2" s="1"/>
  <c r="M94" i="2" s="1"/>
  <c r="D93" i="2"/>
  <c r="H93" i="2" s="1"/>
  <c r="M93" i="2" s="1"/>
  <c r="G90" i="2"/>
  <c r="M90" i="2" s="1"/>
  <c r="M89" i="2" s="1"/>
  <c r="G58" i="2"/>
  <c r="H58" i="2" s="1"/>
  <c r="M58" i="2" s="1"/>
  <c r="G57" i="2"/>
  <c r="H57" i="2" s="1"/>
  <c r="M57" i="2" s="1"/>
  <c r="M34" i="2"/>
  <c r="M32" i="2"/>
  <c r="M132" i="2"/>
  <c r="M131" i="2" s="1"/>
  <c r="H86" i="2"/>
  <c r="M86" i="2" s="1"/>
  <c r="M130" i="2"/>
  <c r="M129" i="2" s="1"/>
  <c r="M128" i="2"/>
  <c r="H115" i="2"/>
  <c r="M115" i="2" s="1"/>
  <c r="H113" i="2"/>
  <c r="M113" i="2" s="1"/>
  <c r="H112" i="2"/>
  <c r="M112" i="2" s="1"/>
  <c r="H111" i="2"/>
  <c r="M111" i="2" s="1"/>
  <c r="H110" i="2"/>
  <c r="M110" i="2" s="1"/>
  <c r="H107" i="2"/>
  <c r="M107" i="2" s="1"/>
  <c r="H106" i="2"/>
  <c r="M106" i="2" s="1"/>
  <c r="H105" i="2"/>
  <c r="M105" i="2" s="1"/>
  <c r="H103" i="2"/>
  <c r="M103" i="2" s="1"/>
  <c r="H102" i="2"/>
  <c r="M102" i="2" s="1"/>
  <c r="H101" i="2"/>
  <c r="M101" i="2" s="1"/>
  <c r="H100" i="2"/>
  <c r="M100" i="2" s="1"/>
  <c r="G88" i="2"/>
  <c r="H88" i="2" s="1"/>
  <c r="M88" i="2" s="1"/>
  <c r="M87" i="2" s="1"/>
  <c r="H85" i="2"/>
  <c r="M85" i="2" s="1"/>
  <c r="H83" i="2"/>
  <c r="M83" i="2" s="1"/>
  <c r="M82" i="2" s="1"/>
  <c r="G77" i="2"/>
  <c r="F77" i="2"/>
  <c r="F74" i="2"/>
  <c r="F75" i="2" s="1"/>
  <c r="M62" i="2"/>
  <c r="M68" i="2"/>
  <c r="M66" i="2"/>
  <c r="M65" i="2" s="1"/>
  <c r="M64" i="2"/>
  <c r="M63" i="2" s="1"/>
  <c r="M61" i="2"/>
  <c r="G55" i="2"/>
  <c r="H55" i="2" s="1"/>
  <c r="M55" i="2" s="1"/>
  <c r="M54" i="2" s="1"/>
  <c r="H53" i="2"/>
  <c r="M53" i="2" s="1"/>
  <c r="M52" i="2" s="1"/>
  <c r="G50" i="2"/>
  <c r="H50" i="2" s="1"/>
  <c r="M50" i="2" s="1"/>
  <c r="G49" i="2"/>
  <c r="G74" i="2" s="1"/>
  <c r="M44" i="2"/>
  <c r="M43" i="2"/>
  <c r="M42" i="2"/>
  <c r="G40" i="2"/>
  <c r="I40" i="2" s="1"/>
  <c r="M40" i="2" s="1"/>
  <c r="M39" i="2" s="1"/>
  <c r="G37" i="2"/>
  <c r="I37" i="2" s="1"/>
  <c r="M37" i="2" s="1"/>
  <c r="G38" i="2"/>
  <c r="I38" i="2" s="1"/>
  <c r="M38" i="2" s="1"/>
  <c r="I27" i="2"/>
  <c r="M27" i="2" s="1"/>
  <c r="M26" i="2" s="1"/>
  <c r="M24" i="2"/>
  <c r="M23" i="2" s="1"/>
  <c r="M22" i="2"/>
  <c r="M21" i="2" s="1"/>
  <c r="M20" i="2"/>
  <c r="M19" i="2" s="1"/>
  <c r="M17" i="2"/>
  <c r="M16" i="2" s="1"/>
  <c r="M15" i="2"/>
  <c r="M14" i="2" s="1"/>
  <c r="G13" i="2"/>
  <c r="M28" i="2" l="1"/>
  <c r="M233" i="2"/>
  <c r="M200" i="2"/>
  <c r="M396" i="2"/>
  <c r="M389" i="2" s="1"/>
  <c r="M67" i="2"/>
  <c r="M376" i="2"/>
  <c r="M275" i="2"/>
  <c r="L279" i="2"/>
  <c r="M279" i="2" s="1"/>
  <c r="M278" i="2" s="1"/>
  <c r="M166" i="2"/>
  <c r="M127" i="2"/>
  <c r="M215" i="2"/>
  <c r="M148" i="2"/>
  <c r="M190" i="2"/>
  <c r="M161" i="2"/>
  <c r="M119" i="2"/>
  <c r="M142" i="2"/>
  <c r="H118" i="2"/>
  <c r="M118" i="2" s="1"/>
  <c r="M117" i="2" s="1"/>
  <c r="M138" i="2"/>
  <c r="M134" i="2"/>
  <c r="M104" i="2"/>
  <c r="M114" i="2"/>
  <c r="M109" i="2"/>
  <c r="M92" i="2"/>
  <c r="M56" i="2"/>
  <c r="M84" i="2"/>
  <c r="M41" i="2"/>
  <c r="G75" i="2"/>
  <c r="M75" i="2" s="1"/>
  <c r="H49" i="2"/>
  <c r="M49" i="2" s="1"/>
  <c r="M48" i="2" s="1"/>
  <c r="M74" i="2"/>
  <c r="M36" i="2"/>
  <c r="M77" i="2"/>
  <c r="M76" i="2" s="1"/>
  <c r="M60" i="2"/>
  <c r="M79" i="2" s="1"/>
  <c r="M78" i="2" s="1"/>
  <c r="H13" i="2"/>
  <c r="M13" i="2" s="1"/>
  <c r="M12" i="2" s="1"/>
  <c r="H11" i="2"/>
  <c r="M11" i="2" s="1"/>
  <c r="M10" i="2" s="1"/>
  <c r="M9" i="2"/>
  <c r="M8" i="2" s="1"/>
  <c r="H7" i="2"/>
  <c r="M7" i="2" s="1"/>
  <c r="M6" i="2" s="1"/>
  <c r="M73" i="2" l="1"/>
</calcChain>
</file>

<file path=xl/sharedStrings.xml><?xml version="1.0" encoding="utf-8"?>
<sst xmlns="http://schemas.openxmlformats.org/spreadsheetml/2006/main" count="549" uniqueCount="366">
  <si>
    <t>Descrição</t>
  </si>
  <si>
    <t>SERVIÇOS PRELIMINARES:</t>
  </si>
  <si>
    <t>ADMINISTRAÇÃO LOCAL DA OBRA:</t>
  </si>
  <si>
    <t>ITEM</t>
  </si>
  <si>
    <t>UND</t>
  </si>
  <si>
    <t>D I M E N S Õ E S</t>
  </si>
  <si>
    <t>TOTAL</t>
  </si>
  <si>
    <t>DIM. A</t>
  </si>
  <si>
    <t>DIM. B</t>
  </si>
  <si>
    <t>DIM. C</t>
  </si>
  <si>
    <t>DIM. D</t>
  </si>
  <si>
    <t>DIM. E</t>
  </si>
  <si>
    <t>DIM. F</t>
  </si>
  <si>
    <t>DIM. G</t>
  </si>
  <si>
    <t>DIM. H</t>
  </si>
  <si>
    <t>DIM. I</t>
  </si>
  <si>
    <t>comprimento (m)</t>
  </si>
  <si>
    <t>altura (m)</t>
  </si>
  <si>
    <t>espessura/ profundidade/ largura (m)</t>
  </si>
  <si>
    <t>perímetro (m)</t>
  </si>
  <si>
    <t>áreas (m²)</t>
  </si>
  <si>
    <t>volume (m³)</t>
  </si>
  <si>
    <t>hora (h)</t>
  </si>
  <si>
    <t>mês</t>
  </si>
  <si>
    <t>quantid.</t>
  </si>
  <si>
    <t>1.2</t>
  </si>
  <si>
    <t>Barracão de madeira (incl. instalações)</t>
  </si>
  <si>
    <t>m²</t>
  </si>
  <si>
    <t>1.4</t>
  </si>
  <si>
    <t>Limpeza do terreno</t>
  </si>
  <si>
    <t>1.5</t>
  </si>
  <si>
    <t>Locação da obra a aparelho</t>
  </si>
  <si>
    <t>1.6</t>
  </si>
  <si>
    <t>Placa de obra em lona com plotagem de gráfica</t>
  </si>
  <si>
    <t>1.7</t>
  </si>
  <si>
    <t>Tapume metálico</t>
  </si>
  <si>
    <t>2.2</t>
  </si>
  <si>
    <t>VIGIA NOTURNO COM ENCARGOS COMPLEMENTARES</t>
  </si>
  <si>
    <t>3.1</t>
  </si>
  <si>
    <t>Aterro incluindo carga, descarga, transporte e apiloamento</t>
  </si>
  <si>
    <t>m³</t>
  </si>
  <si>
    <t>3.2</t>
  </si>
  <si>
    <t>Escavação manual ate 1.50m de profundidade</t>
  </si>
  <si>
    <t>4.2</t>
  </si>
  <si>
    <t>4.3</t>
  </si>
  <si>
    <t>4.4</t>
  </si>
  <si>
    <t>Concreto armado fck=25MPA c/ forma mad. branca (incl. lançamento eadensamento)</t>
  </si>
  <si>
    <t>Concreto armado p/ calhas e percintas (incl. lançamento e adensamento)</t>
  </si>
  <si>
    <t>5.1</t>
  </si>
  <si>
    <t>Alvenaria tijolo de barro a cutelo</t>
  </si>
  <si>
    <t>5.3</t>
  </si>
  <si>
    <t>Painel em ACM - Estruturado (fachadas)</t>
  </si>
  <si>
    <t>Licenças e taxas da obra (até 500m2)</t>
  </si>
  <si>
    <t>CJ</t>
  </si>
  <si>
    <t>1.3</t>
  </si>
  <si>
    <t>M2</t>
  </si>
  <si>
    <t>ENGENHEIRO CIVIL DE OBRA PLENO COM ENCARGOS COMPLEMENTARES</t>
  </si>
  <si>
    <t>H</t>
  </si>
  <si>
    <t>2.1</t>
  </si>
  <si>
    <t>ENCARREGADO GERAL COM ENCARGOS COMPLEMENTARES</t>
  </si>
  <si>
    <t>2.5</t>
  </si>
  <si>
    <t>MOVIMENTO DE TERRA:</t>
  </si>
  <si>
    <t>FUNDAÇÕES/ ESTRUTURAS:</t>
  </si>
  <si>
    <t>Concreto armado fck=20MPA c/ forma mad. branca (incl. lançamento eadensamento)</t>
  </si>
  <si>
    <t>4.1</t>
  </si>
  <si>
    <t>Concreto armado p/ rufos (incl. lançamento e  adensamento)</t>
  </si>
  <si>
    <t>Laje pré moldada treliçada e=20cm (incl. capeamento) - unidirecional</t>
  </si>
  <si>
    <t>PAREDES E PAINEIS:</t>
  </si>
  <si>
    <t>Elemento vazado pré-moldado 40x40x7cm</t>
  </si>
  <si>
    <t>COBERTURA</t>
  </si>
  <si>
    <t>6.1</t>
  </si>
  <si>
    <t>Estrutura em mad.p/ chapa fibrocimento / telha asfáltica - pc. serrada</t>
  </si>
  <si>
    <t>6.2</t>
  </si>
  <si>
    <t>Estrutura metálica p/ cobertura - 2 águas-vão 20m</t>
  </si>
  <si>
    <t>6.3</t>
  </si>
  <si>
    <t>Ripamento</t>
  </si>
  <si>
    <t>6.4</t>
  </si>
  <si>
    <t>IMPERMEABILIZAÇÕES /TRATAMENTOS:</t>
  </si>
  <si>
    <t>Impermeabilização asfáltica para concreto e alvenaria (3 demãos)</t>
  </si>
  <si>
    <t>7.1</t>
  </si>
  <si>
    <t>Manta asfáltica SBS-3mm c/ filme de polietileno</t>
  </si>
  <si>
    <t>7.2</t>
  </si>
  <si>
    <t>7.3</t>
  </si>
  <si>
    <t>Imunização para madeira</t>
  </si>
  <si>
    <t>ESQUADRIAS:</t>
  </si>
  <si>
    <t>8.1.1</t>
  </si>
  <si>
    <t>Porta miolo madeira, acabamento em MDF c/ ferragens de abrir</t>
  </si>
  <si>
    <t>8.1.3</t>
  </si>
  <si>
    <t>Caixilho em madeira de lei</t>
  </si>
  <si>
    <t>8.1.4</t>
  </si>
  <si>
    <t>Alizar em madeira de lei</t>
  </si>
  <si>
    <t>m</t>
  </si>
  <si>
    <t>8.2.1</t>
  </si>
  <si>
    <t>Grade de ferro em metalom  (incl. pint.anti-corrosiva)</t>
  </si>
  <si>
    <t>8.1.2</t>
  </si>
  <si>
    <t>Porta miolo madeira, acabamento em MDF c/ ferragens de correr</t>
  </si>
  <si>
    <t>8.2.2</t>
  </si>
  <si>
    <t>Portão em grade c/ chapa de ferro 3/16" - incl. ferragens e pintura antiferruginosa</t>
  </si>
  <si>
    <t>8.3.1</t>
  </si>
  <si>
    <t>Esquadria c/ venezianas de aluminio  natural c/ ferragens</t>
  </si>
  <si>
    <t>8.3.2</t>
  </si>
  <si>
    <t>Esquadria de correr em vidro temperado de 8mm</t>
  </si>
  <si>
    <t>8.3.3</t>
  </si>
  <si>
    <t>Painel fixo em vidro temperado de 8mm</t>
  </si>
  <si>
    <t>8.3.4</t>
  </si>
  <si>
    <t>Porta em vidro temperado c/ ferragens -(sem mola)</t>
  </si>
  <si>
    <t>FERRAGENS:</t>
  </si>
  <si>
    <t>9.1</t>
  </si>
  <si>
    <t>Fechadura para porta interna</t>
  </si>
  <si>
    <t>9.2</t>
  </si>
  <si>
    <t>Puxador em alumínio - 30cm</t>
  </si>
  <si>
    <t>10.1</t>
  </si>
  <si>
    <t>Chapisco de cimento e areia no traço 1:3</t>
  </si>
  <si>
    <t>TRANSVERSAL</t>
  </si>
  <si>
    <t>LONGITUDINAL</t>
  </si>
  <si>
    <t>8.1</t>
  </si>
  <si>
    <t>--&gt; Madeira</t>
  </si>
  <si>
    <t>8.2</t>
  </si>
  <si>
    <t>8.3</t>
  </si>
  <si>
    <t>Ferro</t>
  </si>
  <si>
    <t>--&gt; Vidro e Alumínino:</t>
  </si>
  <si>
    <t>Fechadura para porta de banheiro</t>
  </si>
  <si>
    <t>uni</t>
  </si>
  <si>
    <t>9.3</t>
  </si>
  <si>
    <t>REVESTIMENTOS</t>
  </si>
  <si>
    <t>5.4</t>
  </si>
  <si>
    <t>5.5</t>
  </si>
  <si>
    <t>Alvenaria bloco concreto estrutural 14x19x39cm, fbk 12 mpa, esp = 0,14m, com argamassa ac-II, junta 1cm - Rev.01</t>
  </si>
  <si>
    <t>Bloco de concreto</t>
  </si>
  <si>
    <t xml:space="preserve">Janelas </t>
  </si>
  <si>
    <t>Painel fixo em vidro temperado de 10mm</t>
  </si>
  <si>
    <t>8.3.5</t>
  </si>
  <si>
    <t>8.3.6</t>
  </si>
  <si>
    <t>Esquadria de correr em vidro temperado de 6mm</t>
  </si>
  <si>
    <t>Balancinho</t>
  </si>
  <si>
    <t>Muro frontal</t>
  </si>
  <si>
    <t>Acesso principal</t>
  </si>
  <si>
    <t xml:space="preserve">Acesso area livre </t>
  </si>
  <si>
    <t>Longitudinal</t>
  </si>
  <si>
    <t>Transversal</t>
  </si>
  <si>
    <t>10.2</t>
  </si>
  <si>
    <t>Reboco com argamassa 1:6:Adit. Plast.</t>
  </si>
  <si>
    <t>10.3</t>
  </si>
  <si>
    <t>Cerâmica 10x10cm (padrao medio)</t>
  </si>
  <si>
    <t>Fachada frontal</t>
  </si>
  <si>
    <t>Fachada fundos</t>
  </si>
  <si>
    <t>10.4</t>
  </si>
  <si>
    <t>Revestimento Cerâmico Padrão Médio</t>
  </si>
  <si>
    <t>Abrigo de residuos</t>
  </si>
  <si>
    <t>Copa</t>
  </si>
  <si>
    <t xml:space="preserve">Banheiro func masc </t>
  </si>
  <si>
    <t>Banheiro func fem</t>
  </si>
  <si>
    <t xml:space="preserve">Circulação interna </t>
  </si>
  <si>
    <t>Lav. Fem pcr</t>
  </si>
  <si>
    <t>Lav. masc pcr</t>
  </si>
  <si>
    <t>Banheiro observação</t>
  </si>
  <si>
    <t>Dml</t>
  </si>
  <si>
    <t>Lavabo pccu 1</t>
  </si>
  <si>
    <t>Lavabo pccu 2</t>
  </si>
  <si>
    <t>RODAPES, SOLEIRAS E PEITORIS:</t>
  </si>
  <si>
    <t>11.1</t>
  </si>
  <si>
    <t>Soleira e Peitoril em granito (preto) c/ rebaixo e=3cm</t>
  </si>
  <si>
    <t>Porta acesso principal</t>
  </si>
  <si>
    <t>11.2</t>
  </si>
  <si>
    <t>Rodape em Porcelanato</t>
  </si>
  <si>
    <t>Farmacia</t>
  </si>
  <si>
    <t>recepção</t>
  </si>
  <si>
    <t xml:space="preserve">Ativ. Coletiva </t>
  </si>
  <si>
    <t>Imunização</t>
  </si>
  <si>
    <t>consultorio 01</t>
  </si>
  <si>
    <t>consultorio 02</t>
  </si>
  <si>
    <t>consultorio 03</t>
  </si>
  <si>
    <t>Cons. Odonto</t>
  </si>
  <si>
    <t>Almoxarifado</t>
  </si>
  <si>
    <t>S. utiladades</t>
  </si>
  <si>
    <t>esterelização</t>
  </si>
  <si>
    <t>Administração</t>
  </si>
  <si>
    <t>curativo</t>
  </si>
  <si>
    <t>inalação</t>
  </si>
  <si>
    <t>Consultorio pccu 02</t>
  </si>
  <si>
    <t>Consultorio pccu 01</t>
  </si>
  <si>
    <t>Observação</t>
  </si>
  <si>
    <t>Camada impermeabilizadora e=10cm c/ seixo</t>
  </si>
  <si>
    <t>12.1</t>
  </si>
  <si>
    <t>12.2</t>
  </si>
  <si>
    <t>Camada regularizadora no traço 1:4</t>
  </si>
  <si>
    <t>12.3</t>
  </si>
  <si>
    <t>Porcelanato (natural) - incluindo rejuntamento (Padrão Médio)</t>
  </si>
  <si>
    <t>12.5</t>
  </si>
  <si>
    <t>Concreto c/ seixo e junta plástica e=10cm</t>
  </si>
  <si>
    <t xml:space="preserve">abrigo de veiculos </t>
  </si>
  <si>
    <t xml:space="preserve">area livre </t>
  </si>
  <si>
    <t>Barroteamento em madeira de lei p/ forro PVC</t>
  </si>
  <si>
    <t>13.1</t>
  </si>
  <si>
    <t>FORROS:</t>
  </si>
  <si>
    <t>13.2</t>
  </si>
  <si>
    <t>Forro em lambri de PVC</t>
  </si>
  <si>
    <t>PINTURAS:</t>
  </si>
  <si>
    <t>14.1</t>
  </si>
  <si>
    <t>Esmalte sobre grade de ferro (superf. aparelhada)</t>
  </si>
  <si>
    <t>14.2</t>
  </si>
  <si>
    <t>Latex acrílica semi-brilho c/ massa e selador - interna e externa</t>
  </si>
  <si>
    <t>14.3</t>
  </si>
  <si>
    <t>Acrílica para piso</t>
  </si>
  <si>
    <t>INSTALAÇÕES ELÉTRICAS:</t>
  </si>
  <si>
    <t>Centro de distribuiçao metálico de embutir p/ 24 disjuntores (c/ barramento)</t>
  </si>
  <si>
    <t>15.1</t>
  </si>
  <si>
    <t>Caixa polifásica padrão Equatorial</t>
  </si>
  <si>
    <t>und</t>
  </si>
  <si>
    <t>15.3</t>
  </si>
  <si>
    <t>15.4</t>
  </si>
  <si>
    <t>Disjuntor 10 DR 4P- 25A 10 mA - PADRÃO DIN</t>
  </si>
  <si>
    <t>15.5</t>
  </si>
  <si>
    <t>Disjuntor 1P - 6 a 32A - PADRÃO DIN</t>
  </si>
  <si>
    <t>15.6</t>
  </si>
  <si>
    <t>Disjuntor 2P - 6 a 32A - PADRÃO DIN</t>
  </si>
  <si>
    <t>ar condicionados</t>
  </si>
  <si>
    <t>15.7</t>
  </si>
  <si>
    <t>Disjuntor 3P - 63 a 100A - PADRÃO DIN</t>
  </si>
  <si>
    <t>15.8</t>
  </si>
  <si>
    <t>Cabo de cobre 2,5mm2 - 1 KV</t>
  </si>
  <si>
    <t>15.9</t>
  </si>
  <si>
    <t>Cabo de cobre   6mm2 - 1  KV</t>
  </si>
  <si>
    <t>15.10</t>
  </si>
  <si>
    <t>Cabo de cobre  25mm2 - 1KV</t>
  </si>
  <si>
    <t>15.11</t>
  </si>
  <si>
    <t>Cabo de cobre  35mm2 - 1 KV</t>
  </si>
  <si>
    <t>15.12</t>
  </si>
  <si>
    <t>Cabo de cobre nú 16mm²</t>
  </si>
  <si>
    <t>15.13</t>
  </si>
  <si>
    <t>Interruptor 1 tecla simples (s/fiaçao)</t>
  </si>
  <si>
    <t>15.14</t>
  </si>
  <si>
    <t>Interruptor 3 teclas simples (s/fiaçao)</t>
  </si>
  <si>
    <t>15.15</t>
  </si>
  <si>
    <t>Tomada 2P+T 10A (s/fiaçao)</t>
  </si>
  <si>
    <t>15.16</t>
  </si>
  <si>
    <t>Tomada 2P+T 20A (s/fiaçao)</t>
  </si>
  <si>
    <t>15.17</t>
  </si>
  <si>
    <t>Ponto de luz / força (c/tubul., cx. e fiaçao) ate 200W (ILUMINAÇÃO)</t>
  </si>
  <si>
    <t>pt</t>
  </si>
  <si>
    <t>15.18</t>
  </si>
  <si>
    <t>Ponto de luz / força (c/tubul., cx. e fiaçao) ate 200W (TOMADAS)</t>
  </si>
  <si>
    <t>15.19</t>
  </si>
  <si>
    <t>Ponto de força (tubul., fiaçao e disjuntor) acima de 200W</t>
  </si>
  <si>
    <t>15.20</t>
  </si>
  <si>
    <t>Luminária sobrepor quadrada  Led 24W*, 6500K G- Light ou similar</t>
  </si>
  <si>
    <t>15.21</t>
  </si>
  <si>
    <t>Luminária  tipo arandela- casco de tartaruga</t>
  </si>
  <si>
    <t>15.22</t>
  </si>
  <si>
    <t>Poste em fo.go. h=11m (incl.base concr.ciclópico) (Incl. acessórios)</t>
  </si>
  <si>
    <t>15.23</t>
  </si>
  <si>
    <t>Haste de Aço cobreada 5/8"x2,40m c/ conector</t>
  </si>
  <si>
    <t>15.24</t>
  </si>
  <si>
    <t>Caixa de inspeção em polipropileno - 15x15cm</t>
  </si>
  <si>
    <t>15.25</t>
  </si>
  <si>
    <t>Eletrocalha de metal curve "U"perf. 100x50x3000</t>
  </si>
  <si>
    <t>15.26</t>
  </si>
  <si>
    <t>Curva horizontal 100 x 50mm para eletrocalha metálica, com ângulo 90º</t>
  </si>
  <si>
    <t>15.27</t>
  </si>
  <si>
    <t>Suporte para eletrocalhas</t>
  </si>
  <si>
    <t>15.28</t>
  </si>
  <si>
    <t>Tomadas 2 (2P+T) 10A (s/fiação)</t>
  </si>
  <si>
    <t>15.29</t>
  </si>
  <si>
    <t>Sinaleira de portão de entrada de veículos</t>
  </si>
  <si>
    <t>INSTALAÇÕES DE AR CONDICIONADO:</t>
  </si>
  <si>
    <t>16.1</t>
  </si>
  <si>
    <t>Ponto de dreno p/ split (10m)</t>
  </si>
  <si>
    <t>16.2</t>
  </si>
  <si>
    <t>Ponto p/ar condicionado(tubul.,cj.airstop e fiaçao)</t>
  </si>
  <si>
    <t>INSTALAÇÕES TELEFÔNICAS E LÓGICA:</t>
  </si>
  <si>
    <t>Ponto de logica - UTP (incl. eletr.,cabo e conector)</t>
  </si>
  <si>
    <t>17.1</t>
  </si>
  <si>
    <t>17.2</t>
  </si>
  <si>
    <t>Tomada femea RJ-45 completa</t>
  </si>
  <si>
    <t>17.3</t>
  </si>
  <si>
    <t>Rack de 19" 05 U/A</t>
  </si>
  <si>
    <t>17.4</t>
  </si>
  <si>
    <t>Switch 24 portas</t>
  </si>
  <si>
    <t>INSTALAÇÕES HIDROSSANITÁRIAS:</t>
  </si>
  <si>
    <t>Ponto de agua (incl. tubos e conexoes)</t>
  </si>
  <si>
    <t>Registro de gaveta c/ canopla - 3/4"</t>
  </si>
  <si>
    <t>Registro de pressao c/ canopla -  3/4"</t>
  </si>
  <si>
    <t>Reservatório em polietileno de 3.000 L</t>
  </si>
  <si>
    <t>18.1</t>
  </si>
  <si>
    <t>18.2</t>
  </si>
  <si>
    <t>18.3</t>
  </si>
  <si>
    <t>18.4</t>
  </si>
  <si>
    <t>18.5</t>
  </si>
  <si>
    <t>Caixa em alvenaria de  40x40x40cm c/ tpo. concreto</t>
  </si>
  <si>
    <t>18.6</t>
  </si>
  <si>
    <t>18.7</t>
  </si>
  <si>
    <t>FOSSA SEPTICA BIODIGESTOR 1.300L FUNDO CONICO ACQUALIMP</t>
  </si>
  <si>
    <t>19.1</t>
  </si>
  <si>
    <t>COMBATE A INCÊNDIO:</t>
  </si>
  <si>
    <t>Extintor de incêndio ABC -  6Kg</t>
  </si>
  <si>
    <t>19.2</t>
  </si>
  <si>
    <t>Luminária de emergência, de sobrepor, tipo bloco autônomo, com autonomia de 1h, modelo LLE-LLEDDF, da KBR ou si</t>
  </si>
  <si>
    <t>19.3</t>
  </si>
  <si>
    <t>Placa de sinalização fotoluminoscente</t>
  </si>
  <si>
    <t>INSTAÇAÕES ESPECIAIS:</t>
  </si>
  <si>
    <t>20.1</t>
  </si>
  <si>
    <t>Poço Tubular d= 6" -  prof.= 30m</t>
  </si>
  <si>
    <t>20.2</t>
  </si>
  <si>
    <t>Bomba Submersa  3/4 CV (sem tubulação)</t>
  </si>
  <si>
    <t>20.3</t>
  </si>
  <si>
    <t>Casa de bomba - 1,20x0,80m; h = 0,80m</t>
  </si>
  <si>
    <t>APARELHOS, LOUÇAS, METAIS E ACESSÓRIOS SANITÁRIOS:</t>
  </si>
  <si>
    <t>21.1</t>
  </si>
  <si>
    <t>Acabamento p/ registro de gaveta</t>
  </si>
  <si>
    <t>21.2</t>
  </si>
  <si>
    <t>21.3</t>
  </si>
  <si>
    <t>Bacia sifonada c/cx. descarga acoplada c/ assento</t>
  </si>
  <si>
    <t>21.4</t>
  </si>
  <si>
    <t>Barra em aço inox (PCD)</t>
  </si>
  <si>
    <t>21.5</t>
  </si>
  <si>
    <t>Chuveiro cromado</t>
  </si>
  <si>
    <t>21.6</t>
  </si>
  <si>
    <t>Cuba em aço inox 40 x30 x15cm</t>
  </si>
  <si>
    <t>21.7</t>
  </si>
  <si>
    <t>Ducha higienica cromada</t>
  </si>
  <si>
    <t>21.8</t>
  </si>
  <si>
    <t>Lavatorio de louça s/col.c/torn.,sifao e valv.</t>
  </si>
  <si>
    <t>21.9</t>
  </si>
  <si>
    <t>Porta papel higiênico - Polipropileno</t>
  </si>
  <si>
    <t>21.10</t>
  </si>
  <si>
    <t>Porta toalha de papel - Polipropileno</t>
  </si>
  <si>
    <t>21.11</t>
  </si>
  <si>
    <t>Saboneteira c/ reservatório - Polipropileno</t>
  </si>
  <si>
    <t>21.12</t>
  </si>
  <si>
    <t>Tanque inox c/ torneira, sifao e valvula</t>
  </si>
  <si>
    <t>21.13</t>
  </si>
  <si>
    <t>Torneira de metal cromada de 1/2" ou 3/4"</t>
  </si>
  <si>
    <t>21.14</t>
  </si>
  <si>
    <t>Valvula de descarga HYDRA cromada 1 1/2"</t>
  </si>
  <si>
    <t>21.15</t>
  </si>
  <si>
    <t>Tampo em granito verde Ubatuba</t>
  </si>
  <si>
    <t>m2</t>
  </si>
  <si>
    <t>DIVERSOS:</t>
  </si>
  <si>
    <t>Placa de inauguração  em aço inox/letras bx. relevo- (40 x 30cm)</t>
  </si>
  <si>
    <t>22.1</t>
  </si>
  <si>
    <t>22.2</t>
  </si>
  <si>
    <t>Exaustor d=40cm</t>
  </si>
  <si>
    <t>22.3</t>
  </si>
  <si>
    <t>Funil Expurgo Hospitalar de aço inox 304  290x300mm e= 0,8mm Sem mesa para embutir - Mirnox ou similar</t>
  </si>
  <si>
    <t>22.4</t>
  </si>
  <si>
    <t>Muro em alvenaria,rebocado e pintado 2 faces(h=2.0m)</t>
  </si>
  <si>
    <t>22.5</t>
  </si>
  <si>
    <t>Planta - Palmeira Imperial h=1,00m (fornecimento e plantio)</t>
  </si>
  <si>
    <t>LIMPEZA FINAL:</t>
  </si>
  <si>
    <t>Limpeza de pisos ceramicos ou pastilha</t>
  </si>
  <si>
    <t>23.1</t>
  </si>
  <si>
    <t>PISOS:</t>
  </si>
  <si>
    <t>23.2</t>
  </si>
  <si>
    <t>Limpeza geral e entrega da obra</t>
  </si>
  <si>
    <t>6.7</t>
  </si>
  <si>
    <t>Calha em chapa galvanizada</t>
  </si>
  <si>
    <t>21.16</t>
  </si>
  <si>
    <t>12.6</t>
  </si>
  <si>
    <t>Blokret sextavado e= 6cm (incl. colchao de areia e rejuntamento)</t>
  </si>
  <si>
    <t>18.8</t>
  </si>
  <si>
    <t>Condutor em PVC rigido soldavel 150mm</t>
  </si>
  <si>
    <t>4.5</t>
  </si>
  <si>
    <t>4.6</t>
  </si>
  <si>
    <t>Estaca raiz - 25cm</t>
  </si>
  <si>
    <t>Cobertura -Telha termoacústica e=30mm chapa chapa com isolamento empoliisocianurato (PIR)</t>
  </si>
  <si>
    <t>MEMÓRIA DE CÁCULO - UBS FLORESTA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</si>
</sst>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name val="Arial"/>
      <family val="1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2" fontId="6" fillId="0" borderId="2" xfId="2" applyNumberFormat="1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7" fillId="0" borderId="2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4" fontId="7" fillId="0" borderId="0" xfId="5" applyFont="1" applyAlignment="1">
      <alignment vertical="center"/>
    </xf>
    <xf numFmtId="44" fontId="6" fillId="0" borderId="0" xfId="0" applyNumberFormat="1" applyFont="1" applyAlignment="1">
      <alignment vertical="center"/>
    </xf>
    <xf numFmtId="2" fontId="5" fillId="0" borderId="2" xfId="2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6">
    <cellStyle name="Moeda" xfId="5" builtinId="4"/>
    <cellStyle name="Normal" xfId="0" builtinId="0"/>
    <cellStyle name="Normal 3 5" xfId="1" xr:uid="{00000000-0005-0000-0000-000001000000}"/>
    <cellStyle name="Normal 3 6" xfId="2" xr:uid="{00000000-0005-0000-0000-000002000000}"/>
    <cellStyle name="Normal 5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2"/>
  <sheetViews>
    <sheetView tabSelected="1" view="pageBreakPreview" zoomScaleNormal="70" zoomScaleSheetLayoutView="100" workbookViewId="0">
      <pane ySplit="4" topLeftCell="A5" activePane="bottomLeft" state="frozen"/>
      <selection pane="bottomLeft" activeCell="A43" sqref="A43"/>
    </sheetView>
  </sheetViews>
  <sheetFormatPr defaultColWidth="8" defaultRowHeight="15" x14ac:dyDescent="0.25"/>
  <cols>
    <col min="1" max="1" width="8.09765625" style="1" bestFit="1" customWidth="1"/>
    <col min="2" max="2" width="45.8984375" style="1" customWidth="1"/>
    <col min="3" max="3" width="8.19921875" style="19" customWidth="1"/>
    <col min="4" max="4" width="13.5" style="1" bestFit="1" customWidth="1"/>
    <col min="5" max="5" width="7.19921875" style="1" bestFit="1" customWidth="1"/>
    <col min="6" max="6" width="13.8984375" style="1" bestFit="1" customWidth="1"/>
    <col min="7" max="7" width="12.69921875" style="1" customWidth="1"/>
    <col min="8" max="9" width="9.19921875" style="1" customWidth="1"/>
    <col min="10" max="10" width="8" style="1"/>
    <col min="11" max="11" width="7.19921875" style="1" bestFit="1" customWidth="1"/>
    <col min="12" max="12" width="8.69921875" style="1" bestFit="1" customWidth="1"/>
    <col min="13" max="13" width="8.3984375" style="1" bestFit="1" customWidth="1"/>
    <col min="14" max="14" width="8" style="1"/>
    <col min="15" max="15" width="30.69921875" style="1" bestFit="1" customWidth="1"/>
    <col min="16" max="16" width="13.5" style="1" bestFit="1" customWidth="1"/>
    <col min="17" max="18" width="11.5" style="1" bestFit="1" customWidth="1"/>
    <col min="19" max="16384" width="8" style="1"/>
  </cols>
  <sheetData>
    <row r="1" spans="1:14" ht="27" customHeight="1" x14ac:dyDescent="0.25">
      <c r="A1" s="28" t="s">
        <v>365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15.6" x14ac:dyDescent="0.25">
      <c r="A2" s="29" t="s">
        <v>3</v>
      </c>
      <c r="B2" s="30" t="s">
        <v>0</v>
      </c>
      <c r="C2" s="30" t="s">
        <v>4</v>
      </c>
      <c r="D2" s="27" t="s">
        <v>5</v>
      </c>
      <c r="E2" s="27"/>
      <c r="F2" s="27"/>
      <c r="G2" s="27"/>
      <c r="H2" s="27"/>
      <c r="I2" s="27"/>
      <c r="J2" s="27"/>
      <c r="K2" s="27"/>
      <c r="L2" s="27"/>
      <c r="M2" s="27" t="s">
        <v>6</v>
      </c>
    </row>
    <row r="3" spans="1:14" x14ac:dyDescent="0.25">
      <c r="A3" s="29"/>
      <c r="B3" s="31"/>
      <c r="C3" s="31"/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7"/>
    </row>
    <row r="4" spans="1:14" ht="45" x14ac:dyDescent="0.25">
      <c r="A4" s="29"/>
      <c r="B4" s="32"/>
      <c r="C4" s="32"/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7"/>
    </row>
    <row r="5" spans="1:14" s="8" customFormat="1" ht="15.6" x14ac:dyDescent="0.25">
      <c r="A5" s="3">
        <v>1</v>
      </c>
      <c r="B5" s="4" t="s">
        <v>1</v>
      </c>
      <c r="C5" s="5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4" s="13" customFormat="1" ht="30.75" customHeight="1" x14ac:dyDescent="0.25">
      <c r="A6" s="9" t="s">
        <v>25</v>
      </c>
      <c r="B6" s="10" t="s">
        <v>26</v>
      </c>
      <c r="C6" s="9" t="s">
        <v>27</v>
      </c>
      <c r="D6" s="11"/>
      <c r="E6" s="11"/>
      <c r="F6" s="11"/>
      <c r="G6" s="11"/>
      <c r="H6" s="11"/>
      <c r="I6" s="11"/>
      <c r="J6" s="11"/>
      <c r="K6" s="11"/>
      <c r="L6" s="11"/>
      <c r="M6" s="11">
        <f>SUM(M7)</f>
        <v>36</v>
      </c>
      <c r="N6" s="12"/>
    </row>
    <row r="7" spans="1:14" s="18" customFormat="1" x14ac:dyDescent="0.25">
      <c r="A7" s="14"/>
      <c r="B7" s="15"/>
      <c r="C7" s="14"/>
      <c r="D7" s="16">
        <v>6</v>
      </c>
      <c r="E7" s="16"/>
      <c r="F7" s="16">
        <v>6</v>
      </c>
      <c r="G7" s="16"/>
      <c r="H7" s="16">
        <f>F7*D7</f>
        <v>36</v>
      </c>
      <c r="I7" s="16"/>
      <c r="J7" s="16"/>
      <c r="K7" s="16"/>
      <c r="L7" s="16"/>
      <c r="M7" s="16">
        <f>H7</f>
        <v>36</v>
      </c>
      <c r="N7" s="17"/>
    </row>
    <row r="8" spans="1:14" s="13" customFormat="1" ht="30.75" customHeight="1" x14ac:dyDescent="0.25">
      <c r="A8" s="9" t="s">
        <v>54</v>
      </c>
      <c r="B8" s="10" t="s">
        <v>52</v>
      </c>
      <c r="C8" s="9" t="s">
        <v>53</v>
      </c>
      <c r="D8" s="11"/>
      <c r="E8" s="11"/>
      <c r="F8" s="11"/>
      <c r="G8" s="11"/>
      <c r="H8" s="11"/>
      <c r="I8" s="11"/>
      <c r="J8" s="11"/>
      <c r="K8" s="11"/>
      <c r="L8" s="11"/>
      <c r="M8" s="11">
        <f>SUM(M9)</f>
        <v>1</v>
      </c>
      <c r="N8" s="12"/>
    </row>
    <row r="9" spans="1:14" s="18" customFormat="1" x14ac:dyDescent="0.25">
      <c r="A9" s="14"/>
      <c r="B9" s="15"/>
      <c r="C9" s="14"/>
      <c r="D9" s="16"/>
      <c r="E9" s="16"/>
      <c r="F9" s="16"/>
      <c r="G9" s="16"/>
      <c r="H9" s="16"/>
      <c r="I9" s="16"/>
      <c r="J9" s="16"/>
      <c r="K9" s="16"/>
      <c r="L9" s="16">
        <v>1</v>
      </c>
      <c r="M9" s="16">
        <f>L9</f>
        <v>1</v>
      </c>
      <c r="N9" s="17"/>
    </row>
    <row r="10" spans="1:14" s="13" customFormat="1" ht="30.75" customHeight="1" x14ac:dyDescent="0.25">
      <c r="A10" s="9" t="s">
        <v>28</v>
      </c>
      <c r="B10" s="10" t="s">
        <v>33</v>
      </c>
      <c r="C10" s="9" t="s">
        <v>55</v>
      </c>
      <c r="D10" s="11"/>
      <c r="E10" s="11"/>
      <c r="F10" s="11"/>
      <c r="G10" s="11"/>
      <c r="H10" s="11"/>
      <c r="I10" s="11"/>
      <c r="J10" s="11"/>
      <c r="K10" s="11"/>
      <c r="L10" s="11"/>
      <c r="M10" s="11">
        <f>SUM(M11)</f>
        <v>6</v>
      </c>
      <c r="N10" s="12"/>
    </row>
    <row r="11" spans="1:14" s="18" customFormat="1" x14ac:dyDescent="0.25">
      <c r="A11" s="14"/>
      <c r="B11" s="15"/>
      <c r="C11" s="14"/>
      <c r="D11" s="16"/>
      <c r="E11" s="16">
        <v>2</v>
      </c>
      <c r="F11" s="16"/>
      <c r="G11" s="16">
        <v>3</v>
      </c>
      <c r="H11" s="16">
        <f>G11*E11</f>
        <v>6</v>
      </c>
      <c r="I11" s="16"/>
      <c r="J11" s="16"/>
      <c r="K11" s="16"/>
      <c r="L11" s="16"/>
      <c r="M11" s="16">
        <f>H11</f>
        <v>6</v>
      </c>
      <c r="N11" s="17"/>
    </row>
    <row r="12" spans="1:14" s="13" customFormat="1" ht="30.75" customHeight="1" x14ac:dyDescent="0.25">
      <c r="A12" s="9" t="s">
        <v>30</v>
      </c>
      <c r="B12" s="10" t="s">
        <v>35</v>
      </c>
      <c r="C12" s="9" t="s">
        <v>55</v>
      </c>
      <c r="D12" s="11"/>
      <c r="E12" s="11"/>
      <c r="F12" s="11"/>
      <c r="G12" s="11"/>
      <c r="H12" s="11"/>
      <c r="I12" s="11"/>
      <c r="J12" s="11"/>
      <c r="K12" s="11"/>
      <c r="L12" s="11"/>
      <c r="M12" s="11">
        <f>SUM(M13)</f>
        <v>41.580000000000005</v>
      </c>
      <c r="N12" s="12"/>
    </row>
    <row r="13" spans="1:14" s="18" customFormat="1" x14ac:dyDescent="0.25">
      <c r="A13" s="14"/>
      <c r="B13" s="15"/>
      <c r="C13" s="14"/>
      <c r="D13" s="16"/>
      <c r="E13" s="16">
        <v>2.1</v>
      </c>
      <c r="F13" s="16"/>
      <c r="G13" s="16">
        <f>9.9*2</f>
        <v>19.8</v>
      </c>
      <c r="H13" s="16">
        <f>G13*E13</f>
        <v>41.580000000000005</v>
      </c>
      <c r="I13" s="16"/>
      <c r="J13" s="16"/>
      <c r="K13" s="16"/>
      <c r="L13" s="16"/>
      <c r="M13" s="16">
        <f>H13</f>
        <v>41.580000000000005</v>
      </c>
      <c r="N13" s="17"/>
    </row>
    <row r="14" spans="1:14" s="13" customFormat="1" ht="30.75" customHeight="1" x14ac:dyDescent="0.25">
      <c r="A14" s="9" t="s">
        <v>32</v>
      </c>
      <c r="B14" s="10" t="s">
        <v>29</v>
      </c>
      <c r="C14" s="9" t="s">
        <v>55</v>
      </c>
      <c r="D14" s="11"/>
      <c r="E14" s="11"/>
      <c r="F14" s="11"/>
      <c r="G14" s="11"/>
      <c r="H14" s="11"/>
      <c r="I14" s="11"/>
      <c r="J14" s="11"/>
      <c r="K14" s="11"/>
      <c r="L14" s="11"/>
      <c r="M14" s="11">
        <f>SUM(M15)</f>
        <v>499.26</v>
      </c>
      <c r="N14" s="12"/>
    </row>
    <row r="15" spans="1:14" s="18" customFormat="1" x14ac:dyDescent="0.25">
      <c r="A15" s="14"/>
      <c r="B15" s="15"/>
      <c r="C15" s="14"/>
      <c r="D15" s="16"/>
      <c r="E15" s="16"/>
      <c r="F15" s="16"/>
      <c r="G15" s="16"/>
      <c r="H15" s="16">
        <v>499.26</v>
      </c>
      <c r="I15" s="16"/>
      <c r="J15" s="16"/>
      <c r="K15" s="16"/>
      <c r="L15" s="16"/>
      <c r="M15" s="16">
        <f>H15</f>
        <v>499.26</v>
      </c>
      <c r="N15" s="17"/>
    </row>
    <row r="16" spans="1:14" s="13" customFormat="1" ht="30.75" customHeight="1" x14ac:dyDescent="0.25">
      <c r="A16" s="9" t="s">
        <v>34</v>
      </c>
      <c r="B16" s="10" t="s">
        <v>31</v>
      </c>
      <c r="C16" s="9" t="s">
        <v>55</v>
      </c>
      <c r="D16" s="11"/>
      <c r="E16" s="11"/>
      <c r="F16" s="11"/>
      <c r="G16" s="11"/>
      <c r="H16" s="11"/>
      <c r="I16" s="11"/>
      <c r="J16" s="11"/>
      <c r="K16" s="11"/>
      <c r="L16" s="11"/>
      <c r="M16" s="11">
        <f>SUM(M17)</f>
        <v>409.68</v>
      </c>
      <c r="N16" s="12"/>
    </row>
    <row r="17" spans="1:14" s="18" customFormat="1" x14ac:dyDescent="0.25">
      <c r="A17" s="14"/>
      <c r="B17" s="15"/>
      <c r="C17" s="14"/>
      <c r="D17" s="16"/>
      <c r="E17" s="16"/>
      <c r="F17" s="16"/>
      <c r="G17" s="16"/>
      <c r="H17" s="16">
        <v>409.68</v>
      </c>
      <c r="I17" s="16"/>
      <c r="J17" s="16"/>
      <c r="K17" s="16"/>
      <c r="L17" s="16"/>
      <c r="M17" s="16">
        <f>H17</f>
        <v>409.68</v>
      </c>
      <c r="N17" s="17"/>
    </row>
    <row r="18" spans="1:14" s="8" customFormat="1" ht="15.6" x14ac:dyDescent="0.25">
      <c r="A18" s="3">
        <v>2</v>
      </c>
      <c r="B18" s="4" t="s">
        <v>2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7"/>
    </row>
    <row r="19" spans="1:14" s="13" customFormat="1" ht="30.75" customHeight="1" x14ac:dyDescent="0.25">
      <c r="A19" s="9" t="s">
        <v>58</v>
      </c>
      <c r="B19" s="10" t="s">
        <v>56</v>
      </c>
      <c r="C19" s="9" t="s">
        <v>57</v>
      </c>
      <c r="D19" s="11"/>
      <c r="E19" s="11"/>
      <c r="F19" s="11"/>
      <c r="G19" s="11"/>
      <c r="H19" s="11"/>
      <c r="I19" s="11"/>
      <c r="J19" s="11"/>
      <c r="K19" s="11"/>
      <c r="L19" s="11"/>
      <c r="M19" s="11">
        <f>SUM(M20)</f>
        <v>160</v>
      </c>
      <c r="N19" s="12"/>
    </row>
    <row r="20" spans="1:14" s="18" customFormat="1" x14ac:dyDescent="0.25">
      <c r="A20" s="14"/>
      <c r="B20" s="15"/>
      <c r="C20" s="14"/>
      <c r="D20" s="16"/>
      <c r="E20" s="16"/>
      <c r="F20" s="16"/>
      <c r="G20" s="16"/>
      <c r="H20" s="16"/>
      <c r="I20" s="16"/>
      <c r="J20" s="16">
        <v>4</v>
      </c>
      <c r="K20" s="16">
        <v>8</v>
      </c>
      <c r="L20" s="16">
        <v>5</v>
      </c>
      <c r="M20" s="16">
        <f>J20*K20*L20</f>
        <v>160</v>
      </c>
      <c r="N20" s="17"/>
    </row>
    <row r="21" spans="1:14" s="13" customFormat="1" ht="30.75" customHeight="1" x14ac:dyDescent="0.25">
      <c r="A21" s="9" t="s">
        <v>36</v>
      </c>
      <c r="B21" s="10" t="s">
        <v>59</v>
      </c>
      <c r="C21" s="9" t="s">
        <v>57</v>
      </c>
      <c r="D21" s="11"/>
      <c r="E21" s="11"/>
      <c r="F21" s="11"/>
      <c r="G21" s="11"/>
      <c r="H21" s="11"/>
      <c r="I21" s="11"/>
      <c r="J21" s="11"/>
      <c r="K21" s="11"/>
      <c r="L21" s="11"/>
      <c r="M21" s="11">
        <f>M22</f>
        <v>320</v>
      </c>
      <c r="N21" s="12"/>
    </row>
    <row r="22" spans="1:14" s="18" customFormat="1" x14ac:dyDescent="0.25">
      <c r="A22" s="14"/>
      <c r="B22" s="15"/>
      <c r="C22" s="14"/>
      <c r="D22" s="16"/>
      <c r="E22" s="16"/>
      <c r="F22" s="16"/>
      <c r="G22" s="16"/>
      <c r="H22" s="16"/>
      <c r="I22" s="16"/>
      <c r="J22" s="16">
        <v>8</v>
      </c>
      <c r="K22" s="16">
        <v>8</v>
      </c>
      <c r="L22" s="16">
        <v>5</v>
      </c>
      <c r="M22" s="16">
        <f>J22*K22*L22</f>
        <v>320</v>
      </c>
      <c r="N22" s="17"/>
    </row>
    <row r="23" spans="1:14" s="13" customFormat="1" ht="30.75" customHeight="1" x14ac:dyDescent="0.25">
      <c r="A23" s="9" t="s">
        <v>60</v>
      </c>
      <c r="B23" s="10" t="s">
        <v>37</v>
      </c>
      <c r="C23" s="9" t="s">
        <v>57</v>
      </c>
      <c r="D23" s="11"/>
      <c r="E23" s="11"/>
      <c r="F23" s="11"/>
      <c r="G23" s="11"/>
      <c r="H23" s="11"/>
      <c r="I23" s="11"/>
      <c r="J23" s="11"/>
      <c r="K23" s="11"/>
      <c r="L23" s="11"/>
      <c r="M23" s="11">
        <f>M24</f>
        <v>672</v>
      </c>
      <c r="N23" s="12"/>
    </row>
    <row r="24" spans="1:14" s="18" customFormat="1" x14ac:dyDescent="0.25">
      <c r="A24" s="14"/>
      <c r="B24" s="15"/>
      <c r="C24" s="14"/>
      <c r="D24" s="16"/>
      <c r="E24" s="16"/>
      <c r="F24" s="16"/>
      <c r="G24" s="16"/>
      <c r="H24" s="16"/>
      <c r="I24" s="16"/>
      <c r="J24" s="16">
        <v>12</v>
      </c>
      <c r="K24" s="16">
        <v>8</v>
      </c>
      <c r="L24" s="16">
        <v>7</v>
      </c>
      <c r="M24" s="16">
        <f>J24*K24*L24</f>
        <v>672</v>
      </c>
      <c r="N24" s="17"/>
    </row>
    <row r="25" spans="1:14" s="8" customFormat="1" ht="15.6" x14ac:dyDescent="0.25">
      <c r="A25" s="3">
        <v>3</v>
      </c>
      <c r="B25" s="4" t="s">
        <v>61</v>
      </c>
      <c r="C25" s="5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4" s="13" customFormat="1" ht="30.75" customHeight="1" x14ac:dyDescent="0.25">
      <c r="A26" s="9" t="s">
        <v>38</v>
      </c>
      <c r="B26" s="10" t="s">
        <v>39</v>
      </c>
      <c r="C26" s="9" t="s">
        <v>40</v>
      </c>
      <c r="D26" s="11"/>
      <c r="E26" s="11"/>
      <c r="F26" s="11"/>
      <c r="G26" s="11"/>
      <c r="H26" s="11"/>
      <c r="I26" s="11"/>
      <c r="J26" s="11"/>
      <c r="K26" s="11"/>
      <c r="L26" s="11"/>
      <c r="M26" s="11">
        <f>M27</f>
        <v>143.38800000000001</v>
      </c>
      <c r="N26" s="12"/>
    </row>
    <row r="27" spans="1:14" s="18" customFormat="1" x14ac:dyDescent="0.25">
      <c r="A27" s="14"/>
      <c r="B27" s="15"/>
      <c r="C27" s="14"/>
      <c r="D27" s="16"/>
      <c r="E27" s="16">
        <v>0.35</v>
      </c>
      <c r="F27" s="16"/>
      <c r="G27" s="16"/>
      <c r="H27" s="16">
        <v>409.68</v>
      </c>
      <c r="I27" s="16">
        <f>H27*E27</f>
        <v>143.38800000000001</v>
      </c>
      <c r="J27" s="16"/>
      <c r="K27" s="16"/>
      <c r="L27" s="16"/>
      <c r="M27" s="16">
        <f>I27</f>
        <v>143.38800000000001</v>
      </c>
      <c r="N27" s="17"/>
    </row>
    <row r="28" spans="1:14" s="13" customFormat="1" ht="30.75" customHeight="1" x14ac:dyDescent="0.25">
      <c r="A28" s="9" t="s">
        <v>41</v>
      </c>
      <c r="B28" s="10" t="s">
        <v>42</v>
      </c>
      <c r="C28" s="9" t="s">
        <v>40</v>
      </c>
      <c r="D28" s="11"/>
      <c r="E28" s="11"/>
      <c r="F28" s="11"/>
      <c r="G28" s="11"/>
      <c r="H28" s="11"/>
      <c r="I28" s="11"/>
      <c r="J28" s="11"/>
      <c r="K28" s="11"/>
      <c r="L28" s="11"/>
      <c r="M28" s="11">
        <f>SUM(M29:M30)</f>
        <v>15.493949999999998</v>
      </c>
      <c r="N28" s="12"/>
    </row>
    <row r="29" spans="1:14" s="18" customFormat="1" x14ac:dyDescent="0.25">
      <c r="A29" s="14"/>
      <c r="B29" s="15" t="s">
        <v>114</v>
      </c>
      <c r="C29" s="14"/>
      <c r="D29" s="16"/>
      <c r="E29" s="16">
        <v>0.3</v>
      </c>
      <c r="F29" s="16">
        <v>0.15</v>
      </c>
      <c r="G29" s="16">
        <f>3.63+6+0.63+9.63+7.33+2.66+7.51+7.86+5.19+7.38+15.17+15.43+15.17+14.82+15.17+10.92+16.25+15.25+10.6+1.46+1.5+8.85+4.58+5.65+5.5+1.8+4.25+1.7+1.7+1.7+1.7</f>
        <v>226.98999999999995</v>
      </c>
      <c r="H29" s="16"/>
      <c r="I29" s="16">
        <f>G29*F29*E29</f>
        <v>10.214549999999997</v>
      </c>
      <c r="J29" s="16"/>
      <c r="K29" s="16"/>
      <c r="L29" s="16"/>
      <c r="M29" s="16">
        <f>I29</f>
        <v>10.214549999999997</v>
      </c>
      <c r="N29" s="17"/>
    </row>
    <row r="30" spans="1:14" s="18" customFormat="1" x14ac:dyDescent="0.25">
      <c r="A30" s="14"/>
      <c r="B30" s="15" t="s">
        <v>113</v>
      </c>
      <c r="C30" s="14"/>
      <c r="D30" s="16"/>
      <c r="E30" s="16">
        <v>0.3</v>
      </c>
      <c r="F30" s="16">
        <v>0.15</v>
      </c>
      <c r="G30" s="16">
        <f>4.33+4+5.17+1.86+4.61+1.2+1.86+4.45+1.2+1.86+3.06+4.65+3.06+3.06+3.06+3.06+3.06+3.26+3.27+3.25+3.25+3.25+3.06+3.06+1.2+3.06+3.06+2.75+2.75+4.03+3.25+3.25+3.78+0.95+8.84+4.45</f>
        <v>117.32000000000004</v>
      </c>
      <c r="H30" s="16"/>
      <c r="I30" s="16">
        <f>G30*F30*E30</f>
        <v>5.2794000000000016</v>
      </c>
      <c r="J30" s="16"/>
      <c r="K30" s="16"/>
      <c r="L30" s="20"/>
      <c r="M30" s="16">
        <f>I30</f>
        <v>5.2794000000000016</v>
      </c>
      <c r="N30" s="17"/>
    </row>
    <row r="31" spans="1:14" s="8" customFormat="1" ht="15.6" x14ac:dyDescent="0.25">
      <c r="A31" s="3">
        <v>4</v>
      </c>
      <c r="B31" s="4" t="s">
        <v>62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4" s="13" customFormat="1" ht="30.75" customHeight="1" x14ac:dyDescent="0.25">
      <c r="A32" s="9" t="s">
        <v>64</v>
      </c>
      <c r="B32" s="10" t="s">
        <v>63</v>
      </c>
      <c r="C32" s="9" t="s">
        <v>40</v>
      </c>
      <c r="D32" s="11"/>
      <c r="E32" s="11"/>
      <c r="F32" s="11"/>
      <c r="G32" s="11"/>
      <c r="H32" s="11"/>
      <c r="I32" s="11"/>
      <c r="J32" s="11"/>
      <c r="K32" s="11"/>
      <c r="L32" s="11"/>
      <c r="M32" s="11">
        <f>M33</f>
        <v>0</v>
      </c>
      <c r="N32" s="12"/>
    </row>
    <row r="33" spans="1:18" s="18" customFormat="1" x14ac:dyDescent="0.25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</row>
    <row r="34" spans="1:18" s="13" customFormat="1" ht="30.75" customHeight="1" x14ac:dyDescent="0.25">
      <c r="A34" s="9" t="s">
        <v>43</v>
      </c>
      <c r="B34" s="10" t="s">
        <v>46</v>
      </c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>
        <f>M35</f>
        <v>0</v>
      </c>
      <c r="N34" s="12"/>
    </row>
    <row r="35" spans="1:18" s="18" customFormat="1" x14ac:dyDescent="0.25">
      <c r="A35" s="14"/>
      <c r="B35" s="15"/>
      <c r="C35" s="14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/>
    </row>
    <row r="36" spans="1:18" s="13" customFormat="1" ht="30.75" customHeight="1" x14ac:dyDescent="0.25">
      <c r="A36" s="9" t="s">
        <v>44</v>
      </c>
      <c r="B36" s="10" t="s">
        <v>65</v>
      </c>
      <c r="C36" s="9" t="s">
        <v>40</v>
      </c>
      <c r="D36" s="11"/>
      <c r="E36" s="11"/>
      <c r="F36" s="11"/>
      <c r="G36" s="11"/>
      <c r="H36" s="11"/>
      <c r="I36" s="11"/>
      <c r="J36" s="11"/>
      <c r="K36" s="11"/>
      <c r="L36" s="11"/>
      <c r="M36" s="11">
        <f>M37+M38</f>
        <v>2.0244000000000004</v>
      </c>
      <c r="N36" s="12"/>
    </row>
    <row r="37" spans="1:18" s="18" customFormat="1" x14ac:dyDescent="0.25">
      <c r="A37" s="14"/>
      <c r="B37" s="15"/>
      <c r="C37" s="14"/>
      <c r="D37" s="16"/>
      <c r="E37" s="16">
        <v>0.05</v>
      </c>
      <c r="F37" s="16">
        <v>0.3</v>
      </c>
      <c r="G37" s="16">
        <f>3.37+10.83+1.4+2.43+1.4+6.96+1.4+2+1.4+5.79+1.4+4.6+1.4+6.76+1.2+1.2+1.2+5.21+1.2+1.2+1.2+7.65</f>
        <v>71.200000000000017</v>
      </c>
      <c r="H37" s="16"/>
      <c r="I37" s="16">
        <f>G37*F37*E37</f>
        <v>1.0680000000000003</v>
      </c>
      <c r="J37" s="16"/>
      <c r="K37" s="16"/>
      <c r="L37" s="16"/>
      <c r="M37" s="16">
        <f>I37</f>
        <v>1.0680000000000003</v>
      </c>
      <c r="N37" s="17"/>
    </row>
    <row r="38" spans="1:18" s="18" customFormat="1" x14ac:dyDescent="0.25">
      <c r="A38" s="14"/>
      <c r="B38" s="15"/>
      <c r="C38" s="14"/>
      <c r="D38" s="16"/>
      <c r="E38" s="16">
        <v>0.05</v>
      </c>
      <c r="F38" s="16">
        <v>0.3</v>
      </c>
      <c r="G38" s="16">
        <f>5.05+6+1.56+2.36+1.4+4.96+1.4+15.11+4.71+1.78+1.5+1.78+4.71+0.97+5.35+3.62+1.5</f>
        <v>63.760000000000005</v>
      </c>
      <c r="H38" s="16"/>
      <c r="I38" s="16">
        <f>G38*F38*E38</f>
        <v>0.95640000000000003</v>
      </c>
      <c r="J38" s="16"/>
      <c r="K38" s="16"/>
      <c r="L38" s="16"/>
      <c r="M38" s="16">
        <f>I38</f>
        <v>0.95640000000000003</v>
      </c>
      <c r="N38" s="17"/>
    </row>
    <row r="39" spans="1:18" s="13" customFormat="1" ht="30.75" customHeight="1" x14ac:dyDescent="0.25">
      <c r="A39" s="9" t="s">
        <v>45</v>
      </c>
      <c r="B39" s="10" t="s">
        <v>47</v>
      </c>
      <c r="C39" s="9" t="s">
        <v>40</v>
      </c>
      <c r="D39" s="11"/>
      <c r="E39" s="11"/>
      <c r="F39" s="11"/>
      <c r="G39" s="11"/>
      <c r="H39" s="11"/>
      <c r="I39" s="11"/>
      <c r="J39" s="11"/>
      <c r="K39" s="11"/>
      <c r="L39" s="11"/>
      <c r="M39" s="11">
        <f>M40</f>
        <v>10.458000000000002</v>
      </c>
      <c r="N39" s="12"/>
    </row>
    <row r="40" spans="1:18" s="18" customFormat="1" x14ac:dyDescent="0.25">
      <c r="A40" s="14"/>
      <c r="B40" s="15"/>
      <c r="C40" s="14"/>
      <c r="D40" s="16">
        <v>49.8</v>
      </c>
      <c r="E40" s="16"/>
      <c r="F40" s="16">
        <v>0.1</v>
      </c>
      <c r="G40" s="16">
        <f>0.3*2+1.5</f>
        <v>2.1</v>
      </c>
      <c r="H40" s="16"/>
      <c r="I40" s="16">
        <f>D40*F40*G40</f>
        <v>10.458000000000002</v>
      </c>
      <c r="J40" s="16"/>
      <c r="K40" s="16"/>
      <c r="L40" s="16"/>
      <c r="M40" s="16">
        <f>I40</f>
        <v>10.458000000000002</v>
      </c>
      <c r="N40" s="17"/>
    </row>
    <row r="41" spans="1:18" s="13" customFormat="1" ht="30.75" customHeight="1" x14ac:dyDescent="0.25">
      <c r="A41" s="9" t="s">
        <v>361</v>
      </c>
      <c r="B41" s="10" t="s">
        <v>66</v>
      </c>
      <c r="C41" s="9" t="s">
        <v>27</v>
      </c>
      <c r="D41" s="11"/>
      <c r="E41" s="11"/>
      <c r="F41" s="11"/>
      <c r="G41" s="11"/>
      <c r="H41" s="11"/>
      <c r="I41" s="11"/>
      <c r="J41" s="11"/>
      <c r="K41" s="11"/>
      <c r="L41" s="11"/>
      <c r="M41" s="11">
        <f>M42+M43+M44</f>
        <v>10.44</v>
      </c>
      <c r="N41" s="12"/>
    </row>
    <row r="42" spans="1:18" s="18" customFormat="1" x14ac:dyDescent="0.25">
      <c r="A42" s="14"/>
      <c r="B42" s="15"/>
      <c r="C42" s="14"/>
      <c r="D42" s="16"/>
      <c r="E42" s="16"/>
      <c r="F42" s="16"/>
      <c r="G42" s="16"/>
      <c r="H42" s="16">
        <v>8.92</v>
      </c>
      <c r="I42" s="16"/>
      <c r="J42" s="16"/>
      <c r="K42" s="16"/>
      <c r="L42" s="16"/>
      <c r="M42" s="16">
        <f>H42</f>
        <v>8.92</v>
      </c>
      <c r="N42" s="17"/>
    </row>
    <row r="43" spans="1:18" s="18" customFormat="1" x14ac:dyDescent="0.25">
      <c r="A43" s="14"/>
      <c r="B43" s="15"/>
      <c r="C43" s="14"/>
      <c r="D43" s="16"/>
      <c r="E43" s="16"/>
      <c r="F43" s="16"/>
      <c r="G43" s="16"/>
      <c r="H43" s="16">
        <v>0.56999999999999995</v>
      </c>
      <c r="I43" s="16"/>
      <c r="J43" s="16"/>
      <c r="K43" s="16"/>
      <c r="L43" s="20"/>
      <c r="M43" s="16">
        <f>H43</f>
        <v>0.56999999999999995</v>
      </c>
      <c r="N43" s="17"/>
      <c r="O43" s="25">
        <v>2127826.13</v>
      </c>
    </row>
    <row r="44" spans="1:18" s="18" customFormat="1" x14ac:dyDescent="0.25">
      <c r="A44" s="14"/>
      <c r="B44" s="15"/>
      <c r="C44" s="14"/>
      <c r="D44" s="16"/>
      <c r="E44" s="16"/>
      <c r="F44" s="16"/>
      <c r="G44" s="16"/>
      <c r="H44" s="16">
        <v>0.95</v>
      </c>
      <c r="I44" s="16"/>
      <c r="J44" s="16"/>
      <c r="K44" s="16"/>
      <c r="L44" s="20"/>
      <c r="M44" s="16">
        <f>H44</f>
        <v>0.95</v>
      </c>
      <c r="N44" s="17"/>
      <c r="O44" s="25">
        <v>2283728.39</v>
      </c>
    </row>
    <row r="45" spans="1:18" s="13" customFormat="1" ht="30.75" customHeight="1" x14ac:dyDescent="0.25">
      <c r="A45" s="9" t="s">
        <v>362</v>
      </c>
      <c r="B45" s="10" t="s">
        <v>363</v>
      </c>
      <c r="C45" s="9" t="s">
        <v>91</v>
      </c>
      <c r="D45" s="11"/>
      <c r="E45" s="11"/>
      <c r="F45" s="11"/>
      <c r="G45" s="11"/>
      <c r="H45" s="11"/>
      <c r="I45" s="11"/>
      <c r="J45" s="11"/>
      <c r="K45" s="11"/>
      <c r="L45" s="11"/>
      <c r="M45" s="11">
        <f>SUM(M46)</f>
        <v>546.43111002067997</v>
      </c>
      <c r="N45" s="12"/>
      <c r="O45" s="26">
        <f>O44-O43</f>
        <v>155902.26000000024</v>
      </c>
      <c r="P45" s="13">
        <v>285.31</v>
      </c>
      <c r="Q45" s="26">
        <f>O45/P45</f>
        <v>546.43111002068008</v>
      </c>
      <c r="R45" s="26">
        <v>546.43111002068008</v>
      </c>
    </row>
    <row r="46" spans="1:18" s="18" customFormat="1" x14ac:dyDescent="0.25">
      <c r="A46" s="14"/>
      <c r="B46" s="15"/>
      <c r="C46" s="14"/>
      <c r="D46" s="16"/>
      <c r="E46" s="16">
        <v>546.43111002067997</v>
      </c>
      <c r="F46" s="16"/>
      <c r="G46" s="16"/>
      <c r="H46" s="16"/>
      <c r="I46" s="16"/>
      <c r="J46" s="16"/>
      <c r="K46" s="16"/>
      <c r="L46" s="16">
        <v>72</v>
      </c>
      <c r="M46" s="16">
        <f>E46</f>
        <v>546.43111002067997</v>
      </c>
      <c r="N46" s="17"/>
    </row>
    <row r="47" spans="1:18" s="8" customFormat="1" ht="15.6" x14ac:dyDescent="0.25">
      <c r="A47" s="3">
        <v>5</v>
      </c>
      <c r="B47" s="4" t="s">
        <v>67</v>
      </c>
      <c r="C47" s="5"/>
      <c r="D47" s="6"/>
      <c r="E47" s="6"/>
      <c r="F47" s="6"/>
      <c r="G47" s="6"/>
      <c r="H47" s="6"/>
      <c r="I47" s="6"/>
      <c r="J47" s="6"/>
      <c r="K47" s="6"/>
      <c r="L47" s="6"/>
      <c r="M47" s="7"/>
    </row>
    <row r="48" spans="1:18" s="13" customFormat="1" ht="30.75" customHeight="1" x14ac:dyDescent="0.25">
      <c r="A48" s="9" t="s">
        <v>48</v>
      </c>
      <c r="B48" s="10" t="s">
        <v>49</v>
      </c>
      <c r="C48" s="9" t="s">
        <v>27</v>
      </c>
      <c r="D48" s="11"/>
      <c r="E48" s="11"/>
      <c r="F48" s="11"/>
      <c r="G48" s="11"/>
      <c r="H48" s="11"/>
      <c r="I48" s="11"/>
      <c r="J48" s="11"/>
      <c r="K48" s="11"/>
      <c r="L48" s="11"/>
      <c r="M48" s="11">
        <f>SUM(M49:M50)-M51</f>
        <v>786.06799999999987</v>
      </c>
      <c r="N48" s="12"/>
    </row>
    <row r="49" spans="1:14" s="18" customFormat="1" x14ac:dyDescent="0.25">
      <c r="A49" s="14"/>
      <c r="B49" s="15" t="s">
        <v>114</v>
      </c>
      <c r="C49" s="14"/>
      <c r="D49" s="16"/>
      <c r="E49" s="16">
        <v>2.8</v>
      </c>
      <c r="F49" s="16"/>
      <c r="G49" s="16">
        <f>3.63+6+0.63+9.63+7.33+2.66+7.51+7.86+5.19+7.38+15.17+15.43+15.17+14.82+15.17+10.92+16.25+15.25+10.6+1.46+1.5+8.85+4.58+5.65+5.5+1.8+4.25+1.7+1.7+1.7+1.7</f>
        <v>226.98999999999995</v>
      </c>
      <c r="H49" s="16">
        <f>G49*E49</f>
        <v>635.57199999999978</v>
      </c>
      <c r="I49" s="16"/>
      <c r="J49" s="16"/>
      <c r="K49" s="16"/>
      <c r="L49" s="16"/>
      <c r="M49" s="16">
        <f>H49</f>
        <v>635.57199999999978</v>
      </c>
      <c r="N49" s="17"/>
    </row>
    <row r="50" spans="1:14" s="18" customFormat="1" x14ac:dyDescent="0.25">
      <c r="A50" s="14"/>
      <c r="B50" s="15" t="s">
        <v>113</v>
      </c>
      <c r="C50" s="14"/>
      <c r="D50" s="16"/>
      <c r="E50" s="16">
        <v>2.8</v>
      </c>
      <c r="F50" s="16"/>
      <c r="G50" s="16">
        <f>4.33+4+5.17+1.86+4.61+1.2+1.86+4.45+1.2+1.86+3.06+4.65+3.06+3.06+3.06+3.06+3.06+3.26+3.27+3.25+3.25+3.25+3.06+3.06+1.2+3.06+3.06+2.75+2.75+4.03+3.25+3.25+3.78+0.95+8.84+4.45</f>
        <v>117.32000000000004</v>
      </c>
      <c r="H50" s="16">
        <f>G50*E50</f>
        <v>328.49600000000009</v>
      </c>
      <c r="I50" s="16"/>
      <c r="J50" s="16"/>
      <c r="K50" s="16"/>
      <c r="L50" s="20"/>
      <c r="M50" s="16">
        <f>H50</f>
        <v>328.49600000000009</v>
      </c>
      <c r="N50" s="17"/>
    </row>
    <row r="51" spans="1:14" s="18" customFormat="1" x14ac:dyDescent="0.25">
      <c r="A51" s="14"/>
      <c r="B51" s="15" t="s">
        <v>128</v>
      </c>
      <c r="C51" s="14"/>
      <c r="D51" s="16"/>
      <c r="E51" s="16"/>
      <c r="F51" s="16"/>
      <c r="G51" s="16"/>
      <c r="H51" s="16">
        <v>178</v>
      </c>
      <c r="I51" s="16"/>
      <c r="J51" s="16"/>
      <c r="K51" s="16"/>
      <c r="L51" s="20"/>
      <c r="M51" s="16">
        <v>178</v>
      </c>
      <c r="N51" s="17"/>
    </row>
    <row r="52" spans="1:14" s="13" customFormat="1" ht="30.75" customHeight="1" x14ac:dyDescent="0.25">
      <c r="A52" s="9" t="s">
        <v>50</v>
      </c>
      <c r="B52" s="10" t="s">
        <v>68</v>
      </c>
      <c r="C52" s="9" t="s">
        <v>27</v>
      </c>
      <c r="D52" s="11"/>
      <c r="E52" s="11"/>
      <c r="F52" s="11"/>
      <c r="G52" s="11"/>
      <c r="H52" s="11"/>
      <c r="I52" s="11"/>
      <c r="J52" s="11"/>
      <c r="K52" s="11"/>
      <c r="L52" s="11"/>
      <c r="M52" s="11">
        <f>SUM(M53)</f>
        <v>2</v>
      </c>
      <c r="N52" s="12"/>
    </row>
    <row r="53" spans="1:14" s="18" customFormat="1" x14ac:dyDescent="0.25">
      <c r="A53" s="14"/>
      <c r="B53" s="15"/>
      <c r="C53" s="14"/>
      <c r="D53" s="16"/>
      <c r="E53" s="16">
        <v>0.4</v>
      </c>
      <c r="F53" s="16"/>
      <c r="G53" s="16">
        <v>1.6</v>
      </c>
      <c r="H53" s="16">
        <f>E53+G53</f>
        <v>2</v>
      </c>
      <c r="I53" s="16"/>
      <c r="J53" s="16"/>
      <c r="K53" s="16"/>
      <c r="L53" s="16"/>
      <c r="M53" s="16">
        <f>H53</f>
        <v>2</v>
      </c>
      <c r="N53" s="17"/>
    </row>
    <row r="54" spans="1:14" s="13" customFormat="1" ht="30.75" customHeight="1" x14ac:dyDescent="0.25">
      <c r="A54" s="9" t="s">
        <v>125</v>
      </c>
      <c r="B54" s="10" t="s">
        <v>51</v>
      </c>
      <c r="C54" s="9" t="s">
        <v>27</v>
      </c>
      <c r="D54" s="11"/>
      <c r="E54" s="11"/>
      <c r="F54" s="11"/>
      <c r="G54" s="11"/>
      <c r="H54" s="11"/>
      <c r="I54" s="11"/>
      <c r="J54" s="11"/>
      <c r="K54" s="11"/>
      <c r="L54" s="11"/>
      <c r="M54" s="11">
        <f>SUM(M55)</f>
        <v>12.41</v>
      </c>
      <c r="N54" s="12"/>
    </row>
    <row r="55" spans="1:14" s="18" customFormat="1" x14ac:dyDescent="0.25">
      <c r="A55" s="14"/>
      <c r="B55" s="15"/>
      <c r="C55" s="14"/>
      <c r="D55" s="16"/>
      <c r="E55" s="16">
        <v>0.6</v>
      </c>
      <c r="F55" s="16"/>
      <c r="G55" s="16">
        <f>0.87+6.44+4.5</f>
        <v>11.81</v>
      </c>
      <c r="H55" s="16">
        <f>E55+G55</f>
        <v>12.41</v>
      </c>
      <c r="I55" s="16"/>
      <c r="J55" s="16"/>
      <c r="K55" s="16"/>
      <c r="L55" s="16"/>
      <c r="M55" s="16">
        <f>H55</f>
        <v>12.41</v>
      </c>
      <c r="N55" s="17"/>
    </row>
    <row r="56" spans="1:14" s="13" customFormat="1" ht="45" x14ac:dyDescent="0.25">
      <c r="A56" s="9" t="s">
        <v>126</v>
      </c>
      <c r="B56" s="10" t="s">
        <v>127</v>
      </c>
      <c r="C56" s="9" t="s">
        <v>27</v>
      </c>
      <c r="D56" s="11"/>
      <c r="E56" s="11"/>
      <c r="F56" s="11"/>
      <c r="G56" s="11"/>
      <c r="H56" s="11"/>
      <c r="I56" s="11"/>
      <c r="J56" s="11"/>
      <c r="K56" s="11"/>
      <c r="L56" s="11"/>
      <c r="M56" s="11">
        <f>SUM(M57:M58)</f>
        <v>177.99599999999998</v>
      </c>
      <c r="N56" s="12"/>
    </row>
    <row r="57" spans="1:14" s="18" customFormat="1" x14ac:dyDescent="0.25">
      <c r="A57" s="14"/>
      <c r="B57" s="15" t="s">
        <v>114</v>
      </c>
      <c r="C57" s="14"/>
      <c r="D57" s="16"/>
      <c r="E57" s="16">
        <v>2.8</v>
      </c>
      <c r="F57" s="16"/>
      <c r="G57" s="16">
        <f>(51.63) - (1.2+1.2+1.6+2+2.43)</f>
        <v>43.2</v>
      </c>
      <c r="H57" s="16">
        <f>G57*E57</f>
        <v>120.96</v>
      </c>
      <c r="I57" s="16"/>
      <c r="J57" s="16"/>
      <c r="K57" s="16"/>
      <c r="L57" s="16"/>
      <c r="M57" s="16">
        <f>H57</f>
        <v>120.96</v>
      </c>
      <c r="N57" s="17"/>
    </row>
    <row r="58" spans="1:14" s="18" customFormat="1" x14ac:dyDescent="0.25">
      <c r="A58" s="14"/>
      <c r="B58" s="15" t="s">
        <v>114</v>
      </c>
      <c r="C58" s="14"/>
      <c r="D58" s="16"/>
      <c r="E58" s="16">
        <v>2.8</v>
      </c>
      <c r="F58" s="16"/>
      <c r="G58" s="16">
        <f>6+4.96+4.7+4.71</f>
        <v>20.37</v>
      </c>
      <c r="H58" s="16">
        <f>G58*E58</f>
        <v>57.036000000000001</v>
      </c>
      <c r="I58" s="16"/>
      <c r="J58" s="16"/>
      <c r="K58" s="16"/>
      <c r="L58" s="20"/>
      <c r="M58" s="16">
        <f>H58</f>
        <v>57.036000000000001</v>
      </c>
      <c r="N58" s="17"/>
    </row>
    <row r="59" spans="1:14" s="8" customFormat="1" ht="15.6" x14ac:dyDescent="0.25">
      <c r="A59" s="3">
        <v>6</v>
      </c>
      <c r="B59" s="4" t="s">
        <v>69</v>
      </c>
      <c r="C59" s="5"/>
      <c r="D59" s="6"/>
      <c r="E59" s="6"/>
      <c r="F59" s="6"/>
      <c r="G59" s="6"/>
      <c r="H59" s="6"/>
      <c r="I59" s="6"/>
      <c r="J59" s="6"/>
      <c r="K59" s="6"/>
      <c r="L59" s="6"/>
      <c r="M59" s="7"/>
    </row>
    <row r="60" spans="1:14" s="13" customFormat="1" ht="30.75" customHeight="1" x14ac:dyDescent="0.25">
      <c r="A60" s="9" t="s">
        <v>70</v>
      </c>
      <c r="B60" s="10" t="s">
        <v>71</v>
      </c>
      <c r="C60" s="9" t="s">
        <v>27</v>
      </c>
      <c r="D60" s="11"/>
      <c r="E60" s="11"/>
      <c r="F60" s="11"/>
      <c r="G60" s="11"/>
      <c r="H60" s="11"/>
      <c r="I60" s="11"/>
      <c r="J60" s="11"/>
      <c r="K60" s="11"/>
      <c r="L60" s="11"/>
      <c r="M60" s="11">
        <f>M61+M62</f>
        <v>360.52</v>
      </c>
      <c r="N60" s="12"/>
    </row>
    <row r="61" spans="1:14" s="18" customFormat="1" x14ac:dyDescent="0.25">
      <c r="A61" s="14"/>
      <c r="B61" s="15"/>
      <c r="C61" s="14"/>
      <c r="D61" s="16"/>
      <c r="E61" s="16"/>
      <c r="F61" s="16"/>
      <c r="G61" s="16"/>
      <c r="H61" s="16">
        <v>156.29</v>
      </c>
      <c r="I61" s="16"/>
      <c r="J61" s="16"/>
      <c r="K61" s="16"/>
      <c r="L61" s="16"/>
      <c r="M61" s="16">
        <f>H61</f>
        <v>156.29</v>
      </c>
      <c r="N61" s="17"/>
    </row>
    <row r="62" spans="1:14" s="18" customFormat="1" x14ac:dyDescent="0.25">
      <c r="A62" s="14"/>
      <c r="B62" s="15"/>
      <c r="C62" s="14"/>
      <c r="D62" s="16"/>
      <c r="E62" s="16"/>
      <c r="F62" s="16"/>
      <c r="G62" s="16"/>
      <c r="H62" s="16">
        <v>204.23</v>
      </c>
      <c r="I62" s="16"/>
      <c r="J62" s="16"/>
      <c r="K62" s="16"/>
      <c r="L62" s="20"/>
      <c r="M62" s="16">
        <f>H62</f>
        <v>204.23</v>
      </c>
      <c r="N62" s="17"/>
    </row>
    <row r="63" spans="1:14" s="13" customFormat="1" ht="30.75" customHeight="1" x14ac:dyDescent="0.25">
      <c r="A63" s="9" t="s">
        <v>72</v>
      </c>
      <c r="B63" s="10" t="s">
        <v>73</v>
      </c>
      <c r="C63" s="9" t="s">
        <v>27</v>
      </c>
      <c r="D63" s="11"/>
      <c r="E63" s="11"/>
      <c r="F63" s="11"/>
      <c r="G63" s="11"/>
      <c r="H63" s="11"/>
      <c r="I63" s="11"/>
      <c r="J63" s="11"/>
      <c r="K63" s="11"/>
      <c r="L63" s="11"/>
      <c r="M63" s="11">
        <f>M64</f>
        <v>24.66</v>
      </c>
      <c r="N63" s="12"/>
    </row>
    <row r="64" spans="1:14" s="18" customFormat="1" x14ac:dyDescent="0.25">
      <c r="A64" s="14"/>
      <c r="B64" s="15"/>
      <c r="C64" s="14"/>
      <c r="D64" s="16"/>
      <c r="E64" s="16"/>
      <c r="F64" s="16"/>
      <c r="G64" s="16"/>
      <c r="H64" s="16">
        <v>24.66</v>
      </c>
      <c r="I64" s="16"/>
      <c r="J64" s="16"/>
      <c r="K64" s="16"/>
      <c r="L64" s="16"/>
      <c r="M64" s="16">
        <f>H64</f>
        <v>24.66</v>
      </c>
      <c r="N64" s="17"/>
    </row>
    <row r="65" spans="1:14" s="13" customFormat="1" ht="30.75" customHeight="1" x14ac:dyDescent="0.25">
      <c r="A65" s="9" t="s">
        <v>74</v>
      </c>
      <c r="B65" s="10" t="s">
        <v>75</v>
      </c>
      <c r="C65" s="9" t="s">
        <v>27</v>
      </c>
      <c r="D65" s="11"/>
      <c r="E65" s="11"/>
      <c r="F65" s="11"/>
      <c r="G65" s="11"/>
      <c r="H65" s="11"/>
      <c r="I65" s="11"/>
      <c r="J65" s="11"/>
      <c r="K65" s="11"/>
      <c r="L65" s="11"/>
      <c r="M65" s="11">
        <f>M66</f>
        <v>360.52</v>
      </c>
      <c r="N65" s="12"/>
    </row>
    <row r="66" spans="1:14" s="18" customFormat="1" x14ac:dyDescent="0.25">
      <c r="A66" s="14"/>
      <c r="B66" s="15"/>
      <c r="C66" s="14"/>
      <c r="D66" s="16"/>
      <c r="E66" s="16"/>
      <c r="F66" s="16"/>
      <c r="G66" s="16"/>
      <c r="H66" s="16">
        <v>360.52</v>
      </c>
      <c r="I66" s="16"/>
      <c r="J66" s="16"/>
      <c r="K66" s="16"/>
      <c r="L66" s="16"/>
      <c r="M66" s="16">
        <f>H66</f>
        <v>360.52</v>
      </c>
      <c r="N66" s="17"/>
    </row>
    <row r="67" spans="1:14" s="13" customFormat="1" ht="30.75" customHeight="1" x14ac:dyDescent="0.25">
      <c r="A67" s="9" t="s">
        <v>76</v>
      </c>
      <c r="B67" s="10" t="s">
        <v>364</v>
      </c>
      <c r="C67" s="9" t="s">
        <v>27</v>
      </c>
      <c r="D67" s="11"/>
      <c r="E67" s="11"/>
      <c r="F67" s="11"/>
      <c r="G67" s="11"/>
      <c r="H67" s="11"/>
      <c r="I67" s="11"/>
      <c r="J67" s="11"/>
      <c r="K67" s="11"/>
      <c r="L67" s="11"/>
      <c r="M67" s="11">
        <f>SUM(M68:M69)</f>
        <v>385.18</v>
      </c>
      <c r="N67" s="12"/>
    </row>
    <row r="68" spans="1:14" s="18" customFormat="1" x14ac:dyDescent="0.25">
      <c r="A68" s="14"/>
      <c r="B68" s="15"/>
      <c r="C68" s="14"/>
      <c r="D68" s="16"/>
      <c r="E68" s="16"/>
      <c r="F68" s="16"/>
      <c r="G68" s="16"/>
      <c r="H68" s="16">
        <v>360.52</v>
      </c>
      <c r="I68" s="16"/>
      <c r="J68" s="16"/>
      <c r="K68" s="16"/>
      <c r="L68" s="16"/>
      <c r="M68" s="16">
        <f>H68</f>
        <v>360.52</v>
      </c>
      <c r="N68" s="17"/>
    </row>
    <row r="69" spans="1:14" s="18" customFormat="1" x14ac:dyDescent="0.25">
      <c r="A69" s="14"/>
      <c r="B69" s="15"/>
      <c r="C69" s="14"/>
      <c r="D69" s="16"/>
      <c r="E69" s="16"/>
      <c r="F69" s="16"/>
      <c r="G69" s="16"/>
      <c r="H69" s="16">
        <v>24.66</v>
      </c>
      <c r="I69" s="16"/>
      <c r="J69" s="16"/>
      <c r="K69" s="16"/>
      <c r="L69" s="16"/>
      <c r="M69" s="16">
        <f>H69</f>
        <v>24.66</v>
      </c>
      <c r="N69" s="17"/>
    </row>
    <row r="70" spans="1:14" s="13" customFormat="1" ht="30.75" customHeight="1" x14ac:dyDescent="0.25">
      <c r="A70" s="9" t="s">
        <v>354</v>
      </c>
      <c r="B70" s="10" t="s">
        <v>355</v>
      </c>
      <c r="C70" s="9" t="s">
        <v>91</v>
      </c>
      <c r="D70" s="11"/>
      <c r="E70" s="11"/>
      <c r="F70" s="11"/>
      <c r="G70" s="11"/>
      <c r="H70" s="11"/>
      <c r="I70" s="11"/>
      <c r="J70" s="11"/>
      <c r="K70" s="11"/>
      <c r="L70" s="11"/>
      <c r="M70" s="11">
        <f>M71</f>
        <v>6.24</v>
      </c>
      <c r="N70" s="12"/>
    </row>
    <row r="71" spans="1:14" s="18" customFormat="1" x14ac:dyDescent="0.25">
      <c r="A71" s="14"/>
      <c r="B71" s="15"/>
      <c r="C71" s="14"/>
      <c r="D71" s="16"/>
      <c r="E71" s="16"/>
      <c r="F71" s="16"/>
      <c r="G71" s="16"/>
      <c r="H71" s="16">
        <f>5.04+1.2</f>
        <v>6.24</v>
      </c>
      <c r="I71" s="16"/>
      <c r="J71" s="16"/>
      <c r="K71" s="16"/>
      <c r="L71" s="16"/>
      <c r="M71" s="16">
        <f>H71</f>
        <v>6.24</v>
      </c>
      <c r="N71" s="17"/>
    </row>
    <row r="72" spans="1:14" s="8" customFormat="1" ht="15.6" x14ac:dyDescent="0.25">
      <c r="A72" s="3">
        <v>7</v>
      </c>
      <c r="B72" s="4" t="s">
        <v>77</v>
      </c>
      <c r="C72" s="5"/>
      <c r="D72" s="6"/>
      <c r="E72" s="6"/>
      <c r="F72" s="6"/>
      <c r="G72" s="6"/>
      <c r="H72" s="6"/>
      <c r="I72" s="6"/>
      <c r="J72" s="6"/>
      <c r="K72" s="6"/>
      <c r="L72" s="6"/>
      <c r="M72" s="7"/>
    </row>
    <row r="73" spans="1:14" s="13" customFormat="1" ht="30.75" customHeight="1" x14ac:dyDescent="0.25">
      <c r="A73" s="9" t="s">
        <v>79</v>
      </c>
      <c r="B73" s="10" t="s">
        <v>78</v>
      </c>
      <c r="C73" s="9" t="s">
        <v>27</v>
      </c>
      <c r="D73" s="11"/>
      <c r="E73" s="11"/>
      <c r="F73" s="11"/>
      <c r="G73" s="11"/>
      <c r="H73" s="11"/>
      <c r="I73" s="11"/>
      <c r="J73" s="11"/>
      <c r="K73" s="11"/>
      <c r="L73" s="11"/>
      <c r="M73" s="11">
        <f>M74+M75</f>
        <v>258.23249999999996</v>
      </c>
      <c r="N73" s="12"/>
    </row>
    <row r="74" spans="1:14" s="18" customFormat="1" x14ac:dyDescent="0.25">
      <c r="A74" s="14"/>
      <c r="B74" s="15"/>
      <c r="C74" s="14"/>
      <c r="D74" s="16"/>
      <c r="E74" s="16"/>
      <c r="F74" s="16">
        <f>0.3+0.3+0.15</f>
        <v>0.75</v>
      </c>
      <c r="G74" s="16">
        <f>G49</f>
        <v>226.98999999999995</v>
      </c>
      <c r="H74" s="11"/>
      <c r="I74" s="16"/>
      <c r="J74" s="16"/>
      <c r="K74" s="16"/>
      <c r="L74" s="16"/>
      <c r="M74" s="16">
        <f>F74*G74</f>
        <v>170.24249999999995</v>
      </c>
      <c r="N74" s="17"/>
    </row>
    <row r="75" spans="1:14" s="18" customFormat="1" x14ac:dyDescent="0.25">
      <c r="A75" s="14"/>
      <c r="B75" s="15"/>
      <c r="C75" s="14"/>
      <c r="D75" s="16"/>
      <c r="E75" s="16"/>
      <c r="F75" s="16">
        <f>F74</f>
        <v>0.75</v>
      </c>
      <c r="G75" s="16">
        <f>G50</f>
        <v>117.32000000000004</v>
      </c>
      <c r="H75" s="16"/>
      <c r="I75" s="16"/>
      <c r="J75" s="16"/>
      <c r="K75" s="16"/>
      <c r="L75" s="16"/>
      <c r="M75" s="16">
        <f>F75*G75</f>
        <v>87.990000000000023</v>
      </c>
      <c r="N75" s="17"/>
    </row>
    <row r="76" spans="1:14" s="13" customFormat="1" ht="30.75" customHeight="1" x14ac:dyDescent="0.25">
      <c r="A76" s="9" t="s">
        <v>81</v>
      </c>
      <c r="B76" s="10" t="s">
        <v>80</v>
      </c>
      <c r="C76" s="9" t="s">
        <v>27</v>
      </c>
      <c r="D76" s="11"/>
      <c r="E76" s="11"/>
      <c r="F76" s="11"/>
      <c r="G76" s="11"/>
      <c r="H76" s="11"/>
      <c r="I76" s="11"/>
      <c r="J76" s="11"/>
      <c r="K76" s="11"/>
      <c r="L76" s="11"/>
      <c r="M76" s="11">
        <f>M77</f>
        <v>104.58</v>
      </c>
      <c r="N76" s="12"/>
    </row>
    <row r="77" spans="1:14" s="18" customFormat="1" x14ac:dyDescent="0.25">
      <c r="A77" s="14"/>
      <c r="B77" s="15"/>
      <c r="C77" s="14"/>
      <c r="D77" s="16"/>
      <c r="E77" s="16"/>
      <c r="F77" s="16">
        <f>0.3+0.3+1.5</f>
        <v>2.1</v>
      </c>
      <c r="G77" s="16">
        <f>D40</f>
        <v>49.8</v>
      </c>
      <c r="H77" s="11"/>
      <c r="I77" s="16"/>
      <c r="J77" s="16"/>
      <c r="K77" s="16"/>
      <c r="L77" s="16"/>
      <c r="M77" s="16">
        <f>F77*G77</f>
        <v>104.58</v>
      </c>
      <c r="N77" s="17"/>
    </row>
    <row r="78" spans="1:14" s="13" customFormat="1" ht="30.75" customHeight="1" x14ac:dyDescent="0.25">
      <c r="A78" s="9" t="s">
        <v>82</v>
      </c>
      <c r="B78" s="10" t="s">
        <v>83</v>
      </c>
      <c r="C78" s="9" t="s">
        <v>27</v>
      </c>
      <c r="D78" s="11"/>
      <c r="E78" s="11"/>
      <c r="F78" s="11"/>
      <c r="G78" s="11"/>
      <c r="H78" s="11"/>
      <c r="I78" s="11"/>
      <c r="J78" s="11"/>
      <c r="K78" s="11"/>
      <c r="L78" s="11"/>
      <c r="M78" s="11">
        <f>M79</f>
        <v>360.52</v>
      </c>
      <c r="N78" s="12"/>
    </row>
    <row r="79" spans="1:14" s="18" customFormat="1" x14ac:dyDescent="0.25">
      <c r="A79" s="14"/>
      <c r="B79" s="15"/>
      <c r="C79" s="14"/>
      <c r="D79" s="16"/>
      <c r="E79" s="16"/>
      <c r="F79" s="16"/>
      <c r="G79" s="16"/>
      <c r="H79" s="16">
        <v>360.52</v>
      </c>
      <c r="I79" s="16"/>
      <c r="J79" s="16"/>
      <c r="K79" s="16"/>
      <c r="L79" s="16"/>
      <c r="M79" s="16">
        <f>H79</f>
        <v>360.52</v>
      </c>
      <c r="N79" s="17"/>
    </row>
    <row r="80" spans="1:14" s="8" customFormat="1" ht="15.6" x14ac:dyDescent="0.25">
      <c r="A80" s="3">
        <v>8</v>
      </c>
      <c r="B80" s="4" t="s">
        <v>84</v>
      </c>
      <c r="C80" s="5"/>
      <c r="D80" s="6"/>
      <c r="E80" s="6"/>
      <c r="F80" s="6"/>
      <c r="G80" s="6"/>
      <c r="H80" s="6"/>
      <c r="I80" s="6"/>
      <c r="J80" s="6"/>
      <c r="K80" s="6"/>
      <c r="L80" s="6"/>
      <c r="M80" s="7"/>
    </row>
    <row r="81" spans="1:14" s="8" customFormat="1" ht="15.6" x14ac:dyDescent="0.25">
      <c r="A81" s="3" t="s">
        <v>115</v>
      </c>
      <c r="B81" s="4" t="s">
        <v>116</v>
      </c>
      <c r="C81" s="5"/>
      <c r="D81" s="6"/>
      <c r="E81" s="6"/>
      <c r="F81" s="6"/>
      <c r="G81" s="6"/>
      <c r="H81" s="6"/>
      <c r="I81" s="6"/>
      <c r="J81" s="6"/>
      <c r="K81" s="6"/>
      <c r="L81" s="6"/>
      <c r="M81" s="7"/>
    </row>
    <row r="82" spans="1:14" s="13" customFormat="1" ht="30.75" customHeight="1" x14ac:dyDescent="0.25">
      <c r="A82" s="9" t="s">
        <v>85</v>
      </c>
      <c r="B82" s="10" t="s">
        <v>86</v>
      </c>
      <c r="C82" s="9" t="s">
        <v>27</v>
      </c>
      <c r="D82" s="11"/>
      <c r="E82" s="11"/>
      <c r="F82" s="11"/>
      <c r="G82" s="11"/>
      <c r="H82" s="11"/>
      <c r="I82" s="11"/>
      <c r="J82" s="11"/>
      <c r="K82" s="11"/>
      <c r="L82" s="11"/>
      <c r="M82" s="11">
        <f>M83</f>
        <v>37.800000000000004</v>
      </c>
      <c r="N82" s="12"/>
    </row>
    <row r="83" spans="1:14" s="18" customFormat="1" x14ac:dyDescent="0.25">
      <c r="A83" s="14"/>
      <c r="B83" s="15"/>
      <c r="C83" s="14"/>
      <c r="D83" s="16">
        <v>0.9</v>
      </c>
      <c r="E83" s="16">
        <v>2.1</v>
      </c>
      <c r="F83" s="16"/>
      <c r="G83" s="16"/>
      <c r="H83" s="16">
        <f>E83*D83</f>
        <v>1.8900000000000001</v>
      </c>
      <c r="I83" s="16"/>
      <c r="J83" s="16"/>
      <c r="K83" s="16"/>
      <c r="L83" s="16">
        <v>20</v>
      </c>
      <c r="M83" s="16">
        <f>H83*L83</f>
        <v>37.800000000000004</v>
      </c>
      <c r="N83" s="17"/>
    </row>
    <row r="84" spans="1:14" s="13" customFormat="1" ht="30.75" customHeight="1" x14ac:dyDescent="0.25">
      <c r="A84" s="9" t="s">
        <v>94</v>
      </c>
      <c r="B84" s="10" t="s">
        <v>95</v>
      </c>
      <c r="C84" s="9" t="s">
        <v>27</v>
      </c>
      <c r="D84" s="11"/>
      <c r="E84" s="11"/>
      <c r="F84" s="11"/>
      <c r="G84" s="11"/>
      <c r="H84" s="11"/>
      <c r="I84" s="11"/>
      <c r="J84" s="11"/>
      <c r="K84" s="11"/>
      <c r="L84" s="11"/>
      <c r="M84" s="11">
        <f>M85+M86</f>
        <v>9.66</v>
      </c>
      <c r="N84" s="12"/>
    </row>
    <row r="85" spans="1:14" s="18" customFormat="1" x14ac:dyDescent="0.25">
      <c r="A85" s="14"/>
      <c r="B85" s="15"/>
      <c r="C85" s="14"/>
      <c r="D85" s="16">
        <v>0.9</v>
      </c>
      <c r="E85" s="16">
        <v>2.1</v>
      </c>
      <c r="F85" s="16"/>
      <c r="G85" s="16"/>
      <c r="H85" s="16">
        <f>E85*D85</f>
        <v>1.8900000000000001</v>
      </c>
      <c r="I85" s="16"/>
      <c r="J85" s="16"/>
      <c r="K85" s="16"/>
      <c r="L85" s="16">
        <v>4</v>
      </c>
      <c r="M85" s="16">
        <f>L85*H85</f>
        <v>7.5600000000000005</v>
      </c>
      <c r="N85" s="17"/>
    </row>
    <row r="86" spans="1:14" s="18" customFormat="1" x14ac:dyDescent="0.25">
      <c r="A86" s="14"/>
      <c r="B86" s="15"/>
      <c r="C86" s="14"/>
      <c r="D86" s="16">
        <v>1</v>
      </c>
      <c r="E86" s="16">
        <v>2.1</v>
      </c>
      <c r="F86" s="16"/>
      <c r="G86" s="16"/>
      <c r="H86" s="16">
        <f>E86*D86</f>
        <v>2.1</v>
      </c>
      <c r="I86" s="16"/>
      <c r="J86" s="16"/>
      <c r="K86" s="16"/>
      <c r="L86" s="16"/>
      <c r="M86" s="16">
        <f>H86</f>
        <v>2.1</v>
      </c>
      <c r="N86" s="17"/>
    </row>
    <row r="87" spans="1:14" s="13" customFormat="1" ht="30.75" customHeight="1" x14ac:dyDescent="0.25">
      <c r="A87" s="9" t="s">
        <v>87</v>
      </c>
      <c r="B87" s="10" t="s">
        <v>88</v>
      </c>
      <c r="C87" s="9" t="s">
        <v>27</v>
      </c>
      <c r="D87" s="11"/>
      <c r="E87" s="11"/>
      <c r="F87" s="11"/>
      <c r="G87" s="11"/>
      <c r="H87" s="11"/>
      <c r="I87" s="11"/>
      <c r="J87" s="11"/>
      <c r="K87" s="11"/>
      <c r="L87" s="11"/>
      <c r="M87" s="11">
        <f>M88</f>
        <v>15.3</v>
      </c>
      <c r="N87" s="12"/>
    </row>
    <row r="88" spans="1:14" s="18" customFormat="1" x14ac:dyDescent="0.25">
      <c r="A88" s="14"/>
      <c r="B88" s="15"/>
      <c r="C88" s="14"/>
      <c r="D88" s="16"/>
      <c r="E88" s="16"/>
      <c r="F88" s="16">
        <v>0.15</v>
      </c>
      <c r="G88" s="16">
        <f>2.1*2+0.9</f>
        <v>5.1000000000000005</v>
      </c>
      <c r="H88" s="16">
        <f>G88*F88</f>
        <v>0.76500000000000001</v>
      </c>
      <c r="I88" s="16"/>
      <c r="J88" s="16"/>
      <c r="K88" s="16"/>
      <c r="L88" s="16">
        <v>20</v>
      </c>
      <c r="M88" s="16">
        <f>L88*H88</f>
        <v>15.3</v>
      </c>
      <c r="N88" s="17"/>
    </row>
    <row r="89" spans="1:14" s="13" customFormat="1" ht="30.75" customHeight="1" x14ac:dyDescent="0.25">
      <c r="A89" s="9" t="s">
        <v>89</v>
      </c>
      <c r="B89" s="10" t="s">
        <v>90</v>
      </c>
      <c r="C89" s="9" t="s">
        <v>91</v>
      </c>
      <c r="D89" s="11"/>
      <c r="E89" s="11"/>
      <c r="F89" s="11"/>
      <c r="G89" s="11"/>
      <c r="H89" s="11"/>
      <c r="I89" s="11"/>
      <c r="J89" s="11"/>
      <c r="K89" s="11"/>
      <c r="L89" s="11"/>
      <c r="M89" s="11">
        <f>M90</f>
        <v>204.00000000000003</v>
      </c>
      <c r="N89" s="12"/>
    </row>
    <row r="90" spans="1:14" s="18" customFormat="1" x14ac:dyDescent="0.25">
      <c r="A90" s="14"/>
      <c r="B90" s="15"/>
      <c r="C90" s="14"/>
      <c r="D90" s="16"/>
      <c r="E90" s="16"/>
      <c r="F90" s="16"/>
      <c r="G90" s="16">
        <f>(2.1*2+0.9)*2</f>
        <v>10.200000000000001</v>
      </c>
      <c r="H90" s="11"/>
      <c r="I90" s="11"/>
      <c r="J90" s="11"/>
      <c r="K90" s="11"/>
      <c r="L90" s="16">
        <v>20</v>
      </c>
      <c r="M90" s="16">
        <f>L90*G90</f>
        <v>204.00000000000003</v>
      </c>
      <c r="N90" s="17"/>
    </row>
    <row r="91" spans="1:14" s="8" customFormat="1" ht="15.6" x14ac:dyDescent="0.25">
      <c r="A91" s="3" t="s">
        <v>117</v>
      </c>
      <c r="B91" s="4" t="s">
        <v>119</v>
      </c>
      <c r="C91" s="5"/>
      <c r="D91" s="6"/>
      <c r="E91" s="6"/>
      <c r="F91" s="6"/>
      <c r="G91" s="6"/>
      <c r="H91" s="6"/>
      <c r="I91" s="6"/>
      <c r="J91" s="6"/>
      <c r="K91" s="6"/>
      <c r="L91" s="6"/>
      <c r="M91" s="7"/>
    </row>
    <row r="92" spans="1:14" s="13" customFormat="1" ht="30.75" customHeight="1" x14ac:dyDescent="0.25">
      <c r="A92" s="9" t="s">
        <v>92</v>
      </c>
      <c r="B92" s="10" t="s">
        <v>93</v>
      </c>
      <c r="C92" s="9" t="s">
        <v>27</v>
      </c>
      <c r="D92" s="11"/>
      <c r="E92" s="11"/>
      <c r="F92" s="11"/>
      <c r="G92" s="11"/>
      <c r="H92" s="11"/>
      <c r="I92" s="11"/>
      <c r="J92" s="11"/>
      <c r="K92" s="11"/>
      <c r="L92" s="11"/>
      <c r="M92" s="11">
        <f>SUM(M93:M103)</f>
        <v>25.72</v>
      </c>
      <c r="N92" s="12"/>
    </row>
    <row r="93" spans="1:14" s="18" customFormat="1" x14ac:dyDescent="0.25">
      <c r="A93" s="14"/>
      <c r="B93" s="15"/>
      <c r="C93" s="14"/>
      <c r="D93" s="16">
        <f>1.4+0.4</f>
        <v>1.7999999999999998</v>
      </c>
      <c r="E93" s="16"/>
      <c r="F93" s="16"/>
      <c r="G93" s="16">
        <v>2.4</v>
      </c>
      <c r="H93" s="16">
        <f t="shared" ref="H93:H99" si="0">G93*D93</f>
        <v>4.3199999999999994</v>
      </c>
      <c r="I93" s="16"/>
      <c r="J93" s="16"/>
      <c r="K93" s="16"/>
      <c r="L93" s="16"/>
      <c r="M93" s="16">
        <f t="shared" ref="M93:M100" si="1">H93</f>
        <v>4.3199999999999994</v>
      </c>
      <c r="N93" s="17"/>
    </row>
    <row r="94" spans="1:14" s="18" customFormat="1" x14ac:dyDescent="0.25">
      <c r="A94" s="14"/>
      <c r="B94" s="15"/>
      <c r="C94" s="14"/>
      <c r="D94" s="16">
        <f>1.2+0.4</f>
        <v>1.6</v>
      </c>
      <c r="E94" s="16"/>
      <c r="F94" s="16"/>
      <c r="G94" s="16">
        <v>2.4300000000000002</v>
      </c>
      <c r="H94" s="16">
        <f t="shared" si="0"/>
        <v>3.8880000000000003</v>
      </c>
      <c r="I94" s="16"/>
      <c r="J94" s="16"/>
      <c r="K94" s="16"/>
      <c r="L94" s="16"/>
      <c r="M94" s="16">
        <f t="shared" si="1"/>
        <v>3.8880000000000003</v>
      </c>
      <c r="N94" s="17"/>
    </row>
    <row r="95" spans="1:14" s="18" customFormat="1" x14ac:dyDescent="0.25">
      <c r="A95" s="14"/>
      <c r="B95" s="15"/>
      <c r="C95" s="14"/>
      <c r="D95" s="16">
        <f>1.4+0.4</f>
        <v>1.7999999999999998</v>
      </c>
      <c r="E95" s="16"/>
      <c r="F95" s="16"/>
      <c r="G95" s="16">
        <v>2</v>
      </c>
      <c r="H95" s="16">
        <f t="shared" si="0"/>
        <v>3.5999999999999996</v>
      </c>
      <c r="I95" s="16"/>
      <c r="J95" s="16"/>
      <c r="K95" s="16"/>
      <c r="L95" s="16"/>
      <c r="M95" s="16">
        <f t="shared" si="1"/>
        <v>3.5999999999999996</v>
      </c>
      <c r="N95" s="17"/>
    </row>
    <row r="96" spans="1:14" s="18" customFormat="1" x14ac:dyDescent="0.25">
      <c r="A96" s="14"/>
      <c r="B96" s="15"/>
      <c r="C96" s="14"/>
      <c r="D96" s="16">
        <f>1.2+0.4</f>
        <v>1.6</v>
      </c>
      <c r="E96" s="16"/>
      <c r="F96" s="16"/>
      <c r="G96" s="16">
        <v>1.6</v>
      </c>
      <c r="H96" s="16">
        <f t="shared" si="0"/>
        <v>2.5600000000000005</v>
      </c>
      <c r="I96" s="16"/>
      <c r="J96" s="16"/>
      <c r="K96" s="16"/>
      <c r="L96" s="16"/>
      <c r="M96" s="16">
        <f t="shared" si="1"/>
        <v>2.5600000000000005</v>
      </c>
      <c r="N96" s="17"/>
    </row>
    <row r="97" spans="1:14" s="18" customFormat="1" x14ac:dyDescent="0.25">
      <c r="A97" s="14"/>
      <c r="B97" s="15"/>
      <c r="C97" s="14"/>
      <c r="D97" s="16">
        <f>1.2+0.4</f>
        <v>1.6</v>
      </c>
      <c r="E97" s="16"/>
      <c r="F97" s="16"/>
      <c r="G97" s="16">
        <v>1.2</v>
      </c>
      <c r="H97" s="16">
        <f t="shared" si="0"/>
        <v>1.92</v>
      </c>
      <c r="I97" s="16"/>
      <c r="J97" s="16"/>
      <c r="K97" s="16"/>
      <c r="L97" s="16"/>
      <c r="M97" s="16">
        <f t="shared" si="1"/>
        <v>1.92</v>
      </c>
      <c r="N97" s="17"/>
    </row>
    <row r="98" spans="1:14" s="18" customFormat="1" x14ac:dyDescent="0.25">
      <c r="A98" s="14"/>
      <c r="B98" s="15"/>
      <c r="C98" s="14"/>
      <c r="D98" s="16">
        <f>1.2+0.4</f>
        <v>1.6</v>
      </c>
      <c r="E98" s="16"/>
      <c r="F98" s="16"/>
      <c r="G98" s="16">
        <v>1.2</v>
      </c>
      <c r="H98" s="16">
        <f t="shared" si="0"/>
        <v>1.92</v>
      </c>
      <c r="I98" s="16"/>
      <c r="J98" s="16"/>
      <c r="K98" s="16"/>
      <c r="L98" s="16"/>
      <c r="M98" s="16">
        <f t="shared" si="1"/>
        <v>1.92</v>
      </c>
      <c r="N98" s="17"/>
    </row>
    <row r="99" spans="1:14" s="18" customFormat="1" x14ac:dyDescent="0.25">
      <c r="A99" s="14"/>
      <c r="B99" s="15"/>
      <c r="C99" s="14"/>
      <c r="D99" s="16">
        <f>1.2+0.4</f>
        <v>1.6</v>
      </c>
      <c r="E99" s="16"/>
      <c r="F99" s="16"/>
      <c r="G99" s="16">
        <v>1.5</v>
      </c>
      <c r="H99" s="16">
        <f t="shared" si="0"/>
        <v>2.4000000000000004</v>
      </c>
      <c r="I99" s="16"/>
      <c r="J99" s="16"/>
      <c r="K99" s="16"/>
      <c r="L99" s="16"/>
      <c r="M99" s="16">
        <f t="shared" si="1"/>
        <v>2.4000000000000004</v>
      </c>
      <c r="N99" s="17"/>
    </row>
    <row r="100" spans="1:14" s="18" customFormat="1" x14ac:dyDescent="0.25">
      <c r="A100" s="14"/>
      <c r="B100" s="15"/>
      <c r="C100" s="14"/>
      <c r="D100" s="16">
        <v>1.2</v>
      </c>
      <c r="E100" s="16">
        <v>1.2</v>
      </c>
      <c r="F100" s="16"/>
      <c r="G100" s="16"/>
      <c r="H100" s="16">
        <f>D100*E100</f>
        <v>1.44</v>
      </c>
      <c r="I100" s="16"/>
      <c r="J100" s="16"/>
      <c r="K100" s="16"/>
      <c r="L100" s="16"/>
      <c r="M100" s="16">
        <f t="shared" si="1"/>
        <v>1.44</v>
      </c>
      <c r="N100" s="17"/>
    </row>
    <row r="101" spans="1:14" s="18" customFormat="1" x14ac:dyDescent="0.25">
      <c r="A101" s="14"/>
      <c r="B101" s="15"/>
      <c r="C101" s="14"/>
      <c r="D101" s="16">
        <v>0.6</v>
      </c>
      <c r="E101" s="16">
        <v>0.4</v>
      </c>
      <c r="F101" s="16"/>
      <c r="G101" s="16"/>
      <c r="H101" s="16">
        <f>D101*E101</f>
        <v>0.24</v>
      </c>
      <c r="I101" s="16"/>
      <c r="J101" s="16"/>
      <c r="K101" s="16"/>
      <c r="L101" s="16">
        <v>2</v>
      </c>
      <c r="M101" s="16">
        <f>L101*H101</f>
        <v>0.48</v>
      </c>
      <c r="N101" s="17"/>
    </row>
    <row r="102" spans="1:14" s="18" customFormat="1" x14ac:dyDescent="0.25">
      <c r="A102" s="14"/>
      <c r="B102" s="15"/>
      <c r="C102" s="14"/>
      <c r="D102" s="16">
        <v>0.78</v>
      </c>
      <c r="E102" s="16">
        <v>0.4</v>
      </c>
      <c r="F102" s="16"/>
      <c r="G102" s="16"/>
      <c r="H102" s="16">
        <f>D102*E102</f>
        <v>0.31200000000000006</v>
      </c>
      <c r="I102" s="16"/>
      <c r="J102" s="16"/>
      <c r="K102" s="16"/>
      <c r="L102" s="16"/>
      <c r="M102" s="16">
        <f>H102</f>
        <v>0.31200000000000006</v>
      </c>
      <c r="N102" s="17"/>
    </row>
    <row r="103" spans="1:14" s="18" customFormat="1" x14ac:dyDescent="0.25">
      <c r="A103" s="14"/>
      <c r="B103" s="15"/>
      <c r="C103" s="14"/>
      <c r="D103" s="16">
        <v>1.2</v>
      </c>
      <c r="E103" s="16">
        <v>1.2</v>
      </c>
      <c r="F103" s="16"/>
      <c r="G103" s="16"/>
      <c r="H103" s="16">
        <f>D103*E103</f>
        <v>1.44</v>
      </c>
      <c r="I103" s="16"/>
      <c r="J103" s="16"/>
      <c r="K103" s="16"/>
      <c r="L103" s="16">
        <v>2</v>
      </c>
      <c r="M103" s="16">
        <f>L103*H103</f>
        <v>2.88</v>
      </c>
      <c r="N103" s="17"/>
    </row>
    <row r="104" spans="1:14" s="13" customFormat="1" ht="30.75" customHeight="1" x14ac:dyDescent="0.25">
      <c r="A104" s="9" t="s">
        <v>96</v>
      </c>
      <c r="B104" s="10" t="s">
        <v>97</v>
      </c>
      <c r="C104" s="9" t="s">
        <v>27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>
        <f>SUM(M105:M107)</f>
        <v>5.3550000000000004</v>
      </c>
      <c r="N104" s="12"/>
    </row>
    <row r="105" spans="1:14" s="18" customFormat="1" x14ac:dyDescent="0.25">
      <c r="A105" s="14"/>
      <c r="B105" s="15"/>
      <c r="C105" s="14"/>
      <c r="D105" s="16">
        <v>0.75</v>
      </c>
      <c r="E105" s="16">
        <v>2.1</v>
      </c>
      <c r="F105" s="16"/>
      <c r="G105" s="16"/>
      <c r="H105" s="16">
        <f>E105*D105</f>
        <v>1.5750000000000002</v>
      </c>
      <c r="I105" s="16"/>
      <c r="J105" s="16"/>
      <c r="K105" s="16"/>
      <c r="L105" s="16"/>
      <c r="M105" s="16">
        <f>H105</f>
        <v>1.5750000000000002</v>
      </c>
      <c r="N105" s="17"/>
    </row>
    <row r="106" spans="1:14" s="18" customFormat="1" ht="15.75" customHeight="1" x14ac:dyDescent="0.25">
      <c r="A106" s="14"/>
      <c r="B106" s="15"/>
      <c r="C106" s="14"/>
      <c r="D106" s="16">
        <v>0.9</v>
      </c>
      <c r="E106" s="16">
        <v>2.1</v>
      </c>
      <c r="F106" s="16"/>
      <c r="G106" s="16"/>
      <c r="H106" s="16">
        <f>E106*D106</f>
        <v>1.8900000000000001</v>
      </c>
      <c r="I106" s="16"/>
      <c r="J106" s="16"/>
      <c r="K106" s="16"/>
      <c r="L106" s="16"/>
      <c r="M106" s="16">
        <f>H106</f>
        <v>1.8900000000000001</v>
      </c>
      <c r="N106" s="17"/>
    </row>
    <row r="107" spans="1:14" s="18" customFormat="1" ht="15.75" customHeight="1" x14ac:dyDescent="0.25">
      <c r="A107" s="14"/>
      <c r="B107" s="15"/>
      <c r="C107" s="14"/>
      <c r="D107" s="16">
        <v>0.9</v>
      </c>
      <c r="E107" s="16">
        <v>2.1</v>
      </c>
      <c r="F107" s="16"/>
      <c r="G107" s="16"/>
      <c r="H107" s="16">
        <f>E107*D107</f>
        <v>1.8900000000000001</v>
      </c>
      <c r="I107" s="16"/>
      <c r="J107" s="16"/>
      <c r="K107" s="16"/>
      <c r="L107" s="16"/>
      <c r="M107" s="16">
        <f>H107</f>
        <v>1.8900000000000001</v>
      </c>
      <c r="N107" s="17"/>
    </row>
    <row r="108" spans="1:14" s="8" customFormat="1" ht="15.6" x14ac:dyDescent="0.25">
      <c r="A108" s="3" t="s">
        <v>118</v>
      </c>
      <c r="B108" s="4" t="s">
        <v>120</v>
      </c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7"/>
    </row>
    <row r="109" spans="1:14" s="13" customFormat="1" ht="30.75" customHeight="1" x14ac:dyDescent="0.25">
      <c r="A109" s="9" t="s">
        <v>98</v>
      </c>
      <c r="B109" s="10" t="s">
        <v>99</v>
      </c>
      <c r="C109" s="9" t="s">
        <v>27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>
        <f>SUM(M110:M113)</f>
        <v>15.435000000000002</v>
      </c>
      <c r="N109" s="12"/>
    </row>
    <row r="110" spans="1:14" s="18" customFormat="1" x14ac:dyDescent="0.25">
      <c r="A110" s="14"/>
      <c r="B110" s="15"/>
      <c r="C110" s="14"/>
      <c r="D110" s="16">
        <v>0.75</v>
      </c>
      <c r="E110" s="16">
        <v>2.1</v>
      </c>
      <c r="F110" s="16"/>
      <c r="G110" s="16"/>
      <c r="H110" s="16">
        <f>E110*D110</f>
        <v>1.5750000000000002</v>
      </c>
      <c r="I110" s="16"/>
      <c r="J110" s="16"/>
      <c r="K110" s="16"/>
      <c r="L110" s="16"/>
      <c r="M110" s="16">
        <f>H110</f>
        <v>1.5750000000000002</v>
      </c>
      <c r="N110" s="17"/>
    </row>
    <row r="111" spans="1:14" s="18" customFormat="1" ht="15.75" customHeight="1" x14ac:dyDescent="0.25">
      <c r="A111" s="14"/>
      <c r="B111" s="15"/>
      <c r="C111" s="14"/>
      <c r="D111" s="16">
        <v>0.9</v>
      </c>
      <c r="E111" s="16">
        <v>2.1</v>
      </c>
      <c r="F111" s="16"/>
      <c r="G111" s="16"/>
      <c r="H111" s="16">
        <f>E111*D111</f>
        <v>1.8900000000000001</v>
      </c>
      <c r="I111" s="16"/>
      <c r="J111" s="16"/>
      <c r="K111" s="16"/>
      <c r="L111" s="16"/>
      <c r="M111" s="16">
        <f>H111</f>
        <v>1.8900000000000001</v>
      </c>
      <c r="N111" s="17"/>
    </row>
    <row r="112" spans="1:14" s="18" customFormat="1" ht="15.75" customHeight="1" x14ac:dyDescent="0.25">
      <c r="A112" s="14"/>
      <c r="B112" s="15"/>
      <c r="C112" s="14"/>
      <c r="D112" s="16">
        <v>0.9</v>
      </c>
      <c r="E112" s="16">
        <v>2.1</v>
      </c>
      <c r="F112" s="16"/>
      <c r="G112" s="16"/>
      <c r="H112" s="16">
        <f>E112*D112</f>
        <v>1.8900000000000001</v>
      </c>
      <c r="I112" s="16"/>
      <c r="J112" s="16"/>
      <c r="K112" s="16"/>
      <c r="L112" s="16"/>
      <c r="M112" s="16">
        <f>H112</f>
        <v>1.8900000000000001</v>
      </c>
      <c r="N112" s="17"/>
    </row>
    <row r="113" spans="1:14" s="18" customFormat="1" ht="15.75" customHeight="1" x14ac:dyDescent="0.25">
      <c r="A113" s="14"/>
      <c r="B113" s="15"/>
      <c r="C113" s="14"/>
      <c r="D113" s="16">
        <v>0.8</v>
      </c>
      <c r="E113" s="16">
        <v>2.1</v>
      </c>
      <c r="F113" s="16"/>
      <c r="G113" s="16"/>
      <c r="H113" s="16">
        <f>E113*D113</f>
        <v>1.6800000000000002</v>
      </c>
      <c r="I113" s="16"/>
      <c r="J113" s="16"/>
      <c r="K113" s="16"/>
      <c r="L113" s="16">
        <v>6</v>
      </c>
      <c r="M113" s="16">
        <f>L113*H113</f>
        <v>10.080000000000002</v>
      </c>
      <c r="N113" s="17"/>
    </row>
    <row r="114" spans="1:14" s="13" customFormat="1" ht="30.75" customHeight="1" x14ac:dyDescent="0.25">
      <c r="A114" s="9" t="s">
        <v>100</v>
      </c>
      <c r="B114" s="10" t="s">
        <v>101</v>
      </c>
      <c r="C114" s="9" t="s">
        <v>27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>
        <f>SUM(M115:M116)</f>
        <v>23.939999999999998</v>
      </c>
      <c r="N114" s="12"/>
    </row>
    <row r="115" spans="1:14" s="18" customFormat="1" x14ac:dyDescent="0.25">
      <c r="A115" s="14"/>
      <c r="B115" s="15" t="s">
        <v>129</v>
      </c>
      <c r="C115" s="14"/>
      <c r="D115" s="16">
        <v>1.2</v>
      </c>
      <c r="E115" s="16">
        <v>1.2</v>
      </c>
      <c r="F115" s="16"/>
      <c r="G115" s="16"/>
      <c r="H115" s="16">
        <f>E115*D115</f>
        <v>1.44</v>
      </c>
      <c r="I115" s="16"/>
      <c r="J115" s="16"/>
      <c r="K115" s="16"/>
      <c r="L115" s="16">
        <v>16</v>
      </c>
      <c r="M115" s="16">
        <f>L115*H115</f>
        <v>23.04</v>
      </c>
      <c r="N115" s="17"/>
    </row>
    <row r="116" spans="1:14" s="18" customFormat="1" ht="15.75" customHeight="1" x14ac:dyDescent="0.25">
      <c r="A116" s="14"/>
      <c r="B116" s="15" t="s">
        <v>129</v>
      </c>
      <c r="C116" s="14"/>
      <c r="D116" s="16">
        <v>0.75</v>
      </c>
      <c r="E116" s="16">
        <v>1.2</v>
      </c>
      <c r="F116" s="16"/>
      <c r="G116" s="16"/>
      <c r="H116" s="16">
        <f>E116*D116</f>
        <v>0.89999999999999991</v>
      </c>
      <c r="I116" s="16"/>
      <c r="J116" s="16"/>
      <c r="K116" s="16"/>
      <c r="L116" s="16">
        <v>1</v>
      </c>
      <c r="M116" s="16">
        <f>L116*H116</f>
        <v>0.89999999999999991</v>
      </c>
      <c r="N116" s="17"/>
    </row>
    <row r="117" spans="1:14" s="13" customFormat="1" ht="30.75" customHeight="1" x14ac:dyDescent="0.25">
      <c r="A117" s="9" t="s">
        <v>102</v>
      </c>
      <c r="B117" s="10" t="s">
        <v>103</v>
      </c>
      <c r="C117" s="9" t="s">
        <v>27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>
        <f>SUM(M118)</f>
        <v>7.5460000000000003</v>
      </c>
      <c r="N117" s="12"/>
    </row>
    <row r="118" spans="1:14" s="18" customFormat="1" x14ac:dyDescent="0.25">
      <c r="A118" s="14"/>
      <c r="B118" s="15" t="s">
        <v>135</v>
      </c>
      <c r="C118" s="14"/>
      <c r="D118" s="16"/>
      <c r="E118" s="16">
        <f>1.4</f>
        <v>1.4</v>
      </c>
      <c r="F118" s="16"/>
      <c r="G118" s="16">
        <f>9.89-(3+1.5)</f>
        <v>5.3900000000000006</v>
      </c>
      <c r="H118" s="16">
        <f>G118*E118</f>
        <v>7.5460000000000003</v>
      </c>
      <c r="I118" s="16"/>
      <c r="J118" s="16"/>
      <c r="K118" s="16"/>
      <c r="L118" s="16"/>
      <c r="M118" s="16">
        <f>H118</f>
        <v>7.5460000000000003</v>
      </c>
      <c r="N118" s="17"/>
    </row>
    <row r="119" spans="1:14" s="13" customFormat="1" ht="30.75" customHeight="1" x14ac:dyDescent="0.25">
      <c r="A119" s="9" t="s">
        <v>104</v>
      </c>
      <c r="B119" s="10" t="s">
        <v>105</v>
      </c>
      <c r="C119" s="9" t="s">
        <v>27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>
        <f>SUM(M120:M121)</f>
        <v>6.18</v>
      </c>
      <c r="N119" s="12"/>
    </row>
    <row r="120" spans="1:14" s="18" customFormat="1" x14ac:dyDescent="0.25">
      <c r="A120" s="14"/>
      <c r="B120" s="15" t="s">
        <v>136</v>
      </c>
      <c r="C120" s="14"/>
      <c r="D120" s="16">
        <v>1</v>
      </c>
      <c r="E120" s="16">
        <v>2.4</v>
      </c>
      <c r="F120" s="16"/>
      <c r="G120" s="16"/>
      <c r="H120" s="16">
        <f>E120*D120</f>
        <v>2.4</v>
      </c>
      <c r="I120" s="16"/>
      <c r="J120" s="16"/>
      <c r="K120" s="16"/>
      <c r="L120" s="16"/>
      <c r="M120" s="16">
        <f>H120</f>
        <v>2.4</v>
      </c>
      <c r="N120" s="17"/>
    </row>
    <row r="121" spans="1:14" s="18" customFormat="1" ht="15.75" customHeight="1" x14ac:dyDescent="0.25">
      <c r="A121" s="14"/>
      <c r="B121" s="15" t="s">
        <v>137</v>
      </c>
      <c r="C121" s="14"/>
      <c r="D121" s="16">
        <v>0.9</v>
      </c>
      <c r="E121" s="16">
        <v>2.1</v>
      </c>
      <c r="F121" s="16"/>
      <c r="G121" s="16"/>
      <c r="H121" s="16">
        <f>E121*D121</f>
        <v>1.8900000000000001</v>
      </c>
      <c r="I121" s="16"/>
      <c r="J121" s="16"/>
      <c r="K121" s="16"/>
      <c r="L121" s="16">
        <v>2</v>
      </c>
      <c r="M121" s="16">
        <f>L121*H121</f>
        <v>3.7800000000000002</v>
      </c>
      <c r="N121" s="17"/>
    </row>
    <row r="122" spans="1:14" s="13" customFormat="1" ht="30.75" customHeight="1" x14ac:dyDescent="0.25">
      <c r="A122" s="9" t="s">
        <v>131</v>
      </c>
      <c r="B122" s="10" t="s">
        <v>130</v>
      </c>
      <c r="C122" s="9" t="s">
        <v>27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>
        <f>SUM(M123)</f>
        <v>8.2560000000000002</v>
      </c>
      <c r="N122" s="12"/>
    </row>
    <row r="123" spans="1:14" s="18" customFormat="1" x14ac:dyDescent="0.25">
      <c r="A123" s="14"/>
      <c r="B123" s="15" t="s">
        <v>136</v>
      </c>
      <c r="C123" s="14"/>
      <c r="D123" s="16">
        <v>3.44</v>
      </c>
      <c r="E123" s="16">
        <v>2.4</v>
      </c>
      <c r="F123" s="16"/>
      <c r="G123" s="16"/>
      <c r="H123" s="16">
        <f>E123*D123</f>
        <v>8.2560000000000002</v>
      </c>
      <c r="I123" s="16"/>
      <c r="J123" s="16"/>
      <c r="K123" s="16"/>
      <c r="L123" s="16"/>
      <c r="M123" s="16">
        <f>H123</f>
        <v>8.2560000000000002</v>
      </c>
      <c r="N123" s="17"/>
    </row>
    <row r="124" spans="1:14" s="13" customFormat="1" ht="30.75" customHeight="1" x14ac:dyDescent="0.25">
      <c r="A124" s="9" t="s">
        <v>132</v>
      </c>
      <c r="B124" s="10" t="s">
        <v>133</v>
      </c>
      <c r="C124" s="9" t="s">
        <v>27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>
        <f>SUM(M125)</f>
        <v>1.68</v>
      </c>
      <c r="N124" s="12"/>
    </row>
    <row r="125" spans="1:14" s="18" customFormat="1" x14ac:dyDescent="0.25">
      <c r="A125" s="14"/>
      <c r="B125" s="15" t="s">
        <v>134</v>
      </c>
      <c r="C125" s="14"/>
      <c r="D125" s="16">
        <v>0.6</v>
      </c>
      <c r="E125" s="16">
        <v>0.4</v>
      </c>
      <c r="F125" s="16"/>
      <c r="G125" s="16"/>
      <c r="H125" s="16">
        <f>E125*D125</f>
        <v>0.24</v>
      </c>
      <c r="I125" s="16"/>
      <c r="J125" s="16"/>
      <c r="K125" s="16"/>
      <c r="L125" s="16">
        <v>7</v>
      </c>
      <c r="M125" s="16">
        <f>L125*H125</f>
        <v>1.68</v>
      </c>
      <c r="N125" s="17"/>
    </row>
    <row r="126" spans="1:14" s="8" customFormat="1" ht="15.6" x14ac:dyDescent="0.25">
      <c r="A126" s="3">
        <v>9</v>
      </c>
      <c r="B126" s="4" t="s">
        <v>106</v>
      </c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7"/>
    </row>
    <row r="127" spans="1:14" s="13" customFormat="1" ht="30.75" customHeight="1" x14ac:dyDescent="0.25">
      <c r="A127" s="9" t="s">
        <v>107</v>
      </c>
      <c r="B127" s="10" t="s">
        <v>121</v>
      </c>
      <c r="C127" s="9" t="s">
        <v>122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>
        <f>M128+M236</f>
        <v>22.08</v>
      </c>
      <c r="N127" s="12"/>
    </row>
    <row r="128" spans="1:14" s="18" customFormat="1" x14ac:dyDescent="0.25">
      <c r="A128" s="14"/>
      <c r="B128" s="15"/>
      <c r="C128" s="14"/>
      <c r="D128" s="16"/>
      <c r="E128" s="16"/>
      <c r="F128" s="16"/>
      <c r="G128" s="16"/>
      <c r="H128" s="11"/>
      <c r="I128" s="16"/>
      <c r="J128" s="16"/>
      <c r="K128" s="16"/>
      <c r="L128" s="16">
        <v>7</v>
      </c>
      <c r="M128" s="16">
        <f>L128</f>
        <v>7</v>
      </c>
      <c r="N128" s="17"/>
    </row>
    <row r="129" spans="1:14" s="13" customFormat="1" ht="30.75" customHeight="1" x14ac:dyDescent="0.25">
      <c r="A129" s="9" t="s">
        <v>109</v>
      </c>
      <c r="B129" s="10" t="s">
        <v>108</v>
      </c>
      <c r="C129" s="9" t="s">
        <v>122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 t="e">
        <f>M130+#REF!</f>
        <v>#REF!</v>
      </c>
      <c r="N129" s="12"/>
    </row>
    <row r="130" spans="1:14" s="18" customFormat="1" x14ac:dyDescent="0.25">
      <c r="A130" s="14"/>
      <c r="B130" s="15"/>
      <c r="C130" s="14"/>
      <c r="D130" s="16"/>
      <c r="E130" s="16"/>
      <c r="F130" s="16"/>
      <c r="G130" s="16"/>
      <c r="H130" s="11"/>
      <c r="I130" s="16"/>
      <c r="J130" s="16"/>
      <c r="K130" s="16"/>
      <c r="L130" s="16">
        <v>16</v>
      </c>
      <c r="M130" s="16">
        <f>L130</f>
        <v>16</v>
      </c>
      <c r="N130" s="17"/>
    </row>
    <row r="131" spans="1:14" s="13" customFormat="1" ht="30.75" customHeight="1" x14ac:dyDescent="0.25">
      <c r="A131" s="9" t="s">
        <v>123</v>
      </c>
      <c r="B131" s="10" t="s">
        <v>110</v>
      </c>
      <c r="C131" s="9" t="s">
        <v>122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>
        <f>M132+M421</f>
        <v>6</v>
      </c>
      <c r="N131" s="12"/>
    </row>
    <row r="132" spans="1:14" s="18" customFormat="1" x14ac:dyDescent="0.25">
      <c r="A132" s="14"/>
      <c r="B132" s="15"/>
      <c r="C132" s="14"/>
      <c r="D132" s="16"/>
      <c r="E132" s="16"/>
      <c r="F132" s="16"/>
      <c r="G132" s="16"/>
      <c r="H132" s="11"/>
      <c r="I132" s="16"/>
      <c r="J132" s="16"/>
      <c r="K132" s="16"/>
      <c r="L132" s="16">
        <v>6</v>
      </c>
      <c r="M132" s="16">
        <f>L132</f>
        <v>6</v>
      </c>
      <c r="N132" s="17"/>
    </row>
    <row r="133" spans="1:14" s="8" customFormat="1" ht="15.6" x14ac:dyDescent="0.25">
      <c r="A133" s="3">
        <v>10</v>
      </c>
      <c r="B133" s="4" t="s">
        <v>124</v>
      </c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7"/>
    </row>
    <row r="134" spans="1:14" s="13" customFormat="1" ht="30.75" customHeight="1" x14ac:dyDescent="0.25">
      <c r="A134" s="9" t="s">
        <v>111</v>
      </c>
      <c r="B134" s="10" t="s">
        <v>112</v>
      </c>
      <c r="C134" s="9" t="s">
        <v>27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>
        <f>SUM(M135:M136)-M137</f>
        <v>1572.1359999999997</v>
      </c>
      <c r="N134" s="12"/>
    </row>
    <row r="135" spans="1:14" s="18" customFormat="1" x14ac:dyDescent="0.25">
      <c r="A135" s="14"/>
      <c r="B135" s="15" t="s">
        <v>138</v>
      </c>
      <c r="C135" s="14"/>
      <c r="D135" s="16"/>
      <c r="E135" s="16">
        <v>2.8</v>
      </c>
      <c r="F135" s="16"/>
      <c r="G135" s="16">
        <f>3.63+6+0.63+9.63+7.33+2.66+7.51+7.86+5.19+7.38+15.17+15.43+15.17+14.82+15.17+10.92+16.25+15.25+10.6+1.46+1.5+8.85+4.58+5.65+5.5+1.8+4.25+1.7+1.7+1.7+1.7</f>
        <v>226.98999999999995</v>
      </c>
      <c r="H135" s="16">
        <f>G135*E135</f>
        <v>635.57199999999978</v>
      </c>
      <c r="I135" s="16"/>
      <c r="J135" s="16"/>
      <c r="K135" s="16"/>
      <c r="L135" s="16">
        <v>2</v>
      </c>
      <c r="M135" s="16">
        <f>L135*H135</f>
        <v>1271.1439999999996</v>
      </c>
      <c r="N135" s="17"/>
    </row>
    <row r="136" spans="1:14" s="18" customFormat="1" x14ac:dyDescent="0.25">
      <c r="A136" s="14"/>
      <c r="B136" s="15" t="s">
        <v>139</v>
      </c>
      <c r="C136" s="14"/>
      <c r="D136" s="16"/>
      <c r="E136" s="16">
        <v>2.8</v>
      </c>
      <c r="F136" s="16"/>
      <c r="G136" s="16">
        <f>4.33+4+5.17+1.86+4.61+1.2+1.86+4.45+1.2+1.86+3.06+4.65+3.06+3.06+3.06+3.06+3.06+3.26+3.27+3.25+3.25+3.25+3.06+3.06+1.2+3.06+3.06+2.75+2.75+4.03+3.25+3.25+3.78+0.95+8.84+4.45</f>
        <v>117.32000000000004</v>
      </c>
      <c r="H136" s="16">
        <f>G136*E136</f>
        <v>328.49600000000009</v>
      </c>
      <c r="I136" s="16"/>
      <c r="J136" s="16"/>
      <c r="K136" s="16"/>
      <c r="L136" s="20">
        <v>2</v>
      </c>
      <c r="M136" s="16">
        <f>L136*H136</f>
        <v>656.99200000000019</v>
      </c>
      <c r="N136" s="17"/>
    </row>
    <row r="137" spans="1:14" s="18" customFormat="1" x14ac:dyDescent="0.25">
      <c r="A137" s="14"/>
      <c r="B137" s="15" t="s">
        <v>128</v>
      </c>
      <c r="C137" s="14"/>
      <c r="D137" s="16"/>
      <c r="E137" s="16"/>
      <c r="F137" s="16"/>
      <c r="G137" s="16"/>
      <c r="H137" s="16">
        <v>178</v>
      </c>
      <c r="I137" s="16"/>
      <c r="J137" s="16"/>
      <c r="K137" s="16"/>
      <c r="L137" s="20">
        <v>2</v>
      </c>
      <c r="M137" s="16">
        <f>L137*H137</f>
        <v>356</v>
      </c>
      <c r="N137" s="17"/>
    </row>
    <row r="138" spans="1:14" s="13" customFormat="1" ht="30.75" customHeight="1" x14ac:dyDescent="0.25">
      <c r="A138" s="9" t="s">
        <v>140</v>
      </c>
      <c r="B138" s="10" t="s">
        <v>141</v>
      </c>
      <c r="C138" s="9" t="s">
        <v>27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>
        <f>SUM(M139:M140)-M141</f>
        <v>1572.1359999999997</v>
      </c>
      <c r="N138" s="12"/>
    </row>
    <row r="139" spans="1:14" s="18" customFormat="1" x14ac:dyDescent="0.25">
      <c r="A139" s="14"/>
      <c r="B139" s="15" t="s">
        <v>138</v>
      </c>
      <c r="C139" s="14"/>
      <c r="D139" s="16"/>
      <c r="E139" s="16">
        <v>2.8</v>
      </c>
      <c r="F139" s="16"/>
      <c r="G139" s="16">
        <f>3.63+6+0.63+9.63+7.33+2.66+7.51+7.86+5.19+7.38+15.17+15.43+15.17+14.82+15.17+10.92+16.25+15.25+10.6+1.46+1.5+8.85+4.58+5.65+5.5+1.8+4.25+1.7+1.7+1.7+1.7</f>
        <v>226.98999999999995</v>
      </c>
      <c r="H139" s="16">
        <f>G139*E139</f>
        <v>635.57199999999978</v>
      </c>
      <c r="I139" s="16"/>
      <c r="J139" s="16"/>
      <c r="K139" s="16"/>
      <c r="L139" s="16">
        <v>2</v>
      </c>
      <c r="M139" s="16">
        <f>L139*H139</f>
        <v>1271.1439999999996</v>
      </c>
      <c r="N139" s="17"/>
    </row>
    <row r="140" spans="1:14" s="18" customFormat="1" x14ac:dyDescent="0.25">
      <c r="A140" s="14"/>
      <c r="B140" s="15" t="s">
        <v>139</v>
      </c>
      <c r="C140" s="14"/>
      <c r="D140" s="16"/>
      <c r="E140" s="16">
        <v>2.8</v>
      </c>
      <c r="F140" s="16"/>
      <c r="G140" s="16">
        <f>4.33+4+5.17+1.86+4.61+1.2+1.86+4.45+1.2+1.86+3.06+4.65+3.06+3.06+3.06+3.06+3.06+3.26+3.27+3.25+3.25+3.25+3.06+3.06+1.2+3.06+3.06+2.75+2.75+4.03+3.25+3.25+3.78+0.95+8.84+4.45</f>
        <v>117.32000000000004</v>
      </c>
      <c r="H140" s="16">
        <f>G140*E140</f>
        <v>328.49600000000009</v>
      </c>
      <c r="I140" s="16"/>
      <c r="J140" s="16"/>
      <c r="K140" s="16"/>
      <c r="L140" s="20">
        <v>2</v>
      </c>
      <c r="M140" s="16">
        <f>L140*H140</f>
        <v>656.99200000000019</v>
      </c>
      <c r="N140" s="17"/>
    </row>
    <row r="141" spans="1:14" s="18" customFormat="1" x14ac:dyDescent="0.25">
      <c r="A141" s="14"/>
      <c r="B141" s="15" t="s">
        <v>128</v>
      </c>
      <c r="C141" s="14"/>
      <c r="D141" s="16"/>
      <c r="E141" s="16"/>
      <c r="F141" s="16"/>
      <c r="G141" s="16"/>
      <c r="H141" s="16">
        <v>178</v>
      </c>
      <c r="I141" s="16"/>
      <c r="J141" s="16"/>
      <c r="K141" s="16"/>
      <c r="L141" s="20">
        <v>2</v>
      </c>
      <c r="M141" s="16">
        <f>L141*H141</f>
        <v>356</v>
      </c>
      <c r="N141" s="17"/>
    </row>
    <row r="142" spans="1:14" s="13" customFormat="1" ht="30.75" customHeight="1" x14ac:dyDescent="0.25">
      <c r="A142" s="9" t="s">
        <v>142</v>
      </c>
      <c r="B142" s="10" t="s">
        <v>143</v>
      </c>
      <c r="C142" s="9" t="s">
        <v>27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>
        <f>SUM(M143:M146)-M147</f>
        <v>190.67</v>
      </c>
      <c r="N142" s="12"/>
    </row>
    <row r="143" spans="1:14" s="18" customFormat="1" x14ac:dyDescent="0.25">
      <c r="A143" s="14"/>
      <c r="B143" s="15" t="s">
        <v>144</v>
      </c>
      <c r="C143" s="14"/>
      <c r="D143" s="16"/>
      <c r="E143" s="16">
        <v>4.5</v>
      </c>
      <c r="F143" s="16"/>
      <c r="G143" s="16">
        <f>3.63+4.33</f>
        <v>7.96</v>
      </c>
      <c r="H143" s="16">
        <f>G143*E143</f>
        <v>35.82</v>
      </c>
      <c r="I143" s="16"/>
      <c r="J143" s="16"/>
      <c r="K143" s="16"/>
      <c r="L143" s="16">
        <v>1</v>
      </c>
      <c r="M143" s="16">
        <f>L143*H143</f>
        <v>35.82</v>
      </c>
      <c r="N143" s="17"/>
    </row>
    <row r="144" spans="1:14" s="18" customFormat="1" x14ac:dyDescent="0.25">
      <c r="A144" s="14"/>
      <c r="B144" s="15" t="s">
        <v>144</v>
      </c>
      <c r="C144" s="14"/>
      <c r="D144" s="16"/>
      <c r="E144" s="16">
        <v>4.5</v>
      </c>
      <c r="F144" s="16"/>
      <c r="G144" s="16">
        <v>5.04</v>
      </c>
      <c r="H144" s="16">
        <f>G144*E144</f>
        <v>22.68</v>
      </c>
      <c r="I144" s="16"/>
      <c r="J144" s="16"/>
      <c r="K144" s="16"/>
      <c r="L144" s="16">
        <v>1</v>
      </c>
      <c r="M144" s="16">
        <f>L144*H144</f>
        <v>22.68</v>
      </c>
      <c r="N144" s="17"/>
    </row>
    <row r="145" spans="1:14" s="18" customFormat="1" x14ac:dyDescent="0.25">
      <c r="A145" s="14"/>
      <c r="B145" s="15" t="s">
        <v>145</v>
      </c>
      <c r="C145" s="14"/>
      <c r="D145" s="16"/>
      <c r="E145" s="16">
        <v>1.1000000000000001</v>
      </c>
      <c r="F145" s="16"/>
      <c r="G145" s="16">
        <v>8.84</v>
      </c>
      <c r="H145" s="16">
        <f>G145*E145</f>
        <v>9.7240000000000002</v>
      </c>
      <c r="I145" s="16"/>
      <c r="J145" s="16"/>
      <c r="K145" s="16"/>
      <c r="L145" s="16">
        <v>1</v>
      </c>
      <c r="M145" s="16">
        <f>L145*H145</f>
        <v>9.7240000000000002</v>
      </c>
      <c r="N145" s="17"/>
    </row>
    <row r="146" spans="1:14" s="18" customFormat="1" x14ac:dyDescent="0.25">
      <c r="A146" s="14"/>
      <c r="B146" s="15" t="s">
        <v>152</v>
      </c>
      <c r="C146" s="14"/>
      <c r="D146" s="16"/>
      <c r="E146" s="16">
        <v>1.1000000000000001</v>
      </c>
      <c r="F146" s="16"/>
      <c r="G146" s="16">
        <v>118.82</v>
      </c>
      <c r="H146" s="16">
        <f>G146*E146</f>
        <v>130.702</v>
      </c>
      <c r="I146" s="16"/>
      <c r="J146" s="16"/>
      <c r="K146" s="16"/>
      <c r="L146" s="16">
        <v>1</v>
      </c>
      <c r="M146" s="16">
        <f>L146*H146</f>
        <v>130.702</v>
      </c>
      <c r="N146" s="17"/>
    </row>
    <row r="147" spans="1:14" s="18" customFormat="1" x14ac:dyDescent="0.25">
      <c r="A147" s="14"/>
      <c r="B147" s="15" t="s">
        <v>136</v>
      </c>
      <c r="C147" s="14"/>
      <c r="D147" s="16">
        <v>3.44</v>
      </c>
      <c r="E147" s="16">
        <v>2.4</v>
      </c>
      <c r="F147" s="16"/>
      <c r="G147" s="16"/>
      <c r="H147" s="16">
        <f>E147*D147</f>
        <v>8.2560000000000002</v>
      </c>
      <c r="I147" s="16"/>
      <c r="J147" s="16"/>
      <c r="K147" s="16"/>
      <c r="L147" s="16"/>
      <c r="M147" s="16">
        <f>H147</f>
        <v>8.2560000000000002</v>
      </c>
      <c r="N147" s="17"/>
    </row>
    <row r="148" spans="1:14" s="13" customFormat="1" ht="30.75" customHeight="1" x14ac:dyDescent="0.25">
      <c r="A148" s="9" t="s">
        <v>146</v>
      </c>
      <c r="B148" s="10" t="s">
        <v>147</v>
      </c>
      <c r="C148" s="9" t="s">
        <v>27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>
        <f>SUM(M149:M159)</f>
        <v>309.06399999999996</v>
      </c>
      <c r="N148" s="12"/>
    </row>
    <row r="149" spans="1:14" s="18" customFormat="1" x14ac:dyDescent="0.25">
      <c r="A149" s="14"/>
      <c r="B149" s="15" t="s">
        <v>148</v>
      </c>
      <c r="C149" s="14"/>
      <c r="D149" s="16"/>
      <c r="E149" s="16">
        <v>2.8</v>
      </c>
      <c r="F149" s="16"/>
      <c r="G149" s="16">
        <v>6</v>
      </c>
      <c r="H149" s="16">
        <f t="shared" ref="H149:H159" si="2">G149*E149</f>
        <v>16.799999999999997</v>
      </c>
      <c r="I149" s="16"/>
      <c r="J149" s="16"/>
      <c r="K149" s="16"/>
      <c r="L149" s="16">
        <v>3</v>
      </c>
      <c r="M149" s="16">
        <f>L149*H149</f>
        <v>50.399999999999991</v>
      </c>
      <c r="N149" s="17"/>
    </row>
    <row r="150" spans="1:14" s="18" customFormat="1" x14ac:dyDescent="0.25">
      <c r="A150" s="14"/>
      <c r="B150" s="15" t="s">
        <v>149</v>
      </c>
      <c r="C150" s="14"/>
      <c r="D150" s="16"/>
      <c r="E150" s="16">
        <v>2.8</v>
      </c>
      <c r="F150" s="16"/>
      <c r="G150" s="16">
        <v>10.15</v>
      </c>
      <c r="H150" s="16">
        <f t="shared" si="2"/>
        <v>28.419999999999998</v>
      </c>
      <c r="I150" s="16"/>
      <c r="J150" s="16"/>
      <c r="K150" s="16"/>
      <c r="L150" s="16">
        <v>1</v>
      </c>
      <c r="M150" s="16">
        <f>L150*H150</f>
        <v>28.419999999999998</v>
      </c>
      <c r="N150" s="17"/>
    </row>
    <row r="151" spans="1:14" s="18" customFormat="1" x14ac:dyDescent="0.25">
      <c r="A151" s="14"/>
      <c r="B151" s="15" t="s">
        <v>150</v>
      </c>
      <c r="C151" s="14"/>
      <c r="D151" s="16"/>
      <c r="E151" s="16">
        <v>2.8</v>
      </c>
      <c r="F151" s="16"/>
      <c r="G151" s="16">
        <v>8.77</v>
      </c>
      <c r="H151" s="16">
        <f t="shared" si="2"/>
        <v>24.555999999999997</v>
      </c>
      <c r="I151" s="16"/>
      <c r="J151" s="16"/>
      <c r="K151" s="16"/>
      <c r="L151" s="16">
        <v>1</v>
      </c>
      <c r="M151" s="16">
        <f>L151*H151</f>
        <v>24.555999999999997</v>
      </c>
      <c r="N151" s="17"/>
    </row>
    <row r="152" spans="1:14" s="18" customFormat="1" x14ac:dyDescent="0.25">
      <c r="A152" s="14"/>
      <c r="B152" s="15" t="s">
        <v>151</v>
      </c>
      <c r="C152" s="14"/>
      <c r="D152" s="16"/>
      <c r="E152" s="16">
        <v>2.8</v>
      </c>
      <c r="F152" s="16"/>
      <c r="G152" s="16">
        <v>8.77</v>
      </c>
      <c r="H152" s="16">
        <f t="shared" si="2"/>
        <v>24.555999999999997</v>
      </c>
      <c r="I152" s="16"/>
      <c r="J152" s="16"/>
      <c r="K152" s="16"/>
      <c r="L152" s="16">
        <v>1</v>
      </c>
      <c r="M152" s="16">
        <f>H152</f>
        <v>24.555999999999997</v>
      </c>
      <c r="N152" s="17"/>
    </row>
    <row r="153" spans="1:14" s="18" customFormat="1" x14ac:dyDescent="0.25">
      <c r="A153" s="14"/>
      <c r="B153" s="15" t="s">
        <v>153</v>
      </c>
      <c r="C153" s="14"/>
      <c r="D153" s="16"/>
      <c r="E153" s="16">
        <v>2.8</v>
      </c>
      <c r="F153" s="16"/>
      <c r="G153" s="16">
        <v>8</v>
      </c>
      <c r="H153" s="16">
        <f t="shared" si="2"/>
        <v>22.4</v>
      </c>
      <c r="I153" s="16"/>
      <c r="J153" s="16"/>
      <c r="K153" s="16"/>
      <c r="L153" s="16">
        <v>1</v>
      </c>
      <c r="M153" s="16">
        <f t="shared" ref="M153:M159" si="3">H153</f>
        <v>22.4</v>
      </c>
      <c r="N153" s="17"/>
    </row>
    <row r="154" spans="1:14" s="18" customFormat="1" x14ac:dyDescent="0.25">
      <c r="A154" s="14"/>
      <c r="B154" s="15" t="s">
        <v>154</v>
      </c>
      <c r="C154" s="14"/>
      <c r="D154" s="16"/>
      <c r="E154" s="16">
        <v>2.8</v>
      </c>
      <c r="F154" s="16"/>
      <c r="G154" s="16">
        <v>8</v>
      </c>
      <c r="H154" s="16">
        <f t="shared" si="2"/>
        <v>22.4</v>
      </c>
      <c r="I154" s="16"/>
      <c r="J154" s="16"/>
      <c r="K154" s="16"/>
      <c r="L154" s="16">
        <v>1</v>
      </c>
      <c r="M154" s="16">
        <f t="shared" si="3"/>
        <v>22.4</v>
      </c>
      <c r="N154" s="17"/>
    </row>
    <row r="155" spans="1:14" s="18" customFormat="1" x14ac:dyDescent="0.25">
      <c r="A155" s="14"/>
      <c r="B155" s="15" t="s">
        <v>155</v>
      </c>
      <c r="C155" s="14"/>
      <c r="D155" s="16"/>
      <c r="E155" s="16">
        <v>2.8</v>
      </c>
      <c r="F155" s="16"/>
      <c r="G155" s="16">
        <v>11.26</v>
      </c>
      <c r="H155" s="16">
        <f t="shared" si="2"/>
        <v>31.527999999999999</v>
      </c>
      <c r="I155" s="16"/>
      <c r="J155" s="16"/>
      <c r="K155" s="16"/>
      <c r="L155" s="16">
        <v>1</v>
      </c>
      <c r="M155" s="16">
        <f t="shared" si="3"/>
        <v>31.527999999999999</v>
      </c>
      <c r="N155" s="17"/>
    </row>
    <row r="156" spans="1:14" s="18" customFormat="1" x14ac:dyDescent="0.25">
      <c r="A156" s="14"/>
      <c r="B156" s="15" t="s">
        <v>156</v>
      </c>
      <c r="C156" s="14"/>
      <c r="D156" s="16"/>
      <c r="E156" s="16">
        <v>2.8</v>
      </c>
      <c r="F156" s="16"/>
      <c r="G156" s="16">
        <v>7.2</v>
      </c>
      <c r="H156" s="16">
        <f t="shared" si="2"/>
        <v>20.16</v>
      </c>
      <c r="I156" s="16"/>
      <c r="J156" s="16"/>
      <c r="K156" s="16"/>
      <c r="L156" s="16">
        <v>1</v>
      </c>
      <c r="M156" s="16">
        <f t="shared" si="3"/>
        <v>20.16</v>
      </c>
      <c r="N156" s="17"/>
    </row>
    <row r="157" spans="1:14" s="18" customFormat="1" x14ac:dyDescent="0.25">
      <c r="A157" s="14"/>
      <c r="B157" s="15" t="s">
        <v>157</v>
      </c>
      <c r="C157" s="14"/>
      <c r="D157" s="16"/>
      <c r="E157" s="16">
        <v>2.8</v>
      </c>
      <c r="F157" s="16"/>
      <c r="G157" s="16">
        <v>8.86</v>
      </c>
      <c r="H157" s="16">
        <f t="shared" si="2"/>
        <v>24.807999999999996</v>
      </c>
      <c r="I157" s="16"/>
      <c r="J157" s="16"/>
      <c r="K157" s="16"/>
      <c r="L157" s="16">
        <v>1</v>
      </c>
      <c r="M157" s="16">
        <f t="shared" si="3"/>
        <v>24.807999999999996</v>
      </c>
      <c r="N157" s="17"/>
    </row>
    <row r="158" spans="1:14" s="18" customFormat="1" x14ac:dyDescent="0.25">
      <c r="A158" s="14"/>
      <c r="B158" s="15" t="s">
        <v>158</v>
      </c>
      <c r="C158" s="14"/>
      <c r="D158" s="16"/>
      <c r="E158" s="16">
        <v>2.8</v>
      </c>
      <c r="F158" s="16"/>
      <c r="G158" s="16">
        <v>6.37</v>
      </c>
      <c r="H158" s="16">
        <f t="shared" si="2"/>
        <v>17.835999999999999</v>
      </c>
      <c r="I158" s="16"/>
      <c r="J158" s="16"/>
      <c r="K158" s="16"/>
      <c r="L158" s="16">
        <v>1</v>
      </c>
      <c r="M158" s="16">
        <f t="shared" si="3"/>
        <v>17.835999999999999</v>
      </c>
      <c r="N158" s="17"/>
    </row>
    <row r="159" spans="1:14" s="18" customFormat="1" x14ac:dyDescent="0.25">
      <c r="A159" s="14"/>
      <c r="B159" s="15" t="s">
        <v>165</v>
      </c>
      <c r="C159" s="14"/>
      <c r="D159" s="16"/>
      <c r="E159" s="16">
        <v>2.8</v>
      </c>
      <c r="F159" s="16"/>
      <c r="G159" s="16">
        <v>15</v>
      </c>
      <c r="H159" s="16">
        <f t="shared" si="2"/>
        <v>42</v>
      </c>
      <c r="I159" s="16"/>
      <c r="J159" s="16"/>
      <c r="K159" s="16"/>
      <c r="L159" s="16">
        <v>1</v>
      </c>
      <c r="M159" s="16">
        <f t="shared" si="3"/>
        <v>42</v>
      </c>
      <c r="N159" s="17"/>
    </row>
    <row r="160" spans="1:14" s="8" customFormat="1" ht="15.6" x14ac:dyDescent="0.25">
      <c r="A160" s="3">
        <v>11</v>
      </c>
      <c r="B160" s="4" t="s">
        <v>159</v>
      </c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7"/>
    </row>
    <row r="161" spans="1:14" s="13" customFormat="1" ht="30.75" customHeight="1" x14ac:dyDescent="0.25">
      <c r="A161" s="9" t="s">
        <v>160</v>
      </c>
      <c r="B161" s="10" t="s">
        <v>161</v>
      </c>
      <c r="C161" s="9" t="s">
        <v>27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>
        <f>SUM(M162:M165)</f>
        <v>26.419199999999996</v>
      </c>
      <c r="N161" s="12"/>
    </row>
    <row r="162" spans="1:14" s="18" customFormat="1" x14ac:dyDescent="0.25">
      <c r="A162" s="14"/>
      <c r="B162" s="15" t="s">
        <v>162</v>
      </c>
      <c r="C162" s="14"/>
      <c r="D162" s="16">
        <v>4.4400000000000004</v>
      </c>
      <c r="E162" s="16"/>
      <c r="F162" s="16">
        <v>0.18</v>
      </c>
      <c r="G162" s="16"/>
      <c r="H162" s="16">
        <f>F162*D162</f>
        <v>0.79920000000000002</v>
      </c>
      <c r="I162" s="16"/>
      <c r="J162" s="16"/>
      <c r="K162" s="16"/>
      <c r="L162" s="16"/>
      <c r="M162" s="16">
        <f>H162</f>
        <v>0.79920000000000002</v>
      </c>
      <c r="N162" s="17"/>
    </row>
    <row r="163" spans="1:14" s="18" customFormat="1" x14ac:dyDescent="0.25">
      <c r="A163" s="14"/>
      <c r="B163" s="15" t="s">
        <v>129</v>
      </c>
      <c r="C163" s="14"/>
      <c r="D163" s="16">
        <v>1.2</v>
      </c>
      <c r="E163" s="16">
        <v>1.2</v>
      </c>
      <c r="F163" s="16"/>
      <c r="G163" s="16"/>
      <c r="H163" s="16">
        <v>1.44</v>
      </c>
      <c r="I163" s="16"/>
      <c r="J163" s="16"/>
      <c r="K163" s="16"/>
      <c r="L163" s="16">
        <v>16</v>
      </c>
      <c r="M163" s="16">
        <f>L163*H163</f>
        <v>23.04</v>
      </c>
      <c r="N163" s="17"/>
    </row>
    <row r="164" spans="1:14" s="18" customFormat="1" ht="15.75" customHeight="1" x14ac:dyDescent="0.25">
      <c r="A164" s="14"/>
      <c r="B164" s="15" t="s">
        <v>129</v>
      </c>
      <c r="C164" s="14"/>
      <c r="D164" s="16">
        <v>0.75</v>
      </c>
      <c r="E164" s="16">
        <v>1.2</v>
      </c>
      <c r="F164" s="16"/>
      <c r="G164" s="16"/>
      <c r="H164" s="16">
        <v>0.89999999999999991</v>
      </c>
      <c r="I164" s="16"/>
      <c r="J164" s="16"/>
      <c r="K164" s="16"/>
      <c r="L164" s="16">
        <v>1</v>
      </c>
      <c r="M164" s="16">
        <f>L164*H164</f>
        <v>0.89999999999999991</v>
      </c>
      <c r="N164" s="17"/>
    </row>
    <row r="165" spans="1:14" s="18" customFormat="1" x14ac:dyDescent="0.25">
      <c r="A165" s="14"/>
      <c r="B165" s="15" t="s">
        <v>134</v>
      </c>
      <c r="C165" s="14"/>
      <c r="D165" s="16">
        <v>0.6</v>
      </c>
      <c r="E165" s="16">
        <v>0.4</v>
      </c>
      <c r="F165" s="16"/>
      <c r="G165" s="16"/>
      <c r="H165" s="16">
        <v>0.24</v>
      </c>
      <c r="I165" s="16"/>
      <c r="J165" s="16"/>
      <c r="K165" s="16"/>
      <c r="L165" s="16">
        <v>7</v>
      </c>
      <c r="M165" s="16">
        <f>L165*H165</f>
        <v>1.68</v>
      </c>
      <c r="N165" s="17"/>
    </row>
    <row r="166" spans="1:14" s="13" customFormat="1" ht="30.75" customHeight="1" x14ac:dyDescent="0.25">
      <c r="A166" s="9" t="s">
        <v>163</v>
      </c>
      <c r="B166" s="10" t="s">
        <v>164</v>
      </c>
      <c r="C166" s="9" t="s">
        <v>27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>
        <f>SUM(M167:M182)</f>
        <v>22.417000000000002</v>
      </c>
      <c r="N166" s="12"/>
    </row>
    <row r="167" spans="1:14" s="18" customFormat="1" x14ac:dyDescent="0.25">
      <c r="A167" s="14"/>
      <c r="B167" s="15" t="s">
        <v>166</v>
      </c>
      <c r="C167" s="14"/>
      <c r="D167" s="16">
        <v>10.79</v>
      </c>
      <c r="E167" s="16">
        <v>0.1</v>
      </c>
      <c r="F167" s="16"/>
      <c r="G167" s="16"/>
      <c r="H167" s="16">
        <f>E167*D167</f>
        <v>1.079</v>
      </c>
      <c r="I167" s="16"/>
      <c r="J167" s="16"/>
      <c r="K167" s="16"/>
      <c r="L167" s="16"/>
      <c r="M167" s="16">
        <f>H167</f>
        <v>1.079</v>
      </c>
      <c r="N167" s="17"/>
    </row>
    <row r="168" spans="1:14" s="18" customFormat="1" x14ac:dyDescent="0.25">
      <c r="A168" s="14"/>
      <c r="B168" s="15" t="s">
        <v>167</v>
      </c>
      <c r="C168" s="14"/>
      <c r="D168" s="16">
        <v>18.05</v>
      </c>
      <c r="E168" s="16">
        <v>0.1</v>
      </c>
      <c r="F168" s="16"/>
      <c r="G168" s="16"/>
      <c r="H168" s="16">
        <f t="shared" ref="H168:H182" si="4">E168*D168</f>
        <v>1.8050000000000002</v>
      </c>
      <c r="I168" s="16"/>
      <c r="J168" s="16"/>
      <c r="K168" s="16"/>
      <c r="L168" s="16"/>
      <c r="M168" s="16">
        <f t="shared" ref="M168:M182" si="5">H168</f>
        <v>1.8050000000000002</v>
      </c>
      <c r="N168" s="17"/>
    </row>
    <row r="169" spans="1:14" s="18" customFormat="1" x14ac:dyDescent="0.25">
      <c r="A169" s="14"/>
      <c r="B169" s="15" t="s">
        <v>168</v>
      </c>
      <c r="C169" s="14"/>
      <c r="D169" s="16">
        <v>16.149999999999999</v>
      </c>
      <c r="E169" s="16">
        <v>0.1</v>
      </c>
      <c r="F169" s="16"/>
      <c r="G169" s="16"/>
      <c r="H169" s="16">
        <f t="shared" si="4"/>
        <v>1.615</v>
      </c>
      <c r="I169" s="16"/>
      <c r="J169" s="16"/>
      <c r="K169" s="16"/>
      <c r="L169" s="16"/>
      <c r="M169" s="16">
        <f t="shared" si="5"/>
        <v>1.615</v>
      </c>
      <c r="N169" s="17"/>
    </row>
    <row r="170" spans="1:14" s="18" customFormat="1" x14ac:dyDescent="0.25">
      <c r="A170" s="14"/>
      <c r="B170" s="15" t="s">
        <v>169</v>
      </c>
      <c r="C170" s="14"/>
      <c r="D170" s="16">
        <v>12.41</v>
      </c>
      <c r="E170" s="16">
        <v>0.1</v>
      </c>
      <c r="F170" s="16"/>
      <c r="G170" s="16"/>
      <c r="H170" s="16">
        <f t="shared" si="4"/>
        <v>1.2410000000000001</v>
      </c>
      <c r="I170" s="16"/>
      <c r="J170" s="16"/>
      <c r="K170" s="16"/>
      <c r="L170" s="16"/>
      <c r="M170" s="16">
        <f t="shared" si="5"/>
        <v>1.2410000000000001</v>
      </c>
      <c r="N170" s="17"/>
    </row>
    <row r="171" spans="1:14" s="18" customFormat="1" x14ac:dyDescent="0.25">
      <c r="A171" s="14"/>
      <c r="B171" s="15" t="s">
        <v>170</v>
      </c>
      <c r="C171" s="14"/>
      <c r="D171" s="16">
        <v>12.39</v>
      </c>
      <c r="E171" s="16">
        <v>0.1</v>
      </c>
      <c r="F171" s="16"/>
      <c r="G171" s="16"/>
      <c r="H171" s="16">
        <f t="shared" si="4"/>
        <v>1.2390000000000001</v>
      </c>
      <c r="I171" s="16"/>
      <c r="J171" s="16"/>
      <c r="K171" s="16"/>
      <c r="L171" s="16"/>
      <c r="M171" s="16">
        <f t="shared" si="5"/>
        <v>1.2390000000000001</v>
      </c>
      <c r="N171" s="17"/>
    </row>
    <row r="172" spans="1:14" s="18" customFormat="1" x14ac:dyDescent="0.25">
      <c r="A172" s="14"/>
      <c r="B172" s="15" t="s">
        <v>171</v>
      </c>
      <c r="C172" s="14"/>
      <c r="D172" s="16">
        <v>12.39</v>
      </c>
      <c r="E172" s="16">
        <v>0.1</v>
      </c>
      <c r="F172" s="16"/>
      <c r="G172" s="16"/>
      <c r="H172" s="16">
        <f t="shared" si="4"/>
        <v>1.2390000000000001</v>
      </c>
      <c r="I172" s="16"/>
      <c r="J172" s="16"/>
      <c r="K172" s="16"/>
      <c r="L172" s="16"/>
      <c r="M172" s="16">
        <f t="shared" si="5"/>
        <v>1.2390000000000001</v>
      </c>
      <c r="N172" s="17"/>
    </row>
    <row r="173" spans="1:14" s="18" customFormat="1" x14ac:dyDescent="0.25">
      <c r="A173" s="14"/>
      <c r="B173" s="15" t="s">
        <v>172</v>
      </c>
      <c r="C173" s="14"/>
      <c r="D173" s="16">
        <v>33.74</v>
      </c>
      <c r="E173" s="16">
        <v>0.1</v>
      </c>
      <c r="F173" s="16"/>
      <c r="G173" s="16"/>
      <c r="H173" s="16">
        <f t="shared" si="4"/>
        <v>3.3740000000000006</v>
      </c>
      <c r="I173" s="16"/>
      <c r="J173" s="16"/>
      <c r="K173" s="16"/>
      <c r="L173" s="16"/>
      <c r="M173" s="16">
        <f t="shared" si="5"/>
        <v>3.3740000000000006</v>
      </c>
      <c r="N173" s="17"/>
    </row>
    <row r="174" spans="1:14" s="18" customFormat="1" x14ac:dyDescent="0.25">
      <c r="A174" s="14"/>
      <c r="B174" s="15" t="s">
        <v>173</v>
      </c>
      <c r="C174" s="14"/>
      <c r="D174" s="16">
        <v>11.38</v>
      </c>
      <c r="E174" s="16">
        <v>0.1</v>
      </c>
      <c r="F174" s="16"/>
      <c r="G174" s="16"/>
      <c r="H174" s="16">
        <f t="shared" si="4"/>
        <v>1.1380000000000001</v>
      </c>
      <c r="I174" s="16"/>
      <c r="J174" s="16"/>
      <c r="K174" s="16"/>
      <c r="L174" s="16"/>
      <c r="M174" s="16">
        <f t="shared" si="5"/>
        <v>1.1380000000000001</v>
      </c>
      <c r="N174" s="17"/>
    </row>
    <row r="175" spans="1:14" s="18" customFormat="1" x14ac:dyDescent="0.25">
      <c r="A175" s="14"/>
      <c r="B175" s="15" t="s">
        <v>174</v>
      </c>
      <c r="C175" s="14"/>
      <c r="D175" s="16">
        <v>9.25</v>
      </c>
      <c r="E175" s="16">
        <v>0.1</v>
      </c>
      <c r="F175" s="16"/>
      <c r="G175" s="16"/>
      <c r="H175" s="16">
        <f t="shared" si="4"/>
        <v>0.92500000000000004</v>
      </c>
      <c r="I175" s="16"/>
      <c r="J175" s="16"/>
      <c r="K175" s="16"/>
      <c r="L175" s="16"/>
      <c r="M175" s="16">
        <f t="shared" si="5"/>
        <v>0.92500000000000004</v>
      </c>
      <c r="N175" s="17"/>
    </row>
    <row r="176" spans="1:14" s="18" customFormat="1" x14ac:dyDescent="0.25">
      <c r="A176" s="14"/>
      <c r="B176" s="15" t="s">
        <v>175</v>
      </c>
      <c r="C176" s="14"/>
      <c r="D176" s="16">
        <v>11.16</v>
      </c>
      <c r="E176" s="16">
        <v>0.1</v>
      </c>
      <c r="F176" s="16"/>
      <c r="G176" s="16"/>
      <c r="H176" s="16">
        <f t="shared" si="4"/>
        <v>1.1160000000000001</v>
      </c>
      <c r="I176" s="16"/>
      <c r="J176" s="16"/>
      <c r="K176" s="16"/>
      <c r="L176" s="16"/>
      <c r="M176" s="16">
        <f t="shared" si="5"/>
        <v>1.1160000000000001</v>
      </c>
      <c r="N176" s="17"/>
    </row>
    <row r="177" spans="1:14" s="18" customFormat="1" x14ac:dyDescent="0.25">
      <c r="A177" s="14"/>
      <c r="B177" s="15" t="s">
        <v>176</v>
      </c>
      <c r="C177" s="14"/>
      <c r="D177" s="16">
        <v>11.83</v>
      </c>
      <c r="E177" s="16">
        <v>0.1</v>
      </c>
      <c r="F177" s="16"/>
      <c r="G177" s="16"/>
      <c r="H177" s="16">
        <f t="shared" si="4"/>
        <v>1.1830000000000001</v>
      </c>
      <c r="I177" s="16"/>
      <c r="J177" s="16"/>
      <c r="K177" s="16"/>
      <c r="L177" s="16"/>
      <c r="M177" s="16">
        <f t="shared" si="5"/>
        <v>1.1830000000000001</v>
      </c>
      <c r="N177" s="17"/>
    </row>
    <row r="178" spans="1:14" s="18" customFormat="1" x14ac:dyDescent="0.25">
      <c r="A178" s="14"/>
      <c r="B178" s="15" t="s">
        <v>177</v>
      </c>
      <c r="C178" s="14"/>
      <c r="D178" s="16">
        <v>12</v>
      </c>
      <c r="E178" s="16">
        <v>0.1</v>
      </c>
      <c r="F178" s="16"/>
      <c r="G178" s="16"/>
      <c r="H178" s="16">
        <f t="shared" si="4"/>
        <v>1.2000000000000002</v>
      </c>
      <c r="I178" s="16"/>
      <c r="J178" s="16"/>
      <c r="K178" s="16"/>
      <c r="L178" s="16"/>
      <c r="M178" s="16">
        <f t="shared" si="5"/>
        <v>1.2000000000000002</v>
      </c>
      <c r="N178" s="17"/>
    </row>
    <row r="179" spans="1:14" s="18" customFormat="1" x14ac:dyDescent="0.25">
      <c r="A179" s="14"/>
      <c r="B179" s="15" t="s">
        <v>178</v>
      </c>
      <c r="C179" s="14"/>
      <c r="D179" s="16">
        <v>12.27</v>
      </c>
      <c r="E179" s="16">
        <v>0.1</v>
      </c>
      <c r="F179" s="16"/>
      <c r="G179" s="16"/>
      <c r="H179" s="16">
        <f t="shared" si="4"/>
        <v>1.2270000000000001</v>
      </c>
      <c r="I179" s="16"/>
      <c r="J179" s="16"/>
      <c r="K179" s="16"/>
      <c r="L179" s="16"/>
      <c r="M179" s="16">
        <f t="shared" si="5"/>
        <v>1.2270000000000001</v>
      </c>
      <c r="N179" s="17"/>
    </row>
    <row r="180" spans="1:14" s="18" customFormat="1" x14ac:dyDescent="0.25">
      <c r="A180" s="14"/>
      <c r="B180" s="15" t="s">
        <v>179</v>
      </c>
      <c r="C180" s="14"/>
      <c r="D180" s="16">
        <v>13.15</v>
      </c>
      <c r="E180" s="16">
        <v>0.1</v>
      </c>
      <c r="F180" s="16"/>
      <c r="G180" s="16"/>
      <c r="H180" s="16">
        <f t="shared" si="4"/>
        <v>1.3150000000000002</v>
      </c>
      <c r="I180" s="16"/>
      <c r="J180" s="16"/>
      <c r="K180" s="16"/>
      <c r="L180" s="16"/>
      <c r="M180" s="16">
        <f t="shared" si="5"/>
        <v>1.3150000000000002</v>
      </c>
      <c r="N180" s="17"/>
    </row>
    <row r="181" spans="1:14" s="18" customFormat="1" x14ac:dyDescent="0.25">
      <c r="A181" s="14"/>
      <c r="B181" s="15" t="s">
        <v>180</v>
      </c>
      <c r="C181" s="14"/>
      <c r="D181" s="16">
        <v>13.63</v>
      </c>
      <c r="E181" s="16">
        <v>0.1</v>
      </c>
      <c r="F181" s="16"/>
      <c r="G181" s="16"/>
      <c r="H181" s="16">
        <f t="shared" si="4"/>
        <v>1.3630000000000002</v>
      </c>
      <c r="I181" s="16"/>
      <c r="J181" s="16"/>
      <c r="K181" s="16"/>
      <c r="L181" s="16"/>
      <c r="M181" s="16">
        <f t="shared" si="5"/>
        <v>1.3630000000000002</v>
      </c>
      <c r="N181" s="17"/>
    </row>
    <row r="182" spans="1:14" s="18" customFormat="1" x14ac:dyDescent="0.25">
      <c r="A182" s="14"/>
      <c r="B182" s="15" t="s">
        <v>181</v>
      </c>
      <c r="C182" s="14"/>
      <c r="D182" s="16">
        <v>13.58</v>
      </c>
      <c r="E182" s="16">
        <v>0.1</v>
      </c>
      <c r="F182" s="16"/>
      <c r="G182" s="16"/>
      <c r="H182" s="16">
        <f t="shared" si="4"/>
        <v>1.3580000000000001</v>
      </c>
      <c r="I182" s="16"/>
      <c r="J182" s="16"/>
      <c r="K182" s="16"/>
      <c r="L182" s="16"/>
      <c r="M182" s="16">
        <f t="shared" si="5"/>
        <v>1.3580000000000001</v>
      </c>
      <c r="N182" s="17"/>
    </row>
    <row r="183" spans="1:14" s="8" customFormat="1" ht="15.6" x14ac:dyDescent="0.25">
      <c r="A183" s="3">
        <v>12</v>
      </c>
      <c r="B183" s="4" t="s">
        <v>351</v>
      </c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7"/>
    </row>
    <row r="184" spans="1:14" s="13" customFormat="1" ht="30.75" customHeight="1" x14ac:dyDescent="0.25">
      <c r="A184" s="9" t="s">
        <v>183</v>
      </c>
      <c r="B184" s="10" t="s">
        <v>182</v>
      </c>
      <c r="C184" s="9" t="s">
        <v>27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>
        <f>SUM(M185)</f>
        <v>396.13</v>
      </c>
      <c r="N184" s="12"/>
    </row>
    <row r="185" spans="1:14" s="18" customFormat="1" x14ac:dyDescent="0.25">
      <c r="A185" s="14"/>
      <c r="B185" s="15"/>
      <c r="C185" s="14"/>
      <c r="D185" s="16"/>
      <c r="E185" s="16"/>
      <c r="F185" s="16"/>
      <c r="G185" s="16"/>
      <c r="H185" s="16">
        <v>396.13</v>
      </c>
      <c r="I185" s="16"/>
      <c r="J185" s="16"/>
      <c r="K185" s="16"/>
      <c r="L185" s="16"/>
      <c r="M185" s="16">
        <f>H185</f>
        <v>396.13</v>
      </c>
      <c r="N185" s="17"/>
    </row>
    <row r="186" spans="1:14" s="13" customFormat="1" ht="30.75" customHeight="1" x14ac:dyDescent="0.25">
      <c r="A186" s="9" t="s">
        <v>184</v>
      </c>
      <c r="B186" s="10" t="s">
        <v>185</v>
      </c>
      <c r="C186" s="9" t="s">
        <v>27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>
        <f>SUM(M187)</f>
        <v>396.13</v>
      </c>
      <c r="N186" s="12"/>
    </row>
    <row r="187" spans="1:14" s="18" customFormat="1" x14ac:dyDescent="0.25">
      <c r="A187" s="14"/>
      <c r="B187" s="15"/>
      <c r="C187" s="14"/>
      <c r="D187" s="16"/>
      <c r="E187" s="16"/>
      <c r="F187" s="16"/>
      <c r="G187" s="16"/>
      <c r="H187" s="16">
        <v>396.13</v>
      </c>
      <c r="I187" s="16"/>
      <c r="J187" s="16"/>
      <c r="K187" s="16"/>
      <c r="L187" s="16"/>
      <c r="M187" s="16">
        <f>H187</f>
        <v>396.13</v>
      </c>
      <c r="N187" s="17"/>
    </row>
    <row r="188" spans="1:14" s="13" customFormat="1" ht="30.75" customHeight="1" x14ac:dyDescent="0.25">
      <c r="A188" s="9" t="s">
        <v>186</v>
      </c>
      <c r="B188" s="10" t="s">
        <v>187</v>
      </c>
      <c r="C188" s="9" t="s">
        <v>27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>
        <f>SUM(M189)</f>
        <v>396.13</v>
      </c>
      <c r="N188" s="12"/>
    </row>
    <row r="189" spans="1:14" s="18" customFormat="1" x14ac:dyDescent="0.25">
      <c r="A189" s="14"/>
      <c r="B189" s="15"/>
      <c r="C189" s="14"/>
      <c r="D189" s="16"/>
      <c r="E189" s="16"/>
      <c r="F189" s="16"/>
      <c r="G189" s="16"/>
      <c r="H189" s="16">
        <v>396.13</v>
      </c>
      <c r="I189" s="16"/>
      <c r="J189" s="16"/>
      <c r="K189" s="16"/>
      <c r="L189" s="16"/>
      <c r="M189" s="16">
        <f>H189</f>
        <v>396.13</v>
      </c>
      <c r="N189" s="17"/>
    </row>
    <row r="190" spans="1:14" s="13" customFormat="1" ht="30.75" customHeight="1" x14ac:dyDescent="0.25">
      <c r="A190" s="9" t="s">
        <v>188</v>
      </c>
      <c r="B190" s="10" t="s">
        <v>189</v>
      </c>
      <c r="C190" s="9" t="s">
        <v>27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>
        <f>SUM(M191:M199)</f>
        <v>71.069999999999993</v>
      </c>
      <c r="N190" s="12"/>
    </row>
    <row r="191" spans="1:14" s="18" customFormat="1" x14ac:dyDescent="0.25">
      <c r="A191" s="14"/>
      <c r="B191" s="15" t="s">
        <v>190</v>
      </c>
      <c r="C191" s="14"/>
      <c r="D191" s="16"/>
      <c r="E191" s="16"/>
      <c r="F191" s="16"/>
      <c r="G191" s="16"/>
      <c r="H191" s="16">
        <v>31.46</v>
      </c>
      <c r="I191" s="16"/>
      <c r="J191" s="16"/>
      <c r="K191" s="16"/>
      <c r="L191" s="16"/>
      <c r="M191" s="16">
        <f>H191</f>
        <v>31.46</v>
      </c>
      <c r="N191" s="17"/>
    </row>
    <row r="192" spans="1:14" s="18" customFormat="1" x14ac:dyDescent="0.25">
      <c r="A192" s="14"/>
      <c r="B192" s="15" t="s">
        <v>191</v>
      </c>
      <c r="C192" s="14"/>
      <c r="D192" s="16"/>
      <c r="E192" s="16"/>
      <c r="F192" s="16"/>
      <c r="G192" s="16"/>
      <c r="H192" s="16">
        <v>2.86</v>
      </c>
      <c r="I192" s="16"/>
      <c r="J192" s="16"/>
      <c r="K192" s="16"/>
      <c r="L192" s="16"/>
      <c r="M192" s="16">
        <f t="shared" ref="M192:M199" si="6">H192</f>
        <v>2.86</v>
      </c>
      <c r="N192" s="17"/>
    </row>
    <row r="193" spans="1:14" s="18" customFormat="1" x14ac:dyDescent="0.25">
      <c r="A193" s="14"/>
      <c r="B193" s="15" t="s">
        <v>191</v>
      </c>
      <c r="C193" s="14"/>
      <c r="D193" s="16"/>
      <c r="E193" s="16"/>
      <c r="F193" s="16"/>
      <c r="G193" s="16"/>
      <c r="H193" s="16">
        <v>15.08</v>
      </c>
      <c r="I193" s="16"/>
      <c r="J193" s="16"/>
      <c r="K193" s="16"/>
      <c r="L193" s="16"/>
      <c r="M193" s="16">
        <f t="shared" si="6"/>
        <v>15.08</v>
      </c>
      <c r="N193" s="17"/>
    </row>
    <row r="194" spans="1:14" s="18" customFormat="1" x14ac:dyDescent="0.25">
      <c r="A194" s="14"/>
      <c r="B194" s="15" t="s">
        <v>191</v>
      </c>
      <c r="C194" s="14"/>
      <c r="D194" s="16"/>
      <c r="E194" s="16"/>
      <c r="F194" s="16"/>
      <c r="G194" s="16"/>
      <c r="H194" s="16">
        <v>11.57</v>
      </c>
      <c r="I194" s="16"/>
      <c r="J194" s="16"/>
      <c r="K194" s="16"/>
      <c r="L194" s="16"/>
      <c r="M194" s="16">
        <f t="shared" si="6"/>
        <v>11.57</v>
      </c>
      <c r="N194" s="17"/>
    </row>
    <row r="195" spans="1:14" s="18" customFormat="1" x14ac:dyDescent="0.25">
      <c r="A195" s="14"/>
      <c r="B195" s="15" t="s">
        <v>191</v>
      </c>
      <c r="C195" s="14"/>
      <c r="D195" s="16"/>
      <c r="E195" s="16"/>
      <c r="F195" s="16"/>
      <c r="G195" s="16"/>
      <c r="H195" s="16">
        <v>1.44</v>
      </c>
      <c r="I195" s="16"/>
      <c r="J195" s="16"/>
      <c r="K195" s="16"/>
      <c r="L195" s="16"/>
      <c r="M195" s="16">
        <f t="shared" si="6"/>
        <v>1.44</v>
      </c>
      <c r="N195" s="17"/>
    </row>
    <row r="196" spans="1:14" s="18" customFormat="1" x14ac:dyDescent="0.25">
      <c r="A196" s="14"/>
      <c r="B196" s="15" t="s">
        <v>191</v>
      </c>
      <c r="C196" s="14"/>
      <c r="D196" s="16"/>
      <c r="E196" s="16"/>
      <c r="F196" s="16"/>
      <c r="G196" s="16"/>
      <c r="H196" s="16">
        <v>1.44</v>
      </c>
      <c r="I196" s="16"/>
      <c r="J196" s="16"/>
      <c r="K196" s="16"/>
      <c r="L196" s="16"/>
      <c r="M196" s="16">
        <f t="shared" si="6"/>
        <v>1.44</v>
      </c>
      <c r="N196" s="17"/>
    </row>
    <row r="197" spans="1:14" s="18" customFormat="1" x14ac:dyDescent="0.25">
      <c r="A197" s="14"/>
      <c r="B197" s="15" t="s">
        <v>191</v>
      </c>
      <c r="C197" s="14"/>
      <c r="D197" s="16"/>
      <c r="E197" s="16"/>
      <c r="F197" s="16"/>
      <c r="G197" s="16"/>
      <c r="H197" s="16">
        <v>1.91</v>
      </c>
      <c r="I197" s="16"/>
      <c r="J197" s="16"/>
      <c r="K197" s="16"/>
      <c r="L197" s="16"/>
      <c r="M197" s="16">
        <f t="shared" si="6"/>
        <v>1.91</v>
      </c>
      <c r="N197" s="17"/>
    </row>
    <row r="198" spans="1:14" s="18" customFormat="1" x14ac:dyDescent="0.25">
      <c r="A198" s="14"/>
      <c r="B198" s="15" t="s">
        <v>191</v>
      </c>
      <c r="C198" s="14"/>
      <c r="D198" s="16"/>
      <c r="E198" s="16"/>
      <c r="F198" s="16"/>
      <c r="G198" s="16"/>
      <c r="H198" s="16">
        <v>2.4</v>
      </c>
      <c r="I198" s="16"/>
      <c r="J198" s="16"/>
      <c r="K198" s="16"/>
      <c r="L198" s="16"/>
      <c r="M198" s="16">
        <f t="shared" si="6"/>
        <v>2.4</v>
      </c>
      <c r="N198" s="17"/>
    </row>
    <row r="199" spans="1:14" s="18" customFormat="1" x14ac:dyDescent="0.25">
      <c r="A199" s="14"/>
      <c r="B199" s="15" t="s">
        <v>191</v>
      </c>
      <c r="C199" s="14"/>
      <c r="D199" s="16"/>
      <c r="E199" s="16"/>
      <c r="F199" s="16"/>
      <c r="G199" s="16"/>
      <c r="H199" s="16">
        <v>2.91</v>
      </c>
      <c r="I199" s="16"/>
      <c r="J199" s="16"/>
      <c r="K199" s="16"/>
      <c r="L199" s="16"/>
      <c r="M199" s="16">
        <f t="shared" si="6"/>
        <v>2.91</v>
      </c>
      <c r="N199" s="17"/>
    </row>
    <row r="200" spans="1:14" s="13" customFormat="1" ht="30.75" customHeight="1" x14ac:dyDescent="0.25">
      <c r="A200" s="9" t="s">
        <v>357</v>
      </c>
      <c r="B200" s="10" t="s">
        <v>358</v>
      </c>
      <c r="C200" s="9" t="s">
        <v>27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>
        <f>SUM(M201:M208)</f>
        <v>39.61</v>
      </c>
      <c r="N200" s="12"/>
    </row>
    <row r="201" spans="1:14" s="18" customFormat="1" x14ac:dyDescent="0.25">
      <c r="A201" s="14"/>
      <c r="B201" s="15" t="s">
        <v>191</v>
      </c>
      <c r="C201" s="14"/>
      <c r="D201" s="16"/>
      <c r="E201" s="16"/>
      <c r="F201" s="16"/>
      <c r="G201" s="16"/>
      <c r="H201" s="16">
        <v>2.86</v>
      </c>
      <c r="I201" s="16"/>
      <c r="J201" s="16"/>
      <c r="K201" s="16"/>
      <c r="L201" s="16"/>
      <c r="M201" s="16">
        <f t="shared" ref="M201:M208" si="7">H201</f>
        <v>2.86</v>
      </c>
      <c r="N201" s="17"/>
    </row>
    <row r="202" spans="1:14" s="18" customFormat="1" x14ac:dyDescent="0.25">
      <c r="A202" s="14"/>
      <c r="B202" s="15" t="s">
        <v>191</v>
      </c>
      <c r="C202" s="14"/>
      <c r="D202" s="16"/>
      <c r="E202" s="16"/>
      <c r="F202" s="16"/>
      <c r="G202" s="16"/>
      <c r="H202" s="16">
        <v>15.08</v>
      </c>
      <c r="I202" s="16"/>
      <c r="J202" s="16"/>
      <c r="K202" s="16"/>
      <c r="L202" s="16"/>
      <c r="M202" s="16">
        <f t="shared" si="7"/>
        <v>15.08</v>
      </c>
      <c r="N202" s="17"/>
    </row>
    <row r="203" spans="1:14" s="18" customFormat="1" x14ac:dyDescent="0.25">
      <c r="A203" s="14"/>
      <c r="B203" s="15" t="s">
        <v>191</v>
      </c>
      <c r="C203" s="14"/>
      <c r="D203" s="16"/>
      <c r="E203" s="16"/>
      <c r="F203" s="16"/>
      <c r="G203" s="16"/>
      <c r="H203" s="16">
        <v>11.57</v>
      </c>
      <c r="I203" s="16"/>
      <c r="J203" s="16"/>
      <c r="K203" s="16"/>
      <c r="L203" s="16"/>
      <c r="M203" s="16">
        <f t="shared" si="7"/>
        <v>11.57</v>
      </c>
      <c r="N203" s="17"/>
    </row>
    <row r="204" spans="1:14" s="18" customFormat="1" x14ac:dyDescent="0.25">
      <c r="A204" s="14"/>
      <c r="B204" s="15" t="s">
        <v>191</v>
      </c>
      <c r="C204" s="14"/>
      <c r="D204" s="16"/>
      <c r="E204" s="16"/>
      <c r="F204" s="16"/>
      <c r="G204" s="16"/>
      <c r="H204" s="16">
        <v>1.44</v>
      </c>
      <c r="I204" s="16"/>
      <c r="J204" s="16"/>
      <c r="K204" s="16"/>
      <c r="L204" s="16"/>
      <c r="M204" s="16">
        <f t="shared" si="7"/>
        <v>1.44</v>
      </c>
      <c r="N204" s="17"/>
    </row>
    <row r="205" spans="1:14" s="18" customFormat="1" x14ac:dyDescent="0.25">
      <c r="A205" s="14"/>
      <c r="B205" s="15" t="s">
        <v>191</v>
      </c>
      <c r="C205" s="14"/>
      <c r="D205" s="16"/>
      <c r="E205" s="16"/>
      <c r="F205" s="16"/>
      <c r="G205" s="16"/>
      <c r="H205" s="16">
        <v>1.44</v>
      </c>
      <c r="I205" s="16"/>
      <c r="J205" s="16"/>
      <c r="K205" s="16"/>
      <c r="L205" s="16"/>
      <c r="M205" s="16">
        <f t="shared" si="7"/>
        <v>1.44</v>
      </c>
      <c r="N205" s="17"/>
    </row>
    <row r="206" spans="1:14" s="18" customFormat="1" x14ac:dyDescent="0.25">
      <c r="A206" s="14"/>
      <c r="B206" s="15" t="s">
        <v>191</v>
      </c>
      <c r="C206" s="14"/>
      <c r="D206" s="16"/>
      <c r="E206" s="16"/>
      <c r="F206" s="16"/>
      <c r="G206" s="16"/>
      <c r="H206" s="16">
        <v>1.91</v>
      </c>
      <c r="I206" s="16"/>
      <c r="J206" s="16"/>
      <c r="K206" s="16"/>
      <c r="L206" s="16"/>
      <c r="M206" s="16">
        <f t="shared" si="7"/>
        <v>1.91</v>
      </c>
      <c r="N206" s="17"/>
    </row>
    <row r="207" spans="1:14" s="18" customFormat="1" x14ac:dyDescent="0.25">
      <c r="A207" s="14"/>
      <c r="B207" s="15" t="s">
        <v>191</v>
      </c>
      <c r="C207" s="14"/>
      <c r="D207" s="16"/>
      <c r="E207" s="16"/>
      <c r="F207" s="16"/>
      <c r="G207" s="16"/>
      <c r="H207" s="16">
        <v>2.4</v>
      </c>
      <c r="I207" s="16"/>
      <c r="J207" s="16"/>
      <c r="K207" s="16"/>
      <c r="L207" s="16"/>
      <c r="M207" s="16">
        <f t="shared" si="7"/>
        <v>2.4</v>
      </c>
      <c r="N207" s="17"/>
    </row>
    <row r="208" spans="1:14" s="18" customFormat="1" x14ac:dyDescent="0.25">
      <c r="A208" s="14"/>
      <c r="B208" s="15" t="s">
        <v>191</v>
      </c>
      <c r="C208" s="14"/>
      <c r="D208" s="16"/>
      <c r="E208" s="16"/>
      <c r="F208" s="16"/>
      <c r="G208" s="16"/>
      <c r="H208" s="16">
        <v>2.91</v>
      </c>
      <c r="I208" s="16"/>
      <c r="J208" s="16"/>
      <c r="K208" s="16"/>
      <c r="L208" s="16"/>
      <c r="M208" s="16">
        <f t="shared" si="7"/>
        <v>2.91</v>
      </c>
      <c r="N208" s="17"/>
    </row>
    <row r="209" spans="1:14" s="8" customFormat="1" ht="15.6" x14ac:dyDescent="0.25">
      <c r="A209" s="3">
        <v>13</v>
      </c>
      <c r="B209" s="4" t="s">
        <v>194</v>
      </c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7"/>
    </row>
    <row r="210" spans="1:14" s="13" customFormat="1" ht="30.75" customHeight="1" x14ac:dyDescent="0.25">
      <c r="A210" s="9" t="s">
        <v>193</v>
      </c>
      <c r="B210" s="10" t="s">
        <v>192</v>
      </c>
      <c r="C210" s="9" t="s">
        <v>27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>
        <f>SUM(M211)</f>
        <v>426.13</v>
      </c>
      <c r="N210" s="12"/>
    </row>
    <row r="211" spans="1:14" s="18" customFormat="1" x14ac:dyDescent="0.25">
      <c r="A211" s="14"/>
      <c r="B211" s="15"/>
      <c r="C211" s="14"/>
      <c r="D211" s="16"/>
      <c r="E211" s="16"/>
      <c r="F211" s="16"/>
      <c r="G211" s="16"/>
      <c r="H211" s="16">
        <v>426.13</v>
      </c>
      <c r="I211" s="16"/>
      <c r="J211" s="16"/>
      <c r="K211" s="16"/>
      <c r="L211" s="16"/>
      <c r="M211" s="16">
        <f>H211</f>
        <v>426.13</v>
      </c>
      <c r="N211" s="17"/>
    </row>
    <row r="212" spans="1:14" s="13" customFormat="1" ht="30.75" customHeight="1" x14ac:dyDescent="0.25">
      <c r="A212" s="9" t="s">
        <v>195</v>
      </c>
      <c r="B212" s="10" t="s">
        <v>196</v>
      </c>
      <c r="C212" s="9" t="s">
        <v>27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>
        <f>SUM(M213)</f>
        <v>426.13</v>
      </c>
      <c r="N212" s="12"/>
    </row>
    <row r="213" spans="1:14" s="18" customFormat="1" x14ac:dyDescent="0.25">
      <c r="A213" s="14"/>
      <c r="B213" s="15"/>
      <c r="C213" s="14"/>
      <c r="D213" s="16"/>
      <c r="E213" s="16"/>
      <c r="F213" s="16"/>
      <c r="G213" s="16"/>
      <c r="H213" s="16">
        <v>426.13</v>
      </c>
      <c r="I213" s="16"/>
      <c r="J213" s="16"/>
      <c r="K213" s="16"/>
      <c r="L213" s="16"/>
      <c r="M213" s="16">
        <f>H213</f>
        <v>426.13</v>
      </c>
      <c r="N213" s="17"/>
    </row>
    <row r="214" spans="1:14" s="8" customFormat="1" ht="15.6" x14ac:dyDescent="0.25">
      <c r="A214" s="3">
        <v>14</v>
      </c>
      <c r="B214" s="4" t="s">
        <v>197</v>
      </c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7"/>
    </row>
    <row r="215" spans="1:14" s="13" customFormat="1" ht="30.75" customHeight="1" x14ac:dyDescent="0.25">
      <c r="A215" s="9" t="s">
        <v>198</v>
      </c>
      <c r="B215" s="10" t="s">
        <v>199</v>
      </c>
      <c r="C215" s="9" t="s">
        <v>27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>
        <f>SUM(M216:M228)</f>
        <v>66.98</v>
      </c>
      <c r="N215" s="12"/>
    </row>
    <row r="216" spans="1:14" s="18" customFormat="1" x14ac:dyDescent="0.25">
      <c r="A216" s="14"/>
      <c r="B216" s="15"/>
      <c r="C216" s="14"/>
      <c r="D216" s="16">
        <f>1.4+0.4</f>
        <v>1.7999999999999998</v>
      </c>
      <c r="E216" s="16"/>
      <c r="F216" s="16"/>
      <c r="G216" s="16">
        <v>2.4</v>
      </c>
      <c r="H216" s="16">
        <f t="shared" ref="H216:H222" si="8">G216*D216</f>
        <v>4.3199999999999994</v>
      </c>
      <c r="I216" s="16"/>
      <c r="J216" s="16"/>
      <c r="K216" s="16"/>
      <c r="L216" s="16">
        <v>2</v>
      </c>
      <c r="M216" s="16">
        <f t="shared" ref="M216:M225" si="9">L216*H216</f>
        <v>8.6399999999999988</v>
      </c>
      <c r="N216" s="17"/>
    </row>
    <row r="217" spans="1:14" s="18" customFormat="1" x14ac:dyDescent="0.25">
      <c r="A217" s="14"/>
      <c r="B217" s="15"/>
      <c r="C217" s="14"/>
      <c r="D217" s="16">
        <f>1.2+0.4</f>
        <v>1.6</v>
      </c>
      <c r="E217" s="16"/>
      <c r="F217" s="16"/>
      <c r="G217" s="16">
        <v>2.4300000000000002</v>
      </c>
      <c r="H217" s="16">
        <f t="shared" si="8"/>
        <v>3.8880000000000003</v>
      </c>
      <c r="I217" s="16"/>
      <c r="J217" s="16"/>
      <c r="K217" s="16"/>
      <c r="L217" s="16">
        <v>2</v>
      </c>
      <c r="M217" s="16">
        <f t="shared" si="9"/>
        <v>7.7760000000000007</v>
      </c>
      <c r="N217" s="17"/>
    </row>
    <row r="218" spans="1:14" s="18" customFormat="1" x14ac:dyDescent="0.25">
      <c r="A218" s="14"/>
      <c r="B218" s="15"/>
      <c r="C218" s="14"/>
      <c r="D218" s="16">
        <f>1.4+0.4</f>
        <v>1.7999999999999998</v>
      </c>
      <c r="E218" s="16"/>
      <c r="F218" s="16"/>
      <c r="G218" s="16">
        <v>2</v>
      </c>
      <c r="H218" s="16">
        <f t="shared" si="8"/>
        <v>3.5999999999999996</v>
      </c>
      <c r="I218" s="16"/>
      <c r="J218" s="16"/>
      <c r="K218" s="16"/>
      <c r="L218" s="16">
        <v>2</v>
      </c>
      <c r="M218" s="16">
        <f t="shared" si="9"/>
        <v>7.1999999999999993</v>
      </c>
      <c r="N218" s="17"/>
    </row>
    <row r="219" spans="1:14" s="18" customFormat="1" x14ac:dyDescent="0.25">
      <c r="A219" s="14"/>
      <c r="B219" s="15"/>
      <c r="C219" s="14"/>
      <c r="D219" s="16">
        <f>1.2+0.4</f>
        <v>1.6</v>
      </c>
      <c r="E219" s="16"/>
      <c r="F219" s="16"/>
      <c r="G219" s="16">
        <v>1.6</v>
      </c>
      <c r="H219" s="16">
        <f t="shared" si="8"/>
        <v>2.5600000000000005</v>
      </c>
      <c r="I219" s="16"/>
      <c r="J219" s="16"/>
      <c r="K219" s="16"/>
      <c r="L219" s="16">
        <v>2</v>
      </c>
      <c r="M219" s="16">
        <f t="shared" si="9"/>
        <v>5.120000000000001</v>
      </c>
      <c r="N219" s="17"/>
    </row>
    <row r="220" spans="1:14" s="18" customFormat="1" x14ac:dyDescent="0.25">
      <c r="A220" s="14"/>
      <c r="B220" s="15"/>
      <c r="C220" s="14"/>
      <c r="D220" s="16">
        <f>1.2+0.4</f>
        <v>1.6</v>
      </c>
      <c r="E220" s="16"/>
      <c r="F220" s="16"/>
      <c r="G220" s="16">
        <v>1.2</v>
      </c>
      <c r="H220" s="16">
        <f t="shared" si="8"/>
        <v>1.92</v>
      </c>
      <c r="I220" s="16"/>
      <c r="J220" s="16"/>
      <c r="K220" s="16"/>
      <c r="L220" s="16">
        <v>2</v>
      </c>
      <c r="M220" s="16">
        <f t="shared" si="9"/>
        <v>3.84</v>
      </c>
      <c r="N220" s="17"/>
    </row>
    <row r="221" spans="1:14" s="18" customFormat="1" x14ac:dyDescent="0.25">
      <c r="A221" s="14"/>
      <c r="B221" s="15"/>
      <c r="C221" s="14"/>
      <c r="D221" s="16">
        <f>1.2+0.4</f>
        <v>1.6</v>
      </c>
      <c r="E221" s="16"/>
      <c r="F221" s="16"/>
      <c r="G221" s="16">
        <v>1.2</v>
      </c>
      <c r="H221" s="16">
        <f t="shared" si="8"/>
        <v>1.92</v>
      </c>
      <c r="I221" s="16"/>
      <c r="J221" s="16"/>
      <c r="K221" s="16"/>
      <c r="L221" s="16">
        <v>2</v>
      </c>
      <c r="M221" s="16">
        <f t="shared" si="9"/>
        <v>3.84</v>
      </c>
      <c r="N221" s="17"/>
    </row>
    <row r="222" spans="1:14" s="18" customFormat="1" x14ac:dyDescent="0.25">
      <c r="A222" s="14"/>
      <c r="B222" s="15"/>
      <c r="C222" s="14"/>
      <c r="D222" s="16">
        <f>1.2+0.4</f>
        <v>1.6</v>
      </c>
      <c r="E222" s="16"/>
      <c r="F222" s="16"/>
      <c r="G222" s="16">
        <v>1.5</v>
      </c>
      <c r="H222" s="16">
        <f t="shared" si="8"/>
        <v>2.4000000000000004</v>
      </c>
      <c r="I222" s="16"/>
      <c r="J222" s="16"/>
      <c r="K222" s="16"/>
      <c r="L222" s="16">
        <v>2</v>
      </c>
      <c r="M222" s="16">
        <f t="shared" si="9"/>
        <v>4.8000000000000007</v>
      </c>
      <c r="N222" s="17"/>
    </row>
    <row r="223" spans="1:14" s="18" customFormat="1" x14ac:dyDescent="0.25">
      <c r="A223" s="14"/>
      <c r="B223" s="15"/>
      <c r="C223" s="14"/>
      <c r="D223" s="16">
        <v>1.2</v>
      </c>
      <c r="E223" s="16">
        <v>1.2</v>
      </c>
      <c r="F223" s="16"/>
      <c r="G223" s="16"/>
      <c r="H223" s="16">
        <f>D223*E223</f>
        <v>1.44</v>
      </c>
      <c r="I223" s="16"/>
      <c r="J223" s="16"/>
      <c r="K223" s="16"/>
      <c r="L223" s="16">
        <v>2</v>
      </c>
      <c r="M223" s="16">
        <f t="shared" si="9"/>
        <v>2.88</v>
      </c>
      <c r="N223" s="17"/>
    </row>
    <row r="224" spans="1:14" s="18" customFormat="1" x14ac:dyDescent="0.25">
      <c r="A224" s="14"/>
      <c r="B224" s="15"/>
      <c r="C224" s="14"/>
      <c r="D224" s="16">
        <v>0.6</v>
      </c>
      <c r="E224" s="16">
        <v>0.4</v>
      </c>
      <c r="F224" s="16"/>
      <c r="G224" s="16"/>
      <c r="H224" s="16">
        <f>D224*E224</f>
        <v>0.24</v>
      </c>
      <c r="I224" s="16"/>
      <c r="J224" s="16"/>
      <c r="K224" s="16"/>
      <c r="L224" s="16">
        <v>2</v>
      </c>
      <c r="M224" s="16">
        <f t="shared" si="9"/>
        <v>0.48</v>
      </c>
      <c r="N224" s="17"/>
    </row>
    <row r="225" spans="1:14" s="18" customFormat="1" x14ac:dyDescent="0.25">
      <c r="A225" s="14"/>
      <c r="B225" s="15"/>
      <c r="C225" s="14"/>
      <c r="D225" s="16">
        <v>0.78</v>
      </c>
      <c r="E225" s="16">
        <v>0.4</v>
      </c>
      <c r="F225" s="16"/>
      <c r="G225" s="16"/>
      <c r="H225" s="16">
        <f>D225*E225</f>
        <v>0.31200000000000006</v>
      </c>
      <c r="I225" s="16"/>
      <c r="J225" s="16"/>
      <c r="K225" s="16"/>
      <c r="L225" s="16">
        <v>2</v>
      </c>
      <c r="M225" s="16">
        <f t="shared" si="9"/>
        <v>0.62400000000000011</v>
      </c>
      <c r="N225" s="17"/>
    </row>
    <row r="226" spans="1:14" s="18" customFormat="1" x14ac:dyDescent="0.25">
      <c r="A226" s="14"/>
      <c r="B226" s="15"/>
      <c r="C226" s="14"/>
      <c r="D226" s="16">
        <v>1.2</v>
      </c>
      <c r="E226" s="16">
        <v>1.2</v>
      </c>
      <c r="F226" s="16"/>
      <c r="G226" s="16"/>
      <c r="H226" s="16">
        <f>D226*E226</f>
        <v>1.44</v>
      </c>
      <c r="I226" s="16"/>
      <c r="J226" s="16"/>
      <c r="K226" s="16"/>
      <c r="L226" s="16">
        <v>2</v>
      </c>
      <c r="M226" s="16">
        <f>L226*H226</f>
        <v>2.88</v>
      </c>
      <c r="N226" s="17"/>
    </row>
    <row r="227" spans="1:14" s="18" customFormat="1" x14ac:dyDescent="0.25">
      <c r="A227" s="14"/>
      <c r="B227" s="15"/>
      <c r="C227" s="14"/>
      <c r="D227" s="16">
        <v>3</v>
      </c>
      <c r="E227" s="16">
        <v>2.1</v>
      </c>
      <c r="F227" s="16"/>
      <c r="G227" s="16"/>
      <c r="H227" s="16">
        <f>E227*D227</f>
        <v>6.3000000000000007</v>
      </c>
      <c r="I227" s="16"/>
      <c r="J227" s="16"/>
      <c r="K227" s="16"/>
      <c r="L227" s="16">
        <v>2</v>
      </c>
      <c r="M227" s="16">
        <f>L227*H227</f>
        <v>12.600000000000001</v>
      </c>
      <c r="N227" s="17"/>
    </row>
    <row r="228" spans="1:14" s="18" customFormat="1" ht="15.75" customHeight="1" x14ac:dyDescent="0.25">
      <c r="A228" s="14"/>
      <c r="B228" s="15"/>
      <c r="C228" s="14"/>
      <c r="D228" s="16">
        <v>1.5</v>
      </c>
      <c r="E228" s="16">
        <v>2.1</v>
      </c>
      <c r="F228" s="16"/>
      <c r="G228" s="16"/>
      <c r="H228" s="16">
        <f>E228*D228</f>
        <v>3.1500000000000004</v>
      </c>
      <c r="I228" s="16"/>
      <c r="J228" s="16"/>
      <c r="K228" s="16"/>
      <c r="L228" s="16">
        <v>2</v>
      </c>
      <c r="M228" s="16">
        <f>L228*H228</f>
        <v>6.3000000000000007</v>
      </c>
      <c r="N228" s="17"/>
    </row>
    <row r="229" spans="1:14" s="13" customFormat="1" ht="30.75" customHeight="1" x14ac:dyDescent="0.25">
      <c r="A229" s="9" t="s">
        <v>200</v>
      </c>
      <c r="B229" s="10" t="s">
        <v>201</v>
      </c>
      <c r="C229" s="9" t="s">
        <v>27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>
        <f>SUM(M230)-M231-M232</f>
        <v>1072.4019999999996</v>
      </c>
      <c r="N229" s="12"/>
    </row>
    <row r="230" spans="1:14" s="18" customFormat="1" x14ac:dyDescent="0.25">
      <c r="A230" s="14" t="s">
        <v>140</v>
      </c>
      <c r="B230" s="24" t="s">
        <v>141</v>
      </c>
      <c r="C230" s="14" t="s">
        <v>27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>
        <v>1572.1359999999997</v>
      </c>
      <c r="N230" s="17"/>
    </row>
    <row r="231" spans="1:14" s="18" customFormat="1" x14ac:dyDescent="0.25">
      <c r="A231" s="14" t="s">
        <v>142</v>
      </c>
      <c r="B231" s="24" t="s">
        <v>143</v>
      </c>
      <c r="C231" s="14" t="s">
        <v>27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>
        <v>190.67</v>
      </c>
      <c r="N231" s="17"/>
    </row>
    <row r="232" spans="1:14" s="18" customFormat="1" x14ac:dyDescent="0.25">
      <c r="A232" s="14" t="s">
        <v>146</v>
      </c>
      <c r="B232" s="24" t="s">
        <v>147</v>
      </c>
      <c r="C232" s="14" t="s">
        <v>27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>
        <v>309.06399999999996</v>
      </c>
      <c r="N232" s="17"/>
    </row>
    <row r="233" spans="1:14" s="13" customFormat="1" ht="30.75" customHeight="1" x14ac:dyDescent="0.25">
      <c r="A233" s="9" t="s">
        <v>202</v>
      </c>
      <c r="B233" s="10" t="s">
        <v>203</v>
      </c>
      <c r="C233" s="9" t="s">
        <v>27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>
        <f>SUM(M234:M242)</f>
        <v>71.069999999999993</v>
      </c>
      <c r="N233" s="12"/>
    </row>
    <row r="234" spans="1:14" s="18" customFormat="1" x14ac:dyDescent="0.25">
      <c r="A234" s="14"/>
      <c r="B234" s="15" t="s">
        <v>190</v>
      </c>
      <c r="C234" s="14"/>
      <c r="D234" s="16"/>
      <c r="E234" s="16"/>
      <c r="F234" s="16"/>
      <c r="G234" s="16"/>
      <c r="H234" s="16">
        <v>31.46</v>
      </c>
      <c r="I234" s="16"/>
      <c r="J234" s="16"/>
      <c r="K234" s="16"/>
      <c r="L234" s="16"/>
      <c r="M234" s="16">
        <f>H234</f>
        <v>31.46</v>
      </c>
      <c r="N234" s="17"/>
    </row>
    <row r="235" spans="1:14" s="18" customFormat="1" x14ac:dyDescent="0.25">
      <c r="A235" s="14"/>
      <c r="B235" s="15" t="s">
        <v>191</v>
      </c>
      <c r="C235" s="14"/>
      <c r="D235" s="16"/>
      <c r="E235" s="16"/>
      <c r="F235" s="16"/>
      <c r="G235" s="16"/>
      <c r="H235" s="16">
        <v>2.86</v>
      </c>
      <c r="I235" s="16"/>
      <c r="J235" s="16"/>
      <c r="K235" s="16"/>
      <c r="L235" s="16"/>
      <c r="M235" s="16">
        <f t="shared" ref="M235:M242" si="10">H235</f>
        <v>2.86</v>
      </c>
      <c r="N235" s="17"/>
    </row>
    <row r="236" spans="1:14" s="18" customFormat="1" x14ac:dyDescent="0.25">
      <c r="A236" s="14"/>
      <c r="B236" s="15" t="s">
        <v>191</v>
      </c>
      <c r="C236" s="14"/>
      <c r="D236" s="16"/>
      <c r="E236" s="16"/>
      <c r="F236" s="16"/>
      <c r="G236" s="16"/>
      <c r="H236" s="16">
        <v>15.08</v>
      </c>
      <c r="I236" s="16"/>
      <c r="J236" s="16"/>
      <c r="K236" s="16"/>
      <c r="L236" s="16"/>
      <c r="M236" s="16">
        <f t="shared" si="10"/>
        <v>15.08</v>
      </c>
      <c r="N236" s="17"/>
    </row>
    <row r="237" spans="1:14" s="18" customFormat="1" x14ac:dyDescent="0.25">
      <c r="A237" s="14"/>
      <c r="B237" s="15" t="s">
        <v>191</v>
      </c>
      <c r="C237" s="14"/>
      <c r="D237" s="16"/>
      <c r="E237" s="16"/>
      <c r="F237" s="16"/>
      <c r="G237" s="16"/>
      <c r="H237" s="16">
        <v>11.57</v>
      </c>
      <c r="I237" s="16"/>
      <c r="J237" s="16"/>
      <c r="K237" s="16"/>
      <c r="L237" s="16"/>
      <c r="M237" s="16">
        <f t="shared" si="10"/>
        <v>11.57</v>
      </c>
      <c r="N237" s="17"/>
    </row>
    <row r="238" spans="1:14" s="18" customFormat="1" x14ac:dyDescent="0.25">
      <c r="A238" s="14"/>
      <c r="B238" s="15" t="s">
        <v>191</v>
      </c>
      <c r="C238" s="14"/>
      <c r="D238" s="16"/>
      <c r="E238" s="16"/>
      <c r="F238" s="16"/>
      <c r="G238" s="16"/>
      <c r="H238" s="16">
        <v>1.44</v>
      </c>
      <c r="I238" s="16"/>
      <c r="J238" s="16"/>
      <c r="K238" s="16"/>
      <c r="L238" s="16"/>
      <c r="M238" s="16">
        <f t="shared" si="10"/>
        <v>1.44</v>
      </c>
      <c r="N238" s="17"/>
    </row>
    <row r="239" spans="1:14" s="18" customFormat="1" x14ac:dyDescent="0.25">
      <c r="A239" s="14"/>
      <c r="B239" s="15" t="s">
        <v>191</v>
      </c>
      <c r="C239" s="14"/>
      <c r="D239" s="16"/>
      <c r="E239" s="16"/>
      <c r="F239" s="16"/>
      <c r="G239" s="16"/>
      <c r="H239" s="16">
        <v>1.44</v>
      </c>
      <c r="I239" s="16"/>
      <c r="J239" s="16"/>
      <c r="K239" s="16"/>
      <c r="L239" s="16"/>
      <c r="M239" s="16">
        <f t="shared" si="10"/>
        <v>1.44</v>
      </c>
      <c r="N239" s="17"/>
    </row>
    <row r="240" spans="1:14" s="18" customFormat="1" x14ac:dyDescent="0.25">
      <c r="A240" s="14"/>
      <c r="B240" s="15" t="s">
        <v>191</v>
      </c>
      <c r="C240" s="14"/>
      <c r="D240" s="16"/>
      <c r="E240" s="16"/>
      <c r="F240" s="16"/>
      <c r="G240" s="16"/>
      <c r="H240" s="16">
        <v>1.91</v>
      </c>
      <c r="I240" s="16"/>
      <c r="J240" s="16"/>
      <c r="K240" s="16"/>
      <c r="L240" s="16"/>
      <c r="M240" s="16">
        <f t="shared" si="10"/>
        <v>1.91</v>
      </c>
      <c r="N240" s="17"/>
    </row>
    <row r="241" spans="1:14" s="18" customFormat="1" x14ac:dyDescent="0.25">
      <c r="A241" s="14"/>
      <c r="B241" s="15" t="s">
        <v>191</v>
      </c>
      <c r="C241" s="14"/>
      <c r="D241" s="16"/>
      <c r="E241" s="16"/>
      <c r="F241" s="16"/>
      <c r="G241" s="16"/>
      <c r="H241" s="16">
        <v>2.4</v>
      </c>
      <c r="I241" s="16"/>
      <c r="J241" s="16"/>
      <c r="K241" s="16"/>
      <c r="L241" s="16"/>
      <c r="M241" s="16">
        <f t="shared" si="10"/>
        <v>2.4</v>
      </c>
      <c r="N241" s="17"/>
    </row>
    <row r="242" spans="1:14" s="18" customFormat="1" x14ac:dyDescent="0.25">
      <c r="A242" s="14"/>
      <c r="B242" s="15" t="s">
        <v>191</v>
      </c>
      <c r="C242" s="14"/>
      <c r="D242" s="16"/>
      <c r="E242" s="16"/>
      <c r="F242" s="16"/>
      <c r="G242" s="16"/>
      <c r="H242" s="16">
        <v>2.91</v>
      </c>
      <c r="I242" s="16"/>
      <c r="J242" s="16"/>
      <c r="K242" s="16"/>
      <c r="L242" s="16"/>
      <c r="M242" s="16">
        <f t="shared" si="10"/>
        <v>2.91</v>
      </c>
      <c r="N242" s="17"/>
    </row>
    <row r="243" spans="1:14" s="18" customFormat="1" x14ac:dyDescent="0.25">
      <c r="A243" s="14"/>
      <c r="B243" s="15"/>
      <c r="C243" s="14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7"/>
    </row>
    <row r="244" spans="1:14" s="8" customFormat="1" ht="15.6" x14ac:dyDescent="0.25">
      <c r="A244" s="3">
        <v>15</v>
      </c>
      <c r="B244" s="4" t="s">
        <v>204</v>
      </c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7"/>
    </row>
    <row r="245" spans="1:14" s="13" customFormat="1" ht="30.75" customHeight="1" x14ac:dyDescent="0.25">
      <c r="A245" s="9" t="s">
        <v>206</v>
      </c>
      <c r="B245" s="10" t="s">
        <v>205</v>
      </c>
      <c r="C245" s="9" t="s">
        <v>208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>
        <f>SUM(M246)</f>
        <v>4</v>
      </c>
      <c r="N245" s="12"/>
    </row>
    <row r="246" spans="1:14" s="18" customFormat="1" x14ac:dyDescent="0.25">
      <c r="A246" s="14"/>
      <c r="B246" s="15"/>
      <c r="C246" s="14"/>
      <c r="D246" s="16"/>
      <c r="E246" s="16"/>
      <c r="F246" s="16"/>
      <c r="G246" s="16"/>
      <c r="H246" s="16"/>
      <c r="I246" s="16"/>
      <c r="J246" s="16"/>
      <c r="K246" s="16"/>
      <c r="L246" s="16">
        <v>4</v>
      </c>
      <c r="M246" s="16">
        <f>L246</f>
        <v>4</v>
      </c>
      <c r="N246" s="17"/>
    </row>
    <row r="247" spans="1:14" s="13" customFormat="1" ht="30.75" customHeight="1" x14ac:dyDescent="0.25">
      <c r="A247" s="9" t="s">
        <v>209</v>
      </c>
      <c r="B247" s="10" t="s">
        <v>207</v>
      </c>
      <c r="C247" s="9" t="s">
        <v>208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>
        <f>SUM(M248)</f>
        <v>1</v>
      </c>
      <c r="N247" s="12"/>
    </row>
    <row r="248" spans="1:14" s="18" customFormat="1" x14ac:dyDescent="0.25">
      <c r="A248" s="14"/>
      <c r="B248" s="15"/>
      <c r="C248" s="14"/>
      <c r="D248" s="16"/>
      <c r="E248" s="16"/>
      <c r="F248" s="16"/>
      <c r="G248" s="16"/>
      <c r="H248" s="16"/>
      <c r="I248" s="16"/>
      <c r="J248" s="16"/>
      <c r="K248" s="16"/>
      <c r="L248" s="16">
        <v>1</v>
      </c>
      <c r="M248" s="16">
        <f>L248</f>
        <v>1</v>
      </c>
      <c r="N248" s="17"/>
    </row>
    <row r="249" spans="1:14" s="13" customFormat="1" ht="30.75" customHeight="1" x14ac:dyDescent="0.25">
      <c r="A249" s="9" t="s">
        <v>210</v>
      </c>
      <c r="B249" s="10" t="s">
        <v>211</v>
      </c>
      <c r="C249" s="9" t="s">
        <v>208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>
        <f>SUM(M250)</f>
        <v>2</v>
      </c>
      <c r="N249" s="12"/>
    </row>
    <row r="250" spans="1:14" s="18" customFormat="1" x14ac:dyDescent="0.25">
      <c r="A250" s="14"/>
      <c r="B250" s="15"/>
      <c r="C250" s="14"/>
      <c r="D250" s="16"/>
      <c r="E250" s="16"/>
      <c r="F250" s="16"/>
      <c r="G250" s="16"/>
      <c r="H250" s="16"/>
      <c r="I250" s="16"/>
      <c r="J250" s="16"/>
      <c r="K250" s="16"/>
      <c r="L250" s="16">
        <v>2</v>
      </c>
      <c r="M250" s="16">
        <f>L250</f>
        <v>2</v>
      </c>
      <c r="N250" s="17"/>
    </row>
    <row r="251" spans="1:14" s="13" customFormat="1" ht="30.75" customHeight="1" x14ac:dyDescent="0.25">
      <c r="A251" s="9" t="s">
        <v>212</v>
      </c>
      <c r="B251" s="10" t="s">
        <v>213</v>
      </c>
      <c r="C251" s="9" t="s">
        <v>208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>
        <f>SUM(M252)</f>
        <v>23</v>
      </c>
      <c r="N251" s="12"/>
    </row>
    <row r="252" spans="1:14" s="18" customFormat="1" x14ac:dyDescent="0.25">
      <c r="A252" s="14"/>
      <c r="B252" s="15"/>
      <c r="C252" s="14"/>
      <c r="D252" s="16"/>
      <c r="E252" s="16"/>
      <c r="F252" s="16"/>
      <c r="G252" s="16"/>
      <c r="H252" s="16"/>
      <c r="I252" s="16"/>
      <c r="J252" s="16"/>
      <c r="K252" s="16"/>
      <c r="L252" s="16">
        <v>23</v>
      </c>
      <c r="M252" s="16">
        <f>L252</f>
        <v>23</v>
      </c>
      <c r="N252" s="17"/>
    </row>
    <row r="253" spans="1:14" s="13" customFormat="1" ht="30.75" customHeight="1" x14ac:dyDescent="0.25">
      <c r="A253" s="9" t="s">
        <v>214</v>
      </c>
      <c r="B253" s="10" t="s">
        <v>215</v>
      </c>
      <c r="C253" s="9" t="s">
        <v>208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>
        <f>SUM(M254)</f>
        <v>20</v>
      </c>
      <c r="N253" s="12"/>
    </row>
    <row r="254" spans="1:14" s="18" customFormat="1" x14ac:dyDescent="0.25">
      <c r="A254" s="14"/>
      <c r="B254" s="15" t="s">
        <v>216</v>
      </c>
      <c r="C254" s="14"/>
      <c r="D254" s="16"/>
      <c r="E254" s="16"/>
      <c r="F254" s="16"/>
      <c r="G254" s="16"/>
      <c r="H254" s="16"/>
      <c r="I254" s="16"/>
      <c r="J254" s="16"/>
      <c r="K254" s="16"/>
      <c r="L254" s="16">
        <v>20</v>
      </c>
      <c r="M254" s="16">
        <f>L254</f>
        <v>20</v>
      </c>
      <c r="N254" s="17"/>
    </row>
    <row r="255" spans="1:14" s="13" customFormat="1" ht="30.75" customHeight="1" x14ac:dyDescent="0.25">
      <c r="A255" s="9" t="s">
        <v>217</v>
      </c>
      <c r="B255" s="10" t="s">
        <v>218</v>
      </c>
      <c r="C255" s="9" t="s">
        <v>208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>
        <f>SUM(M256)</f>
        <v>5</v>
      </c>
      <c r="N255" s="12"/>
    </row>
    <row r="256" spans="1:14" s="18" customFormat="1" x14ac:dyDescent="0.25">
      <c r="A256" s="14"/>
      <c r="B256" s="15"/>
      <c r="C256" s="14"/>
      <c r="D256" s="16"/>
      <c r="E256" s="16"/>
      <c r="F256" s="16"/>
      <c r="G256" s="16"/>
      <c r="H256" s="16"/>
      <c r="I256" s="16"/>
      <c r="J256" s="16"/>
      <c r="K256" s="16"/>
      <c r="L256" s="16">
        <v>5</v>
      </c>
      <c r="M256" s="16">
        <f>L256</f>
        <v>5</v>
      </c>
      <c r="N256" s="17"/>
    </row>
    <row r="257" spans="1:14" s="13" customFormat="1" ht="30.75" customHeight="1" x14ac:dyDescent="0.25">
      <c r="A257" s="9" t="s">
        <v>219</v>
      </c>
      <c r="B257" s="10" t="s">
        <v>220</v>
      </c>
      <c r="C257" s="9" t="s">
        <v>91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>
        <f>SUM(M258)</f>
        <v>1450.18</v>
      </c>
      <c r="N257" s="12"/>
    </row>
    <row r="258" spans="1:14" s="18" customFormat="1" x14ac:dyDescent="0.25">
      <c r="A258" s="14"/>
      <c r="B258" s="15"/>
      <c r="C258" s="14"/>
      <c r="D258" s="16"/>
      <c r="E258" s="16"/>
      <c r="F258" s="16"/>
      <c r="G258" s="16"/>
      <c r="H258" s="16"/>
      <c r="I258" s="16"/>
      <c r="J258" s="16"/>
      <c r="K258" s="16"/>
      <c r="L258" s="16">
        <v>1450.18</v>
      </c>
      <c r="M258" s="16">
        <f>L258</f>
        <v>1450.18</v>
      </c>
      <c r="N258" s="17"/>
    </row>
    <row r="259" spans="1:14" s="13" customFormat="1" ht="30.75" customHeight="1" x14ac:dyDescent="0.25">
      <c r="A259" s="9" t="s">
        <v>221</v>
      </c>
      <c r="B259" s="10" t="s">
        <v>222</v>
      </c>
      <c r="C259" s="9" t="s">
        <v>91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>
        <f>SUM(M260)</f>
        <v>605.79</v>
      </c>
      <c r="N259" s="12"/>
    </row>
    <row r="260" spans="1:14" s="18" customFormat="1" x14ac:dyDescent="0.25">
      <c r="A260" s="14"/>
      <c r="B260" s="15"/>
      <c r="C260" s="14"/>
      <c r="D260" s="16"/>
      <c r="E260" s="16"/>
      <c r="F260" s="16"/>
      <c r="G260" s="16"/>
      <c r="H260" s="16"/>
      <c r="I260" s="16"/>
      <c r="J260" s="16"/>
      <c r="K260" s="16"/>
      <c r="L260" s="16">
        <v>605.79</v>
      </c>
      <c r="M260" s="16">
        <f>L260</f>
        <v>605.79</v>
      </c>
      <c r="N260" s="17"/>
    </row>
    <row r="261" spans="1:14" s="13" customFormat="1" ht="30.75" customHeight="1" x14ac:dyDescent="0.25">
      <c r="A261" s="9" t="s">
        <v>223</v>
      </c>
      <c r="B261" s="10" t="s">
        <v>224</v>
      </c>
      <c r="C261" s="9" t="s">
        <v>91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>
        <f>SUM(M262)</f>
        <v>42.46</v>
      </c>
      <c r="N261" s="12"/>
    </row>
    <row r="262" spans="1:14" s="18" customFormat="1" x14ac:dyDescent="0.25">
      <c r="A262" s="14"/>
      <c r="B262" s="15"/>
      <c r="C262" s="14"/>
      <c r="D262" s="16"/>
      <c r="E262" s="16"/>
      <c r="F262" s="16"/>
      <c r="G262" s="16"/>
      <c r="H262" s="16"/>
      <c r="I262" s="16"/>
      <c r="J262" s="16"/>
      <c r="K262" s="16"/>
      <c r="L262" s="16">
        <v>42.46</v>
      </c>
      <c r="M262" s="16">
        <f>L262</f>
        <v>42.46</v>
      </c>
      <c r="N262" s="17"/>
    </row>
    <row r="263" spans="1:14" s="13" customFormat="1" ht="30.75" customHeight="1" x14ac:dyDescent="0.25">
      <c r="A263" s="9" t="s">
        <v>225</v>
      </c>
      <c r="B263" s="10" t="s">
        <v>226</v>
      </c>
      <c r="C263" s="9" t="s">
        <v>91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>
        <f>SUM(M264)</f>
        <v>127.38</v>
      </c>
      <c r="N263" s="12"/>
    </row>
    <row r="264" spans="1:14" s="18" customFormat="1" x14ac:dyDescent="0.25">
      <c r="A264" s="14"/>
      <c r="B264" s="15"/>
      <c r="C264" s="14"/>
      <c r="D264" s="16"/>
      <c r="E264" s="16"/>
      <c r="F264" s="16"/>
      <c r="G264" s="16"/>
      <c r="H264" s="16"/>
      <c r="I264" s="16"/>
      <c r="J264" s="16"/>
      <c r="K264" s="16"/>
      <c r="L264" s="16">
        <f>L262*3</f>
        <v>127.38</v>
      </c>
      <c r="M264" s="16">
        <f>L264</f>
        <v>127.38</v>
      </c>
      <c r="N264" s="17"/>
    </row>
    <row r="265" spans="1:14" s="13" customFormat="1" ht="30.75" customHeight="1" x14ac:dyDescent="0.25">
      <c r="A265" s="9" t="s">
        <v>227</v>
      </c>
      <c r="B265" s="10" t="s">
        <v>228</v>
      </c>
      <c r="C265" s="9" t="s">
        <v>91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>
        <f>SUM(M266)</f>
        <v>18.34</v>
      </c>
      <c r="N265" s="12"/>
    </row>
    <row r="266" spans="1:14" s="18" customFormat="1" x14ac:dyDescent="0.25">
      <c r="A266" s="14"/>
      <c r="B266" s="15"/>
      <c r="C266" s="14"/>
      <c r="D266" s="16"/>
      <c r="E266" s="16"/>
      <c r="F266" s="16"/>
      <c r="G266" s="16"/>
      <c r="H266" s="16"/>
      <c r="I266" s="16"/>
      <c r="J266" s="16"/>
      <c r="K266" s="16"/>
      <c r="L266" s="16">
        <v>18.34</v>
      </c>
      <c r="M266" s="16">
        <f>L266</f>
        <v>18.34</v>
      </c>
      <c r="N266" s="17"/>
    </row>
    <row r="267" spans="1:14" s="13" customFormat="1" ht="30.75" customHeight="1" x14ac:dyDescent="0.25">
      <c r="A267" s="9" t="s">
        <v>229</v>
      </c>
      <c r="B267" s="10" t="s">
        <v>230</v>
      </c>
      <c r="C267" s="9" t="s">
        <v>208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>
        <f>SUM(M268)</f>
        <v>28</v>
      </c>
      <c r="N267" s="12"/>
    </row>
    <row r="268" spans="1:14" s="18" customFormat="1" x14ac:dyDescent="0.25">
      <c r="A268" s="14"/>
      <c r="B268" s="15"/>
      <c r="C268" s="14"/>
      <c r="D268" s="16"/>
      <c r="E268" s="16"/>
      <c r="F268" s="16"/>
      <c r="G268" s="16"/>
      <c r="H268" s="16"/>
      <c r="I268" s="16"/>
      <c r="J268" s="16"/>
      <c r="K268" s="16"/>
      <c r="L268" s="16">
        <f>16+12</f>
        <v>28</v>
      </c>
      <c r="M268" s="16">
        <f>L268</f>
        <v>28</v>
      </c>
      <c r="N268" s="17"/>
    </row>
    <row r="269" spans="1:14" s="13" customFormat="1" ht="30.75" customHeight="1" x14ac:dyDescent="0.25">
      <c r="A269" s="9" t="s">
        <v>231</v>
      </c>
      <c r="B269" s="10" t="s">
        <v>232</v>
      </c>
      <c r="C269" s="9" t="s">
        <v>208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>
        <f>SUM(M270)</f>
        <v>4</v>
      </c>
      <c r="N269" s="12"/>
    </row>
    <row r="270" spans="1:14" s="18" customFormat="1" x14ac:dyDescent="0.25">
      <c r="A270" s="14"/>
      <c r="B270" s="15"/>
      <c r="C270" s="14"/>
      <c r="D270" s="16"/>
      <c r="E270" s="16"/>
      <c r="F270" s="16"/>
      <c r="G270" s="16"/>
      <c r="H270" s="16"/>
      <c r="I270" s="16"/>
      <c r="J270" s="16"/>
      <c r="K270" s="16"/>
      <c r="L270" s="16">
        <v>4</v>
      </c>
      <c r="M270" s="16">
        <f>L270</f>
        <v>4</v>
      </c>
      <c r="N270" s="17"/>
    </row>
    <row r="271" spans="1:14" s="13" customFormat="1" ht="30.75" customHeight="1" x14ac:dyDescent="0.25">
      <c r="A271" s="9" t="s">
        <v>233</v>
      </c>
      <c r="B271" s="10" t="s">
        <v>234</v>
      </c>
      <c r="C271" s="9" t="s">
        <v>208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>
        <f>SUM(M272)</f>
        <v>57</v>
      </c>
      <c r="N271" s="12"/>
    </row>
    <row r="272" spans="1:14" s="18" customFormat="1" x14ac:dyDescent="0.25">
      <c r="A272" s="14"/>
      <c r="B272" s="15"/>
      <c r="C272" s="14"/>
      <c r="D272" s="16"/>
      <c r="E272" s="16"/>
      <c r="F272" s="16"/>
      <c r="G272" s="16"/>
      <c r="H272" s="16"/>
      <c r="I272" s="16"/>
      <c r="J272" s="16"/>
      <c r="K272" s="16"/>
      <c r="L272" s="16">
        <f>27+3+6+3+3+3+6+3+3</f>
        <v>57</v>
      </c>
      <c r="M272" s="16">
        <f>L272</f>
        <v>57</v>
      </c>
      <c r="N272" s="17"/>
    </row>
    <row r="273" spans="1:14" s="13" customFormat="1" ht="30.75" customHeight="1" x14ac:dyDescent="0.25">
      <c r="A273" s="9" t="s">
        <v>235</v>
      </c>
      <c r="B273" s="10" t="s">
        <v>236</v>
      </c>
      <c r="C273" s="9" t="s">
        <v>208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>
        <f>SUM(M274)</f>
        <v>6</v>
      </c>
      <c r="N273" s="12"/>
    </row>
    <row r="274" spans="1:14" s="18" customFormat="1" x14ac:dyDescent="0.25">
      <c r="A274" s="14"/>
      <c r="B274" s="15"/>
      <c r="C274" s="14"/>
      <c r="D274" s="16"/>
      <c r="E274" s="16"/>
      <c r="F274" s="16"/>
      <c r="G274" s="16"/>
      <c r="H274" s="16"/>
      <c r="I274" s="16"/>
      <c r="J274" s="16"/>
      <c r="K274" s="16"/>
      <c r="L274" s="16">
        <v>6</v>
      </c>
      <c r="M274" s="16">
        <f>L274</f>
        <v>6</v>
      </c>
      <c r="N274" s="17"/>
    </row>
    <row r="275" spans="1:14" s="13" customFormat="1" ht="30.75" customHeight="1" x14ac:dyDescent="0.25">
      <c r="A275" s="9" t="s">
        <v>237</v>
      </c>
      <c r="B275" s="10" t="s">
        <v>238</v>
      </c>
      <c r="C275" s="9" t="s">
        <v>239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>
        <f>SUM(M276:M277)</f>
        <v>79</v>
      </c>
      <c r="N275" s="12"/>
    </row>
    <row r="276" spans="1:14" s="18" customFormat="1" x14ac:dyDescent="0.25">
      <c r="A276" s="14"/>
      <c r="B276" s="15"/>
      <c r="C276" s="14"/>
      <c r="D276" s="16"/>
      <c r="E276" s="16"/>
      <c r="F276" s="16"/>
      <c r="G276" s="16"/>
      <c r="H276" s="16"/>
      <c r="I276" s="16"/>
      <c r="J276" s="16"/>
      <c r="K276" s="16"/>
      <c r="L276" s="16">
        <f>6+2+3+2+1+2+1+1+2+2+2+2+2+2+2+3+2+1+1+4+6+3+4+10</f>
        <v>66</v>
      </c>
      <c r="M276" s="16">
        <f>L276</f>
        <v>66</v>
      </c>
      <c r="N276" s="17"/>
    </row>
    <row r="277" spans="1:14" s="18" customFormat="1" x14ac:dyDescent="0.25">
      <c r="A277" s="14"/>
      <c r="B277" s="15"/>
      <c r="C277" s="14"/>
      <c r="D277" s="16"/>
      <c r="E277" s="16"/>
      <c r="F277" s="16"/>
      <c r="G277" s="16"/>
      <c r="H277" s="16"/>
      <c r="I277" s="16"/>
      <c r="J277" s="16"/>
      <c r="K277" s="16"/>
      <c r="L277" s="16">
        <v>13</v>
      </c>
      <c r="M277" s="16">
        <f>L277</f>
        <v>13</v>
      </c>
      <c r="N277" s="17"/>
    </row>
    <row r="278" spans="1:14" s="13" customFormat="1" ht="30.75" customHeight="1" x14ac:dyDescent="0.25">
      <c r="A278" s="9" t="s">
        <v>240</v>
      </c>
      <c r="B278" s="10" t="s">
        <v>241</v>
      </c>
      <c r="C278" s="9" t="s">
        <v>239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>
        <f>SUM(M279)</f>
        <v>63</v>
      </c>
      <c r="N278" s="12"/>
    </row>
    <row r="279" spans="1:14" s="18" customFormat="1" x14ac:dyDescent="0.25">
      <c r="A279" s="14"/>
      <c r="B279" s="15"/>
      <c r="C279" s="14"/>
      <c r="D279" s="16"/>
      <c r="E279" s="16"/>
      <c r="F279" s="16"/>
      <c r="G279" s="16"/>
      <c r="H279" s="16"/>
      <c r="I279" s="16"/>
      <c r="J279" s="16"/>
      <c r="K279" s="16"/>
      <c r="L279" s="16">
        <f>L272+L274</f>
        <v>63</v>
      </c>
      <c r="M279" s="16">
        <f>L279</f>
        <v>63</v>
      </c>
      <c r="N279" s="17"/>
    </row>
    <row r="280" spans="1:14" s="13" customFormat="1" ht="30.75" customHeight="1" x14ac:dyDescent="0.25">
      <c r="A280" s="9" t="s">
        <v>242</v>
      </c>
      <c r="B280" s="10" t="s">
        <v>243</v>
      </c>
      <c r="C280" s="9" t="s">
        <v>239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>
        <f>SUM(M281)</f>
        <v>6</v>
      </c>
      <c r="N280" s="12"/>
    </row>
    <row r="281" spans="1:14" s="18" customFormat="1" x14ac:dyDescent="0.25">
      <c r="A281" s="14"/>
      <c r="B281" s="15"/>
      <c r="C281" s="14"/>
      <c r="D281" s="16"/>
      <c r="E281" s="16"/>
      <c r="F281" s="16"/>
      <c r="G281" s="16"/>
      <c r="H281" s="16"/>
      <c r="I281" s="16"/>
      <c r="J281" s="16"/>
      <c r="K281" s="16"/>
      <c r="L281" s="16">
        <v>6</v>
      </c>
      <c r="M281" s="16">
        <f>L281</f>
        <v>6</v>
      </c>
      <c r="N281" s="17"/>
    </row>
    <row r="282" spans="1:14" s="13" customFormat="1" ht="30.75" customHeight="1" x14ac:dyDescent="0.25">
      <c r="A282" s="9" t="s">
        <v>244</v>
      </c>
      <c r="B282" s="10" t="s">
        <v>245</v>
      </c>
      <c r="C282" s="9" t="s">
        <v>208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>
        <f>SUM(M283)</f>
        <v>66</v>
      </c>
      <c r="N282" s="12"/>
    </row>
    <row r="283" spans="1:14" s="18" customFormat="1" x14ac:dyDescent="0.25">
      <c r="A283" s="14"/>
      <c r="B283" s="15"/>
      <c r="C283" s="14"/>
      <c r="D283" s="16"/>
      <c r="E283" s="16"/>
      <c r="F283" s="16"/>
      <c r="G283" s="16"/>
      <c r="H283" s="16"/>
      <c r="I283" s="16"/>
      <c r="J283" s="16"/>
      <c r="K283" s="16"/>
      <c r="L283" s="16">
        <f>6+2+3+2+1+2+1+1+2+2+2+2+2+2+2+3+2+1+1+4+6+3+4+10</f>
        <v>66</v>
      </c>
      <c r="M283" s="16">
        <f>L283</f>
        <v>66</v>
      </c>
      <c r="N283" s="17"/>
    </row>
    <row r="284" spans="1:14" s="13" customFormat="1" ht="30.75" customHeight="1" x14ac:dyDescent="0.25">
      <c r="A284" s="9" t="s">
        <v>246</v>
      </c>
      <c r="B284" s="10" t="s">
        <v>247</v>
      </c>
      <c r="C284" s="9" t="s">
        <v>208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>
        <f>SUM(M285)</f>
        <v>13</v>
      </c>
      <c r="N284" s="12"/>
    </row>
    <row r="285" spans="1:14" s="18" customFormat="1" x14ac:dyDescent="0.25">
      <c r="A285" s="14"/>
      <c r="B285" s="15"/>
      <c r="C285" s="14"/>
      <c r="D285" s="16"/>
      <c r="E285" s="16"/>
      <c r="F285" s="16"/>
      <c r="G285" s="16"/>
      <c r="H285" s="16"/>
      <c r="I285" s="16"/>
      <c r="J285" s="16"/>
      <c r="K285" s="16"/>
      <c r="L285" s="16">
        <v>13</v>
      </c>
      <c r="M285" s="16">
        <f>L285</f>
        <v>13</v>
      </c>
      <c r="N285" s="17"/>
    </row>
    <row r="286" spans="1:14" s="13" customFormat="1" ht="30.75" customHeight="1" x14ac:dyDescent="0.25">
      <c r="A286" s="9" t="s">
        <v>248</v>
      </c>
      <c r="B286" s="10" t="s">
        <v>249</v>
      </c>
      <c r="C286" s="9" t="s">
        <v>208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>
        <f>SUM(M287)</f>
        <v>1</v>
      </c>
      <c r="N286" s="12"/>
    </row>
    <row r="287" spans="1:14" s="18" customFormat="1" x14ac:dyDescent="0.25">
      <c r="A287" s="14"/>
      <c r="B287" s="15"/>
      <c r="C287" s="14"/>
      <c r="D287" s="16"/>
      <c r="E287" s="16"/>
      <c r="F287" s="16"/>
      <c r="G287" s="16"/>
      <c r="H287" s="16"/>
      <c r="I287" s="16"/>
      <c r="J287" s="16"/>
      <c r="K287" s="16"/>
      <c r="L287" s="16">
        <v>1</v>
      </c>
      <c r="M287" s="16">
        <f>L287</f>
        <v>1</v>
      </c>
      <c r="N287" s="17"/>
    </row>
    <row r="288" spans="1:14" s="13" customFormat="1" ht="30.75" customHeight="1" x14ac:dyDescent="0.25">
      <c r="A288" s="9" t="s">
        <v>250</v>
      </c>
      <c r="B288" s="10" t="s">
        <v>251</v>
      </c>
      <c r="C288" s="9" t="s">
        <v>208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>
        <f>SUM(M289)</f>
        <v>3</v>
      </c>
      <c r="N288" s="12"/>
    </row>
    <row r="289" spans="1:14" s="18" customFormat="1" x14ac:dyDescent="0.25">
      <c r="A289" s="14"/>
      <c r="B289" s="15"/>
      <c r="C289" s="14"/>
      <c r="D289" s="16"/>
      <c r="E289" s="16"/>
      <c r="F289" s="16"/>
      <c r="G289" s="16"/>
      <c r="H289" s="16"/>
      <c r="I289" s="16"/>
      <c r="J289" s="16"/>
      <c r="K289" s="16"/>
      <c r="L289" s="16">
        <v>3</v>
      </c>
      <c r="M289" s="16">
        <f>L289</f>
        <v>3</v>
      </c>
      <c r="N289" s="17"/>
    </row>
    <row r="290" spans="1:14" s="13" customFormat="1" ht="30.75" customHeight="1" x14ac:dyDescent="0.25">
      <c r="A290" s="9" t="s">
        <v>252</v>
      </c>
      <c r="B290" s="10" t="s">
        <v>253</v>
      </c>
      <c r="C290" s="9" t="s">
        <v>208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>
        <f>SUM(M291)</f>
        <v>3</v>
      </c>
      <c r="N290" s="12"/>
    </row>
    <row r="291" spans="1:14" s="18" customFormat="1" x14ac:dyDescent="0.25">
      <c r="A291" s="14"/>
      <c r="B291" s="15"/>
      <c r="C291" s="14"/>
      <c r="D291" s="16"/>
      <c r="E291" s="16"/>
      <c r="F291" s="16"/>
      <c r="G291" s="16"/>
      <c r="H291" s="16"/>
      <c r="I291" s="16"/>
      <c r="J291" s="16"/>
      <c r="K291" s="16"/>
      <c r="L291" s="16">
        <v>3</v>
      </c>
      <c r="M291" s="16">
        <f>L291</f>
        <v>3</v>
      </c>
      <c r="N291" s="17"/>
    </row>
    <row r="292" spans="1:14" s="13" customFormat="1" ht="30.75" customHeight="1" x14ac:dyDescent="0.25">
      <c r="A292" s="9" t="s">
        <v>254</v>
      </c>
      <c r="B292" s="10" t="s">
        <v>255</v>
      </c>
      <c r="C292" s="9" t="s">
        <v>208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>
        <f>SUM(M293)</f>
        <v>18</v>
      </c>
      <c r="N292" s="12"/>
    </row>
    <row r="293" spans="1:14" s="18" customFormat="1" x14ac:dyDescent="0.25">
      <c r="A293" s="14"/>
      <c r="B293" s="15"/>
      <c r="C293" s="14"/>
      <c r="D293" s="16"/>
      <c r="E293" s="16"/>
      <c r="F293" s="16"/>
      <c r="G293" s="16">
        <f xml:space="preserve"> 51.68</f>
        <v>51.68</v>
      </c>
      <c r="H293" s="16"/>
      <c r="I293" s="16"/>
      <c r="J293" s="16"/>
      <c r="K293" s="16"/>
      <c r="L293" s="16">
        <v>18</v>
      </c>
      <c r="M293" s="16">
        <f>L293</f>
        <v>18</v>
      </c>
      <c r="N293" s="17"/>
    </row>
    <row r="294" spans="1:14" s="13" customFormat="1" ht="30.75" customHeight="1" x14ac:dyDescent="0.25">
      <c r="A294" s="9" t="s">
        <v>256</v>
      </c>
      <c r="B294" s="10" t="s">
        <v>257</v>
      </c>
      <c r="C294" s="9" t="s">
        <v>208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>
        <f>SUM(M295)</f>
        <v>10</v>
      </c>
      <c r="N294" s="12"/>
    </row>
    <row r="295" spans="1:14" s="18" customFormat="1" x14ac:dyDescent="0.25">
      <c r="A295" s="14"/>
      <c r="B295" s="15"/>
      <c r="C295" s="14"/>
      <c r="D295" s="16"/>
      <c r="E295" s="16"/>
      <c r="F295" s="16"/>
      <c r="G295" s="16"/>
      <c r="H295" s="16"/>
      <c r="I295" s="16"/>
      <c r="J295" s="16"/>
      <c r="K295" s="16"/>
      <c r="L295" s="16">
        <v>10</v>
      </c>
      <c r="M295" s="16">
        <f>L295</f>
        <v>10</v>
      </c>
      <c r="N295" s="17"/>
    </row>
    <row r="296" spans="1:14" s="13" customFormat="1" ht="30.75" customHeight="1" x14ac:dyDescent="0.25">
      <c r="A296" s="9" t="s">
        <v>258</v>
      </c>
      <c r="B296" s="10" t="s">
        <v>259</v>
      </c>
      <c r="C296" s="9" t="s">
        <v>208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>
        <f>SUM(M297)</f>
        <v>10</v>
      </c>
      <c r="N296" s="12"/>
    </row>
    <row r="297" spans="1:14" s="18" customFormat="1" x14ac:dyDescent="0.25">
      <c r="A297" s="14"/>
      <c r="B297" s="15"/>
      <c r="C297" s="14"/>
      <c r="D297" s="16"/>
      <c r="E297" s="16"/>
      <c r="F297" s="16"/>
      <c r="G297" s="16"/>
      <c r="H297" s="16"/>
      <c r="I297" s="16"/>
      <c r="J297" s="16"/>
      <c r="K297" s="16"/>
      <c r="L297" s="16">
        <v>10</v>
      </c>
      <c r="M297" s="16">
        <f>L297</f>
        <v>10</v>
      </c>
      <c r="N297" s="17"/>
    </row>
    <row r="298" spans="1:14" s="13" customFormat="1" ht="30.75" customHeight="1" x14ac:dyDescent="0.25">
      <c r="A298" s="9" t="s">
        <v>260</v>
      </c>
      <c r="B298" s="10" t="s">
        <v>261</v>
      </c>
      <c r="C298" s="9" t="s">
        <v>208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>
        <f>SUM(M299)</f>
        <v>10</v>
      </c>
      <c r="N298" s="12"/>
    </row>
    <row r="299" spans="1:14" s="18" customFormat="1" x14ac:dyDescent="0.25">
      <c r="A299" s="14"/>
      <c r="B299" s="15"/>
      <c r="C299" s="14"/>
      <c r="D299" s="16"/>
      <c r="E299" s="16"/>
      <c r="F299" s="16"/>
      <c r="G299" s="16"/>
      <c r="H299" s="16"/>
      <c r="I299" s="16"/>
      <c r="J299" s="16"/>
      <c r="K299" s="16"/>
      <c r="L299" s="16">
        <v>10</v>
      </c>
      <c r="M299" s="16">
        <f>L299</f>
        <v>10</v>
      </c>
      <c r="N299" s="17"/>
    </row>
    <row r="300" spans="1:14" s="13" customFormat="1" ht="30.75" customHeight="1" x14ac:dyDescent="0.25">
      <c r="A300" s="9" t="s">
        <v>262</v>
      </c>
      <c r="B300" s="10" t="s">
        <v>263</v>
      </c>
      <c r="C300" s="9" t="s">
        <v>208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>
        <f>SUM(M301)</f>
        <v>1</v>
      </c>
      <c r="N300" s="12"/>
    </row>
    <row r="301" spans="1:14" s="18" customFormat="1" x14ac:dyDescent="0.25">
      <c r="A301" s="14"/>
      <c r="B301" s="15"/>
      <c r="C301" s="14"/>
      <c r="D301" s="16"/>
      <c r="E301" s="16"/>
      <c r="F301" s="16"/>
      <c r="G301" s="16"/>
      <c r="H301" s="16"/>
      <c r="I301" s="16"/>
      <c r="J301" s="16"/>
      <c r="K301" s="16"/>
      <c r="L301" s="16">
        <v>1</v>
      </c>
      <c r="M301" s="16">
        <f>L301</f>
        <v>1</v>
      </c>
      <c r="N301" s="17"/>
    </row>
    <row r="302" spans="1:14" s="8" customFormat="1" ht="15.6" x14ac:dyDescent="0.25">
      <c r="A302" s="3">
        <v>16</v>
      </c>
      <c r="B302" s="4" t="s">
        <v>264</v>
      </c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7"/>
    </row>
    <row r="303" spans="1:14" s="13" customFormat="1" ht="30.75" customHeight="1" x14ac:dyDescent="0.25">
      <c r="A303" s="9" t="s">
        <v>265</v>
      </c>
      <c r="B303" s="10" t="s">
        <v>266</v>
      </c>
      <c r="C303" s="9" t="s">
        <v>239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>
        <v>16</v>
      </c>
      <c r="N303" s="12"/>
    </row>
    <row r="304" spans="1:14" s="18" customFormat="1" x14ac:dyDescent="0.25">
      <c r="A304" s="14"/>
      <c r="B304" s="15" t="s">
        <v>216</v>
      </c>
      <c r="C304" s="14"/>
      <c r="D304" s="16"/>
      <c r="E304" s="16"/>
      <c r="F304" s="16"/>
      <c r="G304" s="16"/>
      <c r="H304" s="16"/>
      <c r="I304" s="16"/>
      <c r="J304" s="16"/>
      <c r="K304" s="16"/>
      <c r="L304" s="16">
        <v>16</v>
      </c>
      <c r="M304" s="16">
        <v>16</v>
      </c>
      <c r="N304" s="17"/>
    </row>
    <row r="305" spans="1:14" s="13" customFormat="1" ht="30.75" customHeight="1" x14ac:dyDescent="0.25">
      <c r="A305" s="9" t="s">
        <v>267</v>
      </c>
      <c r="B305" s="10" t="s">
        <v>268</v>
      </c>
      <c r="C305" s="9" t="s">
        <v>239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>
        <v>16</v>
      </c>
      <c r="N305" s="12"/>
    </row>
    <row r="306" spans="1:14" s="18" customFormat="1" x14ac:dyDescent="0.25">
      <c r="A306" s="14"/>
      <c r="B306" s="15" t="s">
        <v>216</v>
      </c>
      <c r="C306" s="14"/>
      <c r="D306" s="16"/>
      <c r="E306" s="16"/>
      <c r="F306" s="16"/>
      <c r="G306" s="16"/>
      <c r="H306" s="16"/>
      <c r="I306" s="16"/>
      <c r="J306" s="16"/>
      <c r="K306" s="16"/>
      <c r="L306" s="16">
        <v>16</v>
      </c>
      <c r="M306" s="16">
        <v>16</v>
      </c>
      <c r="N306" s="17"/>
    </row>
    <row r="307" spans="1:14" s="8" customFormat="1" ht="15.6" x14ac:dyDescent="0.25">
      <c r="A307" s="3">
        <v>17</v>
      </c>
      <c r="B307" s="4" t="s">
        <v>269</v>
      </c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7"/>
    </row>
    <row r="308" spans="1:14" s="13" customFormat="1" ht="30.75" customHeight="1" x14ac:dyDescent="0.25">
      <c r="A308" s="9" t="s">
        <v>271</v>
      </c>
      <c r="B308" s="10" t="s">
        <v>270</v>
      </c>
      <c r="C308" s="9" t="s">
        <v>239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>
        <f>SUM(M309)</f>
        <v>17</v>
      </c>
      <c r="N308" s="12"/>
    </row>
    <row r="309" spans="1:14" s="18" customFormat="1" x14ac:dyDescent="0.25">
      <c r="A309" s="14"/>
      <c r="B309" s="15"/>
      <c r="C309" s="14"/>
      <c r="D309" s="16"/>
      <c r="E309" s="16"/>
      <c r="F309" s="16"/>
      <c r="G309" s="16"/>
      <c r="H309" s="16"/>
      <c r="I309" s="16"/>
      <c r="J309" s="16"/>
      <c r="K309" s="16"/>
      <c r="L309" s="16">
        <f>1+3+1+1+2+1+1+1+1+1+1+3</f>
        <v>17</v>
      </c>
      <c r="M309" s="16">
        <f>L309</f>
        <v>17</v>
      </c>
      <c r="N309" s="17"/>
    </row>
    <row r="310" spans="1:14" s="13" customFormat="1" ht="30.75" customHeight="1" x14ac:dyDescent="0.25">
      <c r="A310" s="9" t="s">
        <v>272</v>
      </c>
      <c r="B310" s="10" t="s">
        <v>273</v>
      </c>
      <c r="C310" s="9" t="s">
        <v>208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>
        <f>SUM(M311)</f>
        <v>17</v>
      </c>
      <c r="N310" s="12"/>
    </row>
    <row r="311" spans="1:14" s="18" customFormat="1" x14ac:dyDescent="0.25">
      <c r="A311" s="14"/>
      <c r="B311" s="15"/>
      <c r="C311" s="14"/>
      <c r="D311" s="16"/>
      <c r="E311" s="16"/>
      <c r="F311" s="16"/>
      <c r="G311" s="16"/>
      <c r="H311" s="16"/>
      <c r="I311" s="16"/>
      <c r="J311" s="16"/>
      <c r="K311" s="16"/>
      <c r="L311" s="16">
        <f>1+3+1+1+2+1+1+1+1+1+1+3</f>
        <v>17</v>
      </c>
      <c r="M311" s="16">
        <f>L311</f>
        <v>17</v>
      </c>
      <c r="N311" s="17"/>
    </row>
    <row r="312" spans="1:14" s="13" customFormat="1" ht="30.75" customHeight="1" x14ac:dyDescent="0.25">
      <c r="A312" s="9" t="s">
        <v>274</v>
      </c>
      <c r="B312" s="10" t="s">
        <v>275</v>
      </c>
      <c r="C312" s="9" t="s">
        <v>208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>
        <f>SUM(M313)</f>
        <v>1</v>
      </c>
      <c r="N312" s="12"/>
    </row>
    <row r="313" spans="1:14" s="18" customFormat="1" x14ac:dyDescent="0.25">
      <c r="A313" s="14"/>
      <c r="B313" s="15"/>
      <c r="C313" s="14"/>
      <c r="D313" s="16"/>
      <c r="E313" s="16"/>
      <c r="F313" s="16"/>
      <c r="G313" s="16"/>
      <c r="H313" s="16"/>
      <c r="I313" s="16"/>
      <c r="J313" s="16"/>
      <c r="K313" s="16"/>
      <c r="L313" s="16">
        <v>1</v>
      </c>
      <c r="M313" s="16">
        <f>L313</f>
        <v>1</v>
      </c>
      <c r="N313" s="17"/>
    </row>
    <row r="314" spans="1:14" s="13" customFormat="1" ht="30.75" customHeight="1" x14ac:dyDescent="0.25">
      <c r="A314" s="9" t="s">
        <v>276</v>
      </c>
      <c r="B314" s="10" t="s">
        <v>277</v>
      </c>
      <c r="C314" s="9" t="s">
        <v>208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>
        <f>SUM(M315)</f>
        <v>2</v>
      </c>
      <c r="N314" s="12"/>
    </row>
    <row r="315" spans="1:14" s="18" customFormat="1" x14ac:dyDescent="0.25">
      <c r="A315" s="14"/>
      <c r="B315" s="15"/>
      <c r="C315" s="14"/>
      <c r="D315" s="16"/>
      <c r="E315" s="16"/>
      <c r="F315" s="16"/>
      <c r="G315" s="16"/>
      <c r="H315" s="16"/>
      <c r="I315" s="16"/>
      <c r="J315" s="16"/>
      <c r="K315" s="16"/>
      <c r="L315" s="16">
        <v>2</v>
      </c>
      <c r="M315" s="16">
        <f>L315</f>
        <v>2</v>
      </c>
      <c r="N315" s="17"/>
    </row>
    <row r="316" spans="1:14" s="8" customFormat="1" ht="15.6" x14ac:dyDescent="0.25">
      <c r="A316" s="3">
        <v>18</v>
      </c>
      <c r="B316" s="4" t="s">
        <v>278</v>
      </c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7"/>
    </row>
    <row r="317" spans="1:14" s="13" customFormat="1" ht="30.75" customHeight="1" x14ac:dyDescent="0.25">
      <c r="A317" s="9" t="s">
        <v>283</v>
      </c>
      <c r="B317" s="10" t="s">
        <v>279</v>
      </c>
      <c r="C317" s="9" t="s">
        <v>239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>
        <f>SUM(M318)</f>
        <v>33</v>
      </c>
      <c r="N317" s="12"/>
    </row>
    <row r="318" spans="1:14" s="18" customFormat="1" x14ac:dyDescent="0.25">
      <c r="A318" s="14"/>
      <c r="B318" s="15"/>
      <c r="C318" s="14"/>
      <c r="D318" s="16"/>
      <c r="E318" s="16"/>
      <c r="F318" s="16"/>
      <c r="G318" s="16"/>
      <c r="H318" s="16"/>
      <c r="I318" s="16"/>
      <c r="J318" s="16"/>
      <c r="K318" s="16"/>
      <c r="L318" s="16">
        <f>1+4+3+1+2+2+1+1+3+1+6+2+1+1+1+1+2</f>
        <v>33</v>
      </c>
      <c r="M318" s="16">
        <f>L318</f>
        <v>33</v>
      </c>
      <c r="N318" s="17"/>
    </row>
    <row r="319" spans="1:14" s="13" customFormat="1" ht="30.75" customHeight="1" x14ac:dyDescent="0.25">
      <c r="A319" s="9" t="s">
        <v>284</v>
      </c>
      <c r="B319" s="10" t="s">
        <v>280</v>
      </c>
      <c r="C319" s="9" t="s">
        <v>208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>
        <f>SUM(M320)</f>
        <v>21</v>
      </c>
      <c r="N319" s="12"/>
    </row>
    <row r="320" spans="1:14" s="18" customFormat="1" x14ac:dyDescent="0.25">
      <c r="A320" s="14"/>
      <c r="B320" s="15"/>
      <c r="C320" s="14"/>
      <c r="D320" s="16"/>
      <c r="E320" s="16"/>
      <c r="F320" s="16"/>
      <c r="G320" s="16"/>
      <c r="H320" s="16"/>
      <c r="I320" s="16"/>
      <c r="J320" s="16"/>
      <c r="K320" s="16"/>
      <c r="L320" s="16">
        <f>21</f>
        <v>21</v>
      </c>
      <c r="M320" s="16">
        <f>L320</f>
        <v>21</v>
      </c>
      <c r="N320" s="17"/>
    </row>
    <row r="321" spans="1:14" s="13" customFormat="1" ht="30.75" customHeight="1" x14ac:dyDescent="0.25">
      <c r="A321" s="9" t="s">
        <v>285</v>
      </c>
      <c r="B321" s="10" t="s">
        <v>281</v>
      </c>
      <c r="C321" s="9" t="s">
        <v>208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>
        <f>SUM(M322)</f>
        <v>3</v>
      </c>
      <c r="N321" s="12"/>
    </row>
    <row r="322" spans="1:14" s="18" customFormat="1" x14ac:dyDescent="0.25">
      <c r="A322" s="14"/>
      <c r="B322" s="15"/>
      <c r="C322" s="14"/>
      <c r="D322" s="16"/>
      <c r="E322" s="16"/>
      <c r="F322" s="16"/>
      <c r="G322" s="16"/>
      <c r="H322" s="16"/>
      <c r="I322" s="16"/>
      <c r="J322" s="16"/>
      <c r="K322" s="16"/>
      <c r="L322" s="16">
        <v>3</v>
      </c>
      <c r="M322" s="16">
        <f>L322</f>
        <v>3</v>
      </c>
      <c r="N322" s="17"/>
    </row>
    <row r="323" spans="1:14" s="13" customFormat="1" ht="30.75" customHeight="1" x14ac:dyDescent="0.25">
      <c r="A323" s="9" t="s">
        <v>286</v>
      </c>
      <c r="B323" s="10" t="s">
        <v>282</v>
      </c>
      <c r="C323" s="9" t="s">
        <v>208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>
        <f>SUM(M324)</f>
        <v>1</v>
      </c>
      <c r="N323" s="12"/>
    </row>
    <row r="324" spans="1:14" s="18" customFormat="1" x14ac:dyDescent="0.25">
      <c r="A324" s="14"/>
      <c r="B324" s="15"/>
      <c r="C324" s="14"/>
      <c r="D324" s="16"/>
      <c r="E324" s="16"/>
      <c r="F324" s="16"/>
      <c r="G324" s="16"/>
      <c r="H324" s="16"/>
      <c r="I324" s="16"/>
      <c r="J324" s="16"/>
      <c r="K324" s="16"/>
      <c r="L324" s="16">
        <v>1</v>
      </c>
      <c r="M324" s="16">
        <f>L324</f>
        <v>1</v>
      </c>
      <c r="N324" s="17"/>
    </row>
    <row r="325" spans="1:14" s="13" customFormat="1" ht="30.75" customHeight="1" x14ac:dyDescent="0.25">
      <c r="A325" s="9" t="s">
        <v>287</v>
      </c>
      <c r="B325" s="10" t="s">
        <v>288</v>
      </c>
      <c r="C325" s="9" t="s">
        <v>208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>
        <f>SUM(M326)</f>
        <v>16</v>
      </c>
      <c r="N325" s="12"/>
    </row>
    <row r="326" spans="1:14" s="18" customFormat="1" x14ac:dyDescent="0.25">
      <c r="A326" s="14"/>
      <c r="B326" s="15"/>
      <c r="C326" s="14"/>
      <c r="D326" s="16"/>
      <c r="E326" s="16"/>
      <c r="F326" s="16"/>
      <c r="G326" s="16"/>
      <c r="H326" s="16"/>
      <c r="I326" s="16"/>
      <c r="J326" s="16"/>
      <c r="K326" s="16"/>
      <c r="L326" s="16">
        <v>16</v>
      </c>
      <c r="M326" s="16">
        <f>L326</f>
        <v>16</v>
      </c>
      <c r="N326" s="17"/>
    </row>
    <row r="327" spans="1:14" s="13" customFormat="1" ht="30.75" customHeight="1" x14ac:dyDescent="0.25">
      <c r="A327" s="9" t="s">
        <v>289</v>
      </c>
      <c r="B327" s="10" t="s">
        <v>279</v>
      </c>
      <c r="C327" s="9" t="s">
        <v>239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>
        <f>SUM(M328)</f>
        <v>33</v>
      </c>
      <c r="N327" s="12"/>
    </row>
    <row r="328" spans="1:14" s="18" customFormat="1" x14ac:dyDescent="0.25">
      <c r="A328" s="14"/>
      <c r="B328" s="15"/>
      <c r="C328" s="14"/>
      <c r="D328" s="16"/>
      <c r="E328" s="16"/>
      <c r="F328" s="16"/>
      <c r="G328" s="16"/>
      <c r="H328" s="16"/>
      <c r="I328" s="16"/>
      <c r="J328" s="16"/>
      <c r="K328" s="16"/>
      <c r="L328" s="16">
        <f>1+4+3+1+2+2+1+1+3+1+6+2+1+1+1+1+2</f>
        <v>33</v>
      </c>
      <c r="M328" s="16">
        <f>L328</f>
        <v>33</v>
      </c>
      <c r="N328" s="17"/>
    </row>
    <row r="329" spans="1:14" s="13" customFormat="1" ht="30.75" customHeight="1" x14ac:dyDescent="0.25">
      <c r="A329" s="9" t="s">
        <v>290</v>
      </c>
      <c r="B329" s="10" t="s">
        <v>291</v>
      </c>
      <c r="C329" s="9" t="s">
        <v>208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>
        <f>SUM(M330)</f>
        <v>1</v>
      </c>
      <c r="N329" s="12"/>
    </row>
    <row r="330" spans="1:14" s="18" customFormat="1" x14ac:dyDescent="0.25">
      <c r="A330" s="14"/>
      <c r="B330" s="15"/>
      <c r="C330" s="14"/>
      <c r="D330" s="16"/>
      <c r="E330" s="16"/>
      <c r="F330" s="16"/>
      <c r="G330" s="16"/>
      <c r="H330" s="16"/>
      <c r="I330" s="16"/>
      <c r="J330" s="16"/>
      <c r="K330" s="16"/>
      <c r="L330" s="16">
        <v>1</v>
      </c>
      <c r="M330" s="16">
        <f>L330</f>
        <v>1</v>
      </c>
      <c r="N330" s="17"/>
    </row>
    <row r="331" spans="1:14" s="13" customFormat="1" ht="30.75" customHeight="1" x14ac:dyDescent="0.25">
      <c r="A331" s="9" t="s">
        <v>359</v>
      </c>
      <c r="B331" s="10" t="s">
        <v>360</v>
      </c>
      <c r="C331" s="9" t="s">
        <v>91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>
        <f>SUM(M332)</f>
        <v>110</v>
      </c>
      <c r="N331" s="12"/>
    </row>
    <row r="332" spans="1:14" s="18" customFormat="1" x14ac:dyDescent="0.25">
      <c r="A332" s="14"/>
      <c r="B332" s="15"/>
      <c r="C332" s="14"/>
      <c r="D332" s="16"/>
      <c r="E332" s="16"/>
      <c r="F332" s="16"/>
      <c r="G332" s="16"/>
      <c r="H332" s="16"/>
      <c r="I332" s="16"/>
      <c r="J332" s="16"/>
      <c r="K332" s="16"/>
      <c r="L332" s="16">
        <v>110</v>
      </c>
      <c r="M332" s="16">
        <f>L332</f>
        <v>110</v>
      </c>
      <c r="N332" s="17"/>
    </row>
    <row r="333" spans="1:14" s="8" customFormat="1" ht="15.6" x14ac:dyDescent="0.25">
      <c r="A333" s="3">
        <v>19</v>
      </c>
      <c r="B333" s="4" t="s">
        <v>293</v>
      </c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7"/>
    </row>
    <row r="334" spans="1:14" s="13" customFormat="1" ht="30.75" customHeight="1" x14ac:dyDescent="0.25">
      <c r="A334" s="9" t="s">
        <v>292</v>
      </c>
      <c r="B334" s="10" t="s">
        <v>294</v>
      </c>
      <c r="C334" s="9" t="s">
        <v>208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>
        <f>SUM(M335)</f>
        <v>4</v>
      </c>
      <c r="N334" s="12"/>
    </row>
    <row r="335" spans="1:14" s="18" customFormat="1" x14ac:dyDescent="0.25">
      <c r="A335" s="14"/>
      <c r="B335" s="15"/>
      <c r="C335" s="14"/>
      <c r="D335" s="16"/>
      <c r="E335" s="16"/>
      <c r="F335" s="16"/>
      <c r="G335" s="16"/>
      <c r="H335" s="16"/>
      <c r="I335" s="16"/>
      <c r="J335" s="16"/>
      <c r="K335" s="16"/>
      <c r="L335" s="16">
        <v>4</v>
      </c>
      <c r="M335" s="16">
        <f>L335</f>
        <v>4</v>
      </c>
      <c r="N335" s="17"/>
    </row>
    <row r="336" spans="1:14" s="13" customFormat="1" ht="45" x14ac:dyDescent="0.25">
      <c r="A336" s="9" t="s">
        <v>295</v>
      </c>
      <c r="B336" s="10" t="s">
        <v>296</v>
      </c>
      <c r="C336" s="9" t="s">
        <v>208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>
        <f>SUM(M337)</f>
        <v>28</v>
      </c>
      <c r="N336" s="12"/>
    </row>
    <row r="337" spans="1:14" s="18" customFormat="1" x14ac:dyDescent="0.25">
      <c r="A337" s="14"/>
      <c r="B337" s="15"/>
      <c r="C337" s="14"/>
      <c r="D337" s="16"/>
      <c r="E337" s="16"/>
      <c r="F337" s="16"/>
      <c r="G337" s="16"/>
      <c r="H337" s="16"/>
      <c r="I337" s="16"/>
      <c r="J337" s="16"/>
      <c r="K337" s="16"/>
      <c r="L337" s="16">
        <v>28</v>
      </c>
      <c r="M337" s="16">
        <f>L337</f>
        <v>28</v>
      </c>
      <c r="N337" s="17"/>
    </row>
    <row r="338" spans="1:14" s="13" customFormat="1" ht="32.4" customHeight="1" x14ac:dyDescent="0.25">
      <c r="A338" s="9" t="s">
        <v>297</v>
      </c>
      <c r="B338" s="10" t="s">
        <v>298</v>
      </c>
      <c r="C338" s="9" t="s">
        <v>208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>
        <f>SUM(M339)</f>
        <v>28</v>
      </c>
      <c r="N338" s="12"/>
    </row>
    <row r="339" spans="1:14" s="18" customFormat="1" x14ac:dyDescent="0.25">
      <c r="A339" s="14"/>
      <c r="B339" s="15"/>
      <c r="C339" s="14"/>
      <c r="D339" s="16"/>
      <c r="E339" s="16"/>
      <c r="F339" s="16"/>
      <c r="G339" s="16"/>
      <c r="H339" s="16"/>
      <c r="I339" s="16"/>
      <c r="J339" s="16"/>
      <c r="K339" s="16"/>
      <c r="L339" s="16">
        <v>28</v>
      </c>
      <c r="M339" s="16">
        <f>L339</f>
        <v>28</v>
      </c>
      <c r="N339" s="17"/>
    </row>
    <row r="340" spans="1:14" s="8" customFormat="1" ht="15.6" x14ac:dyDescent="0.25">
      <c r="A340" s="3">
        <v>20</v>
      </c>
      <c r="B340" s="4" t="s">
        <v>299</v>
      </c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7"/>
    </row>
    <row r="341" spans="1:14" s="13" customFormat="1" ht="30.75" customHeight="1" x14ac:dyDescent="0.25">
      <c r="A341" s="9" t="s">
        <v>300</v>
      </c>
      <c r="B341" s="10" t="s">
        <v>301</v>
      </c>
      <c r="C341" s="9" t="s">
        <v>208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>
        <f>SUM(M342)</f>
        <v>1</v>
      </c>
      <c r="N341" s="12"/>
    </row>
    <row r="342" spans="1:14" s="18" customFormat="1" x14ac:dyDescent="0.25">
      <c r="A342" s="14"/>
      <c r="B342" s="15"/>
      <c r="C342" s="14"/>
      <c r="D342" s="16"/>
      <c r="E342" s="16"/>
      <c r="F342" s="16"/>
      <c r="G342" s="16"/>
      <c r="H342" s="16"/>
      <c r="I342" s="16"/>
      <c r="J342" s="16"/>
      <c r="K342" s="16"/>
      <c r="L342" s="16">
        <v>1</v>
      </c>
      <c r="M342" s="16">
        <f>L342</f>
        <v>1</v>
      </c>
      <c r="N342" s="17"/>
    </row>
    <row r="343" spans="1:14" s="13" customFormat="1" ht="30.75" customHeight="1" x14ac:dyDescent="0.25">
      <c r="A343" s="9" t="s">
        <v>302</v>
      </c>
      <c r="B343" s="10" t="s">
        <v>303</v>
      </c>
      <c r="C343" s="9" t="s">
        <v>208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>
        <f>SUM(M344)</f>
        <v>1</v>
      </c>
      <c r="N343" s="12"/>
    </row>
    <row r="344" spans="1:14" s="18" customFormat="1" x14ac:dyDescent="0.25">
      <c r="A344" s="14"/>
      <c r="B344" s="15"/>
      <c r="C344" s="14"/>
      <c r="D344" s="16"/>
      <c r="E344" s="16"/>
      <c r="F344" s="16"/>
      <c r="G344" s="16"/>
      <c r="H344" s="16"/>
      <c r="I344" s="16"/>
      <c r="J344" s="16"/>
      <c r="K344" s="16"/>
      <c r="L344" s="16">
        <v>1</v>
      </c>
      <c r="M344" s="16">
        <f>L344</f>
        <v>1</v>
      </c>
      <c r="N344" s="17"/>
    </row>
    <row r="345" spans="1:14" s="13" customFormat="1" ht="30.75" customHeight="1" x14ac:dyDescent="0.25">
      <c r="A345" s="9" t="s">
        <v>304</v>
      </c>
      <c r="B345" s="10" t="s">
        <v>305</v>
      </c>
      <c r="C345" s="9" t="s">
        <v>208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>
        <f>SUM(M346)</f>
        <v>1</v>
      </c>
      <c r="N345" s="12"/>
    </row>
    <row r="346" spans="1:14" s="18" customFormat="1" x14ac:dyDescent="0.25">
      <c r="A346" s="14"/>
      <c r="B346" s="15"/>
      <c r="C346" s="14"/>
      <c r="D346" s="16"/>
      <c r="E346" s="16"/>
      <c r="F346" s="16"/>
      <c r="G346" s="16"/>
      <c r="H346" s="16"/>
      <c r="I346" s="16"/>
      <c r="J346" s="16"/>
      <c r="K346" s="16"/>
      <c r="L346" s="16">
        <v>1</v>
      </c>
      <c r="M346" s="16">
        <f>L346</f>
        <v>1</v>
      </c>
      <c r="N346" s="17"/>
    </row>
    <row r="347" spans="1:14" s="8" customFormat="1" ht="40.799999999999997" customHeight="1" x14ac:dyDescent="0.25">
      <c r="A347" s="3">
        <v>21</v>
      </c>
      <c r="B347" s="4" t="s">
        <v>306</v>
      </c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7"/>
    </row>
    <row r="348" spans="1:14" s="13" customFormat="1" ht="30.75" customHeight="1" x14ac:dyDescent="0.25">
      <c r="A348" s="9" t="s">
        <v>307</v>
      </c>
      <c r="B348" s="10" t="s">
        <v>308</v>
      </c>
      <c r="C348" s="9" t="s">
        <v>208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>
        <f>SUM(M349)</f>
        <v>21</v>
      </c>
      <c r="N348" s="12"/>
    </row>
    <row r="349" spans="1:14" s="18" customFormat="1" x14ac:dyDescent="0.25">
      <c r="A349" s="14"/>
      <c r="B349" s="15"/>
      <c r="C349" s="14"/>
      <c r="D349" s="16"/>
      <c r="E349" s="16"/>
      <c r="F349" s="16"/>
      <c r="G349" s="16"/>
      <c r="H349" s="16"/>
      <c r="I349" s="16"/>
      <c r="J349" s="16"/>
      <c r="K349" s="16"/>
      <c r="L349" s="16">
        <f>21</f>
        <v>21</v>
      </c>
      <c r="M349" s="16">
        <f>L349</f>
        <v>21</v>
      </c>
      <c r="N349" s="17"/>
    </row>
    <row r="350" spans="1:14" s="13" customFormat="1" ht="30.75" customHeight="1" x14ac:dyDescent="0.25">
      <c r="A350" s="9" t="s">
        <v>309</v>
      </c>
      <c r="B350" s="10" t="s">
        <v>308</v>
      </c>
      <c r="C350" s="9" t="s">
        <v>208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>
        <f>SUM(M351)</f>
        <v>3</v>
      </c>
      <c r="N350" s="12"/>
    </row>
    <row r="351" spans="1:14" s="18" customFormat="1" x14ac:dyDescent="0.25">
      <c r="A351" s="14"/>
      <c r="B351" s="15"/>
      <c r="C351" s="14"/>
      <c r="D351" s="16"/>
      <c r="E351" s="16"/>
      <c r="F351" s="16"/>
      <c r="G351" s="16"/>
      <c r="H351" s="16"/>
      <c r="I351" s="16"/>
      <c r="J351" s="16"/>
      <c r="K351" s="16"/>
      <c r="L351" s="16">
        <v>3</v>
      </c>
      <c r="M351" s="16">
        <f>L351</f>
        <v>3</v>
      </c>
      <c r="N351" s="17"/>
    </row>
    <row r="352" spans="1:14" s="13" customFormat="1" ht="30.75" customHeight="1" x14ac:dyDescent="0.25">
      <c r="A352" s="9" t="s">
        <v>310</v>
      </c>
      <c r="B352" s="10" t="s">
        <v>311</v>
      </c>
      <c r="C352" s="9" t="s">
        <v>208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>
        <f>SUM(M353)</f>
        <v>7</v>
      </c>
      <c r="N352" s="12"/>
    </row>
    <row r="353" spans="1:14" s="18" customFormat="1" x14ac:dyDescent="0.25">
      <c r="A353" s="14"/>
      <c r="B353" s="15"/>
      <c r="C353" s="14"/>
      <c r="D353" s="16"/>
      <c r="E353" s="16"/>
      <c r="F353" s="16"/>
      <c r="G353" s="16"/>
      <c r="H353" s="16"/>
      <c r="I353" s="16"/>
      <c r="J353" s="16"/>
      <c r="K353" s="16"/>
      <c r="L353" s="16">
        <f>7</f>
        <v>7</v>
      </c>
      <c r="M353" s="16">
        <f>L353</f>
        <v>7</v>
      </c>
      <c r="N353" s="17"/>
    </row>
    <row r="354" spans="1:14" s="13" customFormat="1" ht="30.75" customHeight="1" x14ac:dyDescent="0.25">
      <c r="A354" s="9" t="s">
        <v>312</v>
      </c>
      <c r="B354" s="10" t="s">
        <v>313</v>
      </c>
      <c r="C354" s="9" t="s">
        <v>91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>
        <f>SUM(M355)</f>
        <v>10</v>
      </c>
      <c r="N354" s="12"/>
    </row>
    <row r="355" spans="1:14" s="18" customFormat="1" x14ac:dyDescent="0.25">
      <c r="A355" s="14"/>
      <c r="B355" s="15"/>
      <c r="C355" s="14"/>
      <c r="D355" s="16"/>
      <c r="E355" s="16"/>
      <c r="F355" s="16"/>
      <c r="G355" s="16"/>
      <c r="H355" s="16"/>
      <c r="I355" s="16"/>
      <c r="J355" s="16"/>
      <c r="K355" s="16"/>
      <c r="L355" s="16">
        <f>10</f>
        <v>10</v>
      </c>
      <c r="M355" s="16">
        <f>L355</f>
        <v>10</v>
      </c>
      <c r="N355" s="17"/>
    </row>
    <row r="356" spans="1:14" s="13" customFormat="1" ht="30.75" customHeight="1" x14ac:dyDescent="0.25">
      <c r="A356" s="9" t="s">
        <v>314</v>
      </c>
      <c r="B356" s="10" t="s">
        <v>315</v>
      </c>
      <c r="C356" s="9" t="s">
        <v>208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>
        <f>SUM(M357)</f>
        <v>3</v>
      </c>
      <c r="N356" s="12"/>
    </row>
    <row r="357" spans="1:14" s="18" customFormat="1" x14ac:dyDescent="0.25">
      <c r="A357" s="14"/>
      <c r="B357" s="15"/>
      <c r="C357" s="14"/>
      <c r="D357" s="16"/>
      <c r="E357" s="16"/>
      <c r="F357" s="16"/>
      <c r="G357" s="16"/>
      <c r="H357" s="16"/>
      <c r="I357" s="16"/>
      <c r="J357" s="16"/>
      <c r="K357" s="16"/>
      <c r="L357" s="16">
        <v>3</v>
      </c>
      <c r="M357" s="16">
        <f>L357</f>
        <v>3</v>
      </c>
      <c r="N357" s="17"/>
    </row>
    <row r="358" spans="1:14" s="13" customFormat="1" ht="30.75" customHeight="1" x14ac:dyDescent="0.25">
      <c r="A358" s="9" t="s">
        <v>316</v>
      </c>
      <c r="B358" s="10" t="s">
        <v>317</v>
      </c>
      <c r="C358" s="9" t="s">
        <v>208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>
        <f>SUM(M359)</f>
        <v>8</v>
      </c>
      <c r="N358" s="12"/>
    </row>
    <row r="359" spans="1:14" s="18" customFormat="1" x14ac:dyDescent="0.25">
      <c r="A359" s="14"/>
      <c r="B359" s="15"/>
      <c r="C359" s="14"/>
      <c r="D359" s="16"/>
      <c r="E359" s="16"/>
      <c r="F359" s="16"/>
      <c r="G359" s="16"/>
      <c r="H359" s="16"/>
      <c r="I359" s="16"/>
      <c r="J359" s="16"/>
      <c r="K359" s="16"/>
      <c r="L359" s="16">
        <v>8</v>
      </c>
      <c r="M359" s="16">
        <f>L359</f>
        <v>8</v>
      </c>
      <c r="N359" s="17"/>
    </row>
    <row r="360" spans="1:14" s="13" customFormat="1" ht="30.75" customHeight="1" x14ac:dyDescent="0.25">
      <c r="A360" s="9" t="s">
        <v>318</v>
      </c>
      <c r="B360" s="10" t="s">
        <v>319</v>
      </c>
      <c r="C360" s="9" t="s">
        <v>208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>
        <f>SUM(M361)</f>
        <v>7</v>
      </c>
      <c r="N360" s="12"/>
    </row>
    <row r="361" spans="1:14" s="18" customFormat="1" x14ac:dyDescent="0.25">
      <c r="A361" s="14"/>
      <c r="B361" s="15"/>
      <c r="C361" s="14"/>
      <c r="D361" s="16"/>
      <c r="E361" s="16"/>
      <c r="F361" s="16"/>
      <c r="G361" s="16"/>
      <c r="H361" s="16"/>
      <c r="I361" s="16"/>
      <c r="J361" s="16"/>
      <c r="K361" s="16"/>
      <c r="L361" s="16">
        <f>7</f>
        <v>7</v>
      </c>
      <c r="M361" s="16">
        <f>L361</f>
        <v>7</v>
      </c>
      <c r="N361" s="17"/>
    </row>
    <row r="362" spans="1:14" s="13" customFormat="1" ht="30.75" customHeight="1" x14ac:dyDescent="0.25">
      <c r="A362" s="9" t="s">
        <v>320</v>
      </c>
      <c r="B362" s="10" t="s">
        <v>321</v>
      </c>
      <c r="C362" s="9" t="s">
        <v>208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>
        <f>SUM(M363)</f>
        <v>12</v>
      </c>
      <c r="N362" s="12"/>
    </row>
    <row r="363" spans="1:14" s="18" customFormat="1" x14ac:dyDescent="0.25">
      <c r="A363" s="14"/>
      <c r="B363" s="15"/>
      <c r="C363" s="14"/>
      <c r="D363" s="16"/>
      <c r="E363" s="16"/>
      <c r="F363" s="16"/>
      <c r="G363" s="16"/>
      <c r="H363" s="16"/>
      <c r="I363" s="16"/>
      <c r="J363" s="16"/>
      <c r="K363" s="16"/>
      <c r="L363" s="16">
        <v>12</v>
      </c>
      <c r="M363" s="16">
        <f>L363</f>
        <v>12</v>
      </c>
      <c r="N363" s="17"/>
    </row>
    <row r="364" spans="1:14" s="13" customFormat="1" ht="30.75" customHeight="1" x14ac:dyDescent="0.25">
      <c r="A364" s="9" t="s">
        <v>322</v>
      </c>
      <c r="B364" s="10" t="s">
        <v>323</v>
      </c>
      <c r="C364" s="9" t="s">
        <v>208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>
        <f>SUM(M365)</f>
        <v>7</v>
      </c>
      <c r="N364" s="12"/>
    </row>
    <row r="365" spans="1:14" s="18" customFormat="1" x14ac:dyDescent="0.25">
      <c r="A365" s="14"/>
      <c r="B365" s="15"/>
      <c r="C365" s="14"/>
      <c r="D365" s="16"/>
      <c r="E365" s="16"/>
      <c r="F365" s="16"/>
      <c r="G365" s="16"/>
      <c r="H365" s="16"/>
      <c r="I365" s="16"/>
      <c r="J365" s="16"/>
      <c r="K365" s="16"/>
      <c r="L365" s="16">
        <f>7</f>
        <v>7</v>
      </c>
      <c r="M365" s="16">
        <f>L365</f>
        <v>7</v>
      </c>
      <c r="N365" s="17"/>
    </row>
    <row r="366" spans="1:14" s="13" customFormat="1" ht="30.75" customHeight="1" x14ac:dyDescent="0.25">
      <c r="A366" s="9" t="s">
        <v>324</v>
      </c>
      <c r="B366" s="10" t="s">
        <v>325</v>
      </c>
      <c r="C366" s="9" t="s">
        <v>208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>
        <f>SUM(M367)</f>
        <v>20</v>
      </c>
      <c r="N366" s="12"/>
    </row>
    <row r="367" spans="1:14" s="18" customFormat="1" x14ac:dyDescent="0.25">
      <c r="A367" s="14"/>
      <c r="B367" s="15"/>
      <c r="C367" s="14"/>
      <c r="D367" s="16"/>
      <c r="E367" s="16"/>
      <c r="F367" s="16"/>
      <c r="G367" s="16"/>
      <c r="H367" s="16"/>
      <c r="I367" s="16"/>
      <c r="J367" s="16"/>
      <c r="K367" s="16"/>
      <c r="L367" s="16">
        <f>8+12</f>
        <v>20</v>
      </c>
      <c r="M367" s="16">
        <f>L367</f>
        <v>20</v>
      </c>
      <c r="N367" s="17"/>
    </row>
    <row r="368" spans="1:14" s="13" customFormat="1" ht="30.75" customHeight="1" x14ac:dyDescent="0.25">
      <c r="A368" s="9" t="s">
        <v>326</v>
      </c>
      <c r="B368" s="10" t="s">
        <v>327</v>
      </c>
      <c r="C368" s="9" t="s">
        <v>208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>
        <f>SUM(M369)</f>
        <v>20</v>
      </c>
      <c r="N368" s="12"/>
    </row>
    <row r="369" spans="1:14" s="18" customFormat="1" x14ac:dyDescent="0.25">
      <c r="A369" s="14"/>
      <c r="B369" s="15"/>
      <c r="C369" s="14"/>
      <c r="D369" s="16"/>
      <c r="E369" s="16"/>
      <c r="F369" s="16"/>
      <c r="G369" s="16"/>
      <c r="H369" s="16"/>
      <c r="I369" s="16"/>
      <c r="J369" s="16"/>
      <c r="K369" s="16"/>
      <c r="L369" s="16">
        <f>8+12</f>
        <v>20</v>
      </c>
      <c r="M369" s="16">
        <f>L369</f>
        <v>20</v>
      </c>
      <c r="N369" s="17"/>
    </row>
    <row r="370" spans="1:14" s="13" customFormat="1" ht="30.75" customHeight="1" x14ac:dyDescent="0.25">
      <c r="A370" s="9" t="s">
        <v>328</v>
      </c>
      <c r="B370" s="10" t="s">
        <v>329</v>
      </c>
      <c r="C370" s="9" t="s">
        <v>208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>
        <f>SUM(M371)</f>
        <v>1</v>
      </c>
      <c r="N370" s="12"/>
    </row>
    <row r="371" spans="1:14" s="18" customFormat="1" x14ac:dyDescent="0.25">
      <c r="A371" s="14"/>
      <c r="B371" s="15"/>
      <c r="C371" s="14"/>
      <c r="D371" s="16"/>
      <c r="E371" s="16"/>
      <c r="F371" s="16"/>
      <c r="G371" s="16"/>
      <c r="H371" s="16"/>
      <c r="I371" s="16"/>
      <c r="J371" s="16"/>
      <c r="K371" s="16"/>
      <c r="L371" s="16">
        <v>1</v>
      </c>
      <c r="M371" s="16">
        <f>L371</f>
        <v>1</v>
      </c>
      <c r="N371" s="17"/>
    </row>
    <row r="372" spans="1:14" s="13" customFormat="1" ht="30.75" customHeight="1" x14ac:dyDescent="0.25">
      <c r="A372" s="9" t="s">
        <v>330</v>
      </c>
      <c r="B372" s="10" t="s">
        <v>331</v>
      </c>
      <c r="C372" s="9" t="s">
        <v>208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>
        <f>SUM(M373)</f>
        <v>8</v>
      </c>
      <c r="N372" s="12"/>
    </row>
    <row r="373" spans="1:14" s="18" customFormat="1" x14ac:dyDescent="0.25">
      <c r="A373" s="14"/>
      <c r="B373" s="15"/>
      <c r="C373" s="14"/>
      <c r="D373" s="16"/>
      <c r="E373" s="16"/>
      <c r="F373" s="16"/>
      <c r="G373" s="16"/>
      <c r="H373" s="16"/>
      <c r="I373" s="16"/>
      <c r="J373" s="16"/>
      <c r="K373" s="16"/>
      <c r="L373" s="16">
        <v>8</v>
      </c>
      <c r="M373" s="16">
        <f>L373</f>
        <v>8</v>
      </c>
      <c r="N373" s="17"/>
    </row>
    <row r="374" spans="1:14" s="13" customFormat="1" ht="30.75" customHeight="1" x14ac:dyDescent="0.25">
      <c r="A374" s="9" t="s">
        <v>332</v>
      </c>
      <c r="B374" s="10" t="s">
        <v>333</v>
      </c>
      <c r="C374" s="9" t="s">
        <v>208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>
        <f>SUM(M375)</f>
        <v>1</v>
      </c>
      <c r="N374" s="12"/>
    </row>
    <row r="375" spans="1:14" s="18" customFormat="1" x14ac:dyDescent="0.25">
      <c r="A375" s="14"/>
      <c r="B375" s="15"/>
      <c r="C375" s="14"/>
      <c r="D375" s="16"/>
      <c r="E375" s="16"/>
      <c r="F375" s="16"/>
      <c r="G375" s="16"/>
      <c r="H375" s="16"/>
      <c r="I375" s="16"/>
      <c r="J375" s="16"/>
      <c r="K375" s="16"/>
      <c r="L375" s="16">
        <v>1</v>
      </c>
      <c r="M375" s="16">
        <f>L375</f>
        <v>1</v>
      </c>
      <c r="N375" s="17"/>
    </row>
    <row r="376" spans="1:14" s="13" customFormat="1" ht="30.75" customHeight="1" x14ac:dyDescent="0.25">
      <c r="A376" s="9" t="s">
        <v>334</v>
      </c>
      <c r="B376" s="10" t="s">
        <v>335</v>
      </c>
      <c r="C376" s="9" t="s">
        <v>336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>
        <f>SUM(M377:M388)</f>
        <v>12.946999999999999</v>
      </c>
      <c r="N376" s="12"/>
    </row>
    <row r="377" spans="1:14" s="18" customFormat="1" x14ac:dyDescent="0.25">
      <c r="A377" s="14"/>
      <c r="B377" s="15"/>
      <c r="C377" s="14"/>
      <c r="D377" s="16">
        <v>1.1499999999999999</v>
      </c>
      <c r="E377" s="16"/>
      <c r="F377" s="16">
        <v>0.3</v>
      </c>
      <c r="G377" s="16"/>
      <c r="H377" s="16">
        <f>F377*D377</f>
        <v>0.34499999999999997</v>
      </c>
      <c r="I377" s="16"/>
      <c r="J377" s="16"/>
      <c r="K377" s="16"/>
      <c r="L377" s="16"/>
      <c r="M377" s="16">
        <f>H377</f>
        <v>0.34499999999999997</v>
      </c>
      <c r="N377" s="17"/>
    </row>
    <row r="378" spans="1:14" s="18" customFormat="1" x14ac:dyDescent="0.25">
      <c r="A378" s="14"/>
      <c r="B378" s="15"/>
      <c r="C378" s="14"/>
      <c r="D378" s="16">
        <v>1.85</v>
      </c>
      <c r="E378" s="16"/>
      <c r="F378" s="16">
        <v>0.4</v>
      </c>
      <c r="G378" s="16"/>
      <c r="H378" s="16">
        <f t="shared" ref="H378:H388" si="11">F378*D378</f>
        <v>0.7400000000000001</v>
      </c>
      <c r="I378" s="16"/>
      <c r="J378" s="16"/>
      <c r="K378" s="16"/>
      <c r="L378" s="16"/>
      <c r="M378" s="16">
        <f t="shared" ref="M378:M388" si="12">H378</f>
        <v>0.7400000000000001</v>
      </c>
      <c r="N378" s="17"/>
    </row>
    <row r="379" spans="1:14" s="18" customFormat="1" x14ac:dyDescent="0.25">
      <c r="A379" s="14"/>
      <c r="B379" s="15"/>
      <c r="C379" s="14"/>
      <c r="D379" s="16">
        <v>1.67</v>
      </c>
      <c r="E379" s="16"/>
      <c r="F379" s="16">
        <v>0.6</v>
      </c>
      <c r="G379" s="16"/>
      <c r="H379" s="16">
        <f t="shared" si="11"/>
        <v>1.002</v>
      </c>
      <c r="I379" s="16"/>
      <c r="J379" s="16"/>
      <c r="K379" s="16"/>
      <c r="L379" s="16"/>
      <c r="M379" s="16">
        <f t="shared" si="12"/>
        <v>1.002</v>
      </c>
      <c r="N379" s="17"/>
    </row>
    <row r="380" spans="1:14" s="18" customFormat="1" x14ac:dyDescent="0.25">
      <c r="A380" s="14"/>
      <c r="B380" s="15"/>
      <c r="C380" s="14"/>
      <c r="D380" s="16">
        <v>1.95</v>
      </c>
      <c r="E380" s="16"/>
      <c r="F380" s="16">
        <v>0.6</v>
      </c>
      <c r="G380" s="16"/>
      <c r="H380" s="16">
        <f t="shared" si="11"/>
        <v>1.17</v>
      </c>
      <c r="I380" s="16"/>
      <c r="J380" s="16"/>
      <c r="K380" s="16"/>
      <c r="L380" s="16"/>
      <c r="M380" s="16">
        <f t="shared" si="12"/>
        <v>1.17</v>
      </c>
      <c r="N380" s="17"/>
    </row>
    <row r="381" spans="1:14" s="18" customFormat="1" x14ac:dyDescent="0.25">
      <c r="A381" s="14"/>
      <c r="B381" s="15"/>
      <c r="C381" s="14"/>
      <c r="D381" s="16">
        <v>1.58</v>
      </c>
      <c r="E381" s="16"/>
      <c r="F381" s="16">
        <v>0.6</v>
      </c>
      <c r="G381" s="16"/>
      <c r="H381" s="16">
        <f t="shared" si="11"/>
        <v>0.94799999999999995</v>
      </c>
      <c r="I381" s="16"/>
      <c r="J381" s="16"/>
      <c r="K381" s="16"/>
      <c r="L381" s="16"/>
      <c r="M381" s="16">
        <f t="shared" si="12"/>
        <v>0.94799999999999995</v>
      </c>
      <c r="N381" s="17"/>
    </row>
    <row r="382" spans="1:14" s="18" customFormat="1" x14ac:dyDescent="0.25">
      <c r="A382" s="14"/>
      <c r="B382" s="15"/>
      <c r="C382" s="14"/>
      <c r="D382" s="16">
        <v>2.91</v>
      </c>
      <c r="E382" s="16"/>
      <c r="F382" s="16">
        <v>0.6</v>
      </c>
      <c r="G382" s="16"/>
      <c r="H382" s="16">
        <f t="shared" si="11"/>
        <v>1.746</v>
      </c>
      <c r="I382" s="16"/>
      <c r="J382" s="16"/>
      <c r="K382" s="16"/>
      <c r="L382" s="16"/>
      <c r="M382" s="16">
        <f t="shared" si="12"/>
        <v>1.746</v>
      </c>
      <c r="N382" s="17"/>
    </row>
    <row r="383" spans="1:14" s="18" customFormat="1" x14ac:dyDescent="0.25">
      <c r="A383" s="14"/>
      <c r="B383" s="15"/>
      <c r="C383" s="14"/>
      <c r="D383" s="16">
        <f>2.21+0.63</f>
        <v>2.84</v>
      </c>
      <c r="E383" s="16"/>
      <c r="F383" s="16">
        <v>0.6</v>
      </c>
      <c r="G383" s="16"/>
      <c r="H383" s="16">
        <f t="shared" si="11"/>
        <v>1.704</v>
      </c>
      <c r="I383" s="16"/>
      <c r="J383" s="16"/>
      <c r="K383" s="16"/>
      <c r="L383" s="16"/>
      <c r="M383" s="16">
        <f t="shared" si="12"/>
        <v>1.704</v>
      </c>
      <c r="N383" s="17"/>
    </row>
    <row r="384" spans="1:14" s="18" customFormat="1" x14ac:dyDescent="0.25">
      <c r="A384" s="14"/>
      <c r="B384" s="15"/>
      <c r="C384" s="14"/>
      <c r="D384" s="16">
        <v>2.17</v>
      </c>
      <c r="E384" s="16"/>
      <c r="F384" s="16">
        <v>0.6</v>
      </c>
      <c r="G384" s="16"/>
      <c r="H384" s="16">
        <f t="shared" si="11"/>
        <v>1.3019999999999998</v>
      </c>
      <c r="I384" s="16"/>
      <c r="J384" s="16"/>
      <c r="K384" s="16"/>
      <c r="L384" s="16"/>
      <c r="M384" s="16">
        <f t="shared" si="12"/>
        <v>1.3019999999999998</v>
      </c>
      <c r="N384" s="17"/>
    </row>
    <row r="385" spans="1:14" s="18" customFormat="1" x14ac:dyDescent="0.25">
      <c r="A385" s="14"/>
      <c r="B385" s="15"/>
      <c r="C385" s="14"/>
      <c r="D385" s="16">
        <v>1.52</v>
      </c>
      <c r="E385" s="16"/>
      <c r="F385" s="16">
        <v>0.6</v>
      </c>
      <c r="G385" s="16"/>
      <c r="H385" s="16">
        <f t="shared" si="11"/>
        <v>0.91199999999999992</v>
      </c>
      <c r="I385" s="16"/>
      <c r="J385" s="16"/>
      <c r="K385" s="16"/>
      <c r="L385" s="16"/>
      <c r="M385" s="16">
        <f t="shared" si="12"/>
        <v>0.91199999999999992</v>
      </c>
      <c r="N385" s="17"/>
    </row>
    <row r="386" spans="1:14" s="18" customFormat="1" x14ac:dyDescent="0.25">
      <c r="A386" s="14"/>
      <c r="B386" s="15"/>
      <c r="C386" s="14"/>
      <c r="D386" s="16">
        <v>1.71</v>
      </c>
      <c r="E386" s="16"/>
      <c r="F386" s="16">
        <v>0.6</v>
      </c>
      <c r="G386" s="16"/>
      <c r="H386" s="16">
        <f t="shared" si="11"/>
        <v>1.026</v>
      </c>
      <c r="I386" s="16"/>
      <c r="J386" s="16"/>
      <c r="K386" s="16"/>
      <c r="L386" s="16"/>
      <c r="M386" s="16">
        <f t="shared" si="12"/>
        <v>1.026</v>
      </c>
      <c r="N386" s="17"/>
    </row>
    <row r="387" spans="1:14" s="18" customFormat="1" x14ac:dyDescent="0.25">
      <c r="A387" s="14"/>
      <c r="B387" s="15"/>
      <c r="C387" s="14"/>
      <c r="D387" s="16">
        <v>1.71</v>
      </c>
      <c r="E387" s="16"/>
      <c r="F387" s="16">
        <v>0.6</v>
      </c>
      <c r="G387" s="16"/>
      <c r="H387" s="16">
        <f t="shared" si="11"/>
        <v>1.026</v>
      </c>
      <c r="I387" s="16"/>
      <c r="J387" s="16"/>
      <c r="K387" s="16"/>
      <c r="L387" s="16"/>
      <c r="M387" s="16">
        <f t="shared" si="12"/>
        <v>1.026</v>
      </c>
      <c r="N387" s="17"/>
    </row>
    <row r="388" spans="1:14" s="18" customFormat="1" x14ac:dyDescent="0.25">
      <c r="A388" s="14"/>
      <c r="B388" s="15"/>
      <c r="C388" s="14"/>
      <c r="D388" s="16">
        <v>1.71</v>
      </c>
      <c r="E388" s="16"/>
      <c r="F388" s="16">
        <v>0.6</v>
      </c>
      <c r="G388" s="16"/>
      <c r="H388" s="16">
        <f t="shared" si="11"/>
        <v>1.026</v>
      </c>
      <c r="I388" s="16"/>
      <c r="J388" s="16"/>
      <c r="K388" s="16"/>
      <c r="L388" s="16"/>
      <c r="M388" s="16">
        <f t="shared" si="12"/>
        <v>1.026</v>
      </c>
      <c r="N388" s="17"/>
    </row>
    <row r="389" spans="1:14" s="13" customFormat="1" ht="30.75" customHeight="1" x14ac:dyDescent="0.25">
      <c r="A389" s="9" t="s">
        <v>356</v>
      </c>
      <c r="B389" s="10" t="s">
        <v>335</v>
      </c>
      <c r="C389" s="9" t="s">
        <v>336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>
        <f>SUM(M390:M401)</f>
        <v>19.354499999999994</v>
      </c>
      <c r="N389" s="12"/>
    </row>
    <row r="390" spans="1:14" s="18" customFormat="1" x14ac:dyDescent="0.25">
      <c r="A390" s="14"/>
      <c r="B390" s="15"/>
      <c r="C390" s="14"/>
      <c r="D390" s="16">
        <v>1.1499999999999999</v>
      </c>
      <c r="E390" s="16">
        <v>0.85</v>
      </c>
      <c r="F390" s="16"/>
      <c r="G390" s="16"/>
      <c r="H390" s="16">
        <f>E390*D390</f>
        <v>0.97749999999999992</v>
      </c>
      <c r="I390" s="16"/>
      <c r="J390" s="16"/>
      <c r="K390" s="16"/>
      <c r="L390" s="16"/>
      <c r="M390" s="16">
        <f>H390</f>
        <v>0.97749999999999992</v>
      </c>
      <c r="N390" s="17"/>
    </row>
    <row r="391" spans="1:14" s="18" customFormat="1" x14ac:dyDescent="0.25">
      <c r="A391" s="14"/>
      <c r="B391" s="15"/>
      <c r="C391" s="14"/>
      <c r="D391" s="16">
        <v>1.85</v>
      </c>
      <c r="E391" s="16">
        <v>0.85</v>
      </c>
      <c r="F391" s="16"/>
      <c r="G391" s="16"/>
      <c r="H391" s="16">
        <f t="shared" ref="H391:H401" si="13">E391*D391</f>
        <v>1.5725</v>
      </c>
      <c r="I391" s="16"/>
      <c r="J391" s="16"/>
      <c r="K391" s="16"/>
      <c r="L391" s="16"/>
      <c r="M391" s="16">
        <f t="shared" ref="M391:M401" si="14">H391</f>
        <v>1.5725</v>
      </c>
      <c r="N391" s="17"/>
    </row>
    <row r="392" spans="1:14" s="18" customFormat="1" x14ac:dyDescent="0.25">
      <c r="A392" s="14"/>
      <c r="B392" s="15"/>
      <c r="C392" s="14"/>
      <c r="D392" s="16">
        <v>1.67</v>
      </c>
      <c r="E392" s="16">
        <v>0.85</v>
      </c>
      <c r="F392" s="16"/>
      <c r="G392" s="16"/>
      <c r="H392" s="16">
        <f t="shared" si="13"/>
        <v>1.4195</v>
      </c>
      <c r="I392" s="16"/>
      <c r="J392" s="16"/>
      <c r="K392" s="16"/>
      <c r="L392" s="16"/>
      <c r="M392" s="16">
        <f t="shared" si="14"/>
        <v>1.4195</v>
      </c>
      <c r="N392" s="17"/>
    </row>
    <row r="393" spans="1:14" s="18" customFormat="1" x14ac:dyDescent="0.25">
      <c r="A393" s="14"/>
      <c r="B393" s="15"/>
      <c r="C393" s="14"/>
      <c r="D393" s="16">
        <v>1.95</v>
      </c>
      <c r="E393" s="16">
        <v>0.85</v>
      </c>
      <c r="F393" s="16"/>
      <c r="G393" s="16"/>
      <c r="H393" s="16">
        <f t="shared" si="13"/>
        <v>1.6575</v>
      </c>
      <c r="I393" s="16"/>
      <c r="J393" s="16"/>
      <c r="K393" s="16"/>
      <c r="L393" s="16"/>
      <c r="M393" s="16">
        <f t="shared" si="14"/>
        <v>1.6575</v>
      </c>
      <c r="N393" s="17"/>
    </row>
    <row r="394" spans="1:14" s="18" customFormat="1" x14ac:dyDescent="0.25">
      <c r="A394" s="14"/>
      <c r="B394" s="15"/>
      <c r="C394" s="14"/>
      <c r="D394" s="16">
        <v>1.58</v>
      </c>
      <c r="E394" s="16">
        <v>0.85</v>
      </c>
      <c r="F394" s="16"/>
      <c r="G394" s="16"/>
      <c r="H394" s="16">
        <f t="shared" si="13"/>
        <v>1.343</v>
      </c>
      <c r="I394" s="16"/>
      <c r="J394" s="16"/>
      <c r="K394" s="16"/>
      <c r="L394" s="16"/>
      <c r="M394" s="16">
        <f t="shared" si="14"/>
        <v>1.343</v>
      </c>
      <c r="N394" s="17"/>
    </row>
    <row r="395" spans="1:14" s="18" customFormat="1" x14ac:dyDescent="0.25">
      <c r="A395" s="14"/>
      <c r="B395" s="15"/>
      <c r="C395" s="14"/>
      <c r="D395" s="16">
        <v>2.91</v>
      </c>
      <c r="E395" s="16">
        <v>0.85</v>
      </c>
      <c r="F395" s="16"/>
      <c r="G395" s="16"/>
      <c r="H395" s="16">
        <f t="shared" si="13"/>
        <v>2.4735</v>
      </c>
      <c r="I395" s="16"/>
      <c r="J395" s="16"/>
      <c r="K395" s="16"/>
      <c r="L395" s="16"/>
      <c r="M395" s="16">
        <f t="shared" si="14"/>
        <v>2.4735</v>
      </c>
      <c r="N395" s="17"/>
    </row>
    <row r="396" spans="1:14" s="18" customFormat="1" x14ac:dyDescent="0.25">
      <c r="A396" s="14"/>
      <c r="B396" s="15"/>
      <c r="C396" s="14"/>
      <c r="D396" s="16">
        <f>2.21+0.63</f>
        <v>2.84</v>
      </c>
      <c r="E396" s="16">
        <v>0.85</v>
      </c>
      <c r="F396" s="16"/>
      <c r="G396" s="16"/>
      <c r="H396" s="16">
        <f t="shared" si="13"/>
        <v>2.4139999999999997</v>
      </c>
      <c r="I396" s="16"/>
      <c r="J396" s="16"/>
      <c r="K396" s="16"/>
      <c r="L396" s="16"/>
      <c r="M396" s="16">
        <f t="shared" si="14"/>
        <v>2.4139999999999997</v>
      </c>
      <c r="N396" s="17"/>
    </row>
    <row r="397" spans="1:14" s="18" customFormat="1" x14ac:dyDescent="0.25">
      <c r="A397" s="14"/>
      <c r="B397" s="15"/>
      <c r="C397" s="14"/>
      <c r="D397" s="16">
        <v>2.17</v>
      </c>
      <c r="E397" s="16">
        <v>0.85</v>
      </c>
      <c r="F397" s="16"/>
      <c r="G397" s="16"/>
      <c r="H397" s="16">
        <f t="shared" si="13"/>
        <v>1.8444999999999998</v>
      </c>
      <c r="I397" s="16"/>
      <c r="J397" s="16"/>
      <c r="K397" s="16"/>
      <c r="L397" s="16"/>
      <c r="M397" s="16">
        <f t="shared" si="14"/>
        <v>1.8444999999999998</v>
      </c>
      <c r="N397" s="17"/>
    </row>
    <row r="398" spans="1:14" s="18" customFormat="1" x14ac:dyDescent="0.25">
      <c r="A398" s="14"/>
      <c r="B398" s="15"/>
      <c r="C398" s="14"/>
      <c r="D398" s="16">
        <v>1.52</v>
      </c>
      <c r="E398" s="16">
        <v>0.85</v>
      </c>
      <c r="F398" s="16"/>
      <c r="G398" s="16"/>
      <c r="H398" s="16">
        <f t="shared" si="13"/>
        <v>1.292</v>
      </c>
      <c r="I398" s="16"/>
      <c r="J398" s="16"/>
      <c r="K398" s="16"/>
      <c r="L398" s="16"/>
      <c r="M398" s="16">
        <f t="shared" si="14"/>
        <v>1.292</v>
      </c>
      <c r="N398" s="17"/>
    </row>
    <row r="399" spans="1:14" s="18" customFormat="1" x14ac:dyDescent="0.25">
      <c r="A399" s="14"/>
      <c r="B399" s="15"/>
      <c r="C399" s="14"/>
      <c r="D399" s="16">
        <v>1.71</v>
      </c>
      <c r="E399" s="16">
        <v>0.85</v>
      </c>
      <c r="F399" s="16"/>
      <c r="G399" s="16"/>
      <c r="H399" s="16">
        <f t="shared" si="13"/>
        <v>1.4535</v>
      </c>
      <c r="I399" s="16"/>
      <c r="J399" s="16"/>
      <c r="K399" s="16"/>
      <c r="L399" s="16"/>
      <c r="M399" s="16">
        <f t="shared" si="14"/>
        <v>1.4535</v>
      </c>
      <c r="N399" s="17"/>
    </row>
    <row r="400" spans="1:14" s="18" customFormat="1" x14ac:dyDescent="0.25">
      <c r="A400" s="14"/>
      <c r="B400" s="15"/>
      <c r="C400" s="14"/>
      <c r="D400" s="16">
        <v>1.71</v>
      </c>
      <c r="E400" s="16">
        <v>0.85</v>
      </c>
      <c r="F400" s="16"/>
      <c r="G400" s="16"/>
      <c r="H400" s="16">
        <f t="shared" si="13"/>
        <v>1.4535</v>
      </c>
      <c r="I400" s="16"/>
      <c r="J400" s="16"/>
      <c r="K400" s="16"/>
      <c r="L400" s="16"/>
      <c r="M400" s="16">
        <f t="shared" si="14"/>
        <v>1.4535</v>
      </c>
      <c r="N400" s="17"/>
    </row>
    <row r="401" spans="1:14" s="18" customFormat="1" x14ac:dyDescent="0.25">
      <c r="A401" s="14"/>
      <c r="B401" s="15"/>
      <c r="C401" s="14"/>
      <c r="D401" s="16">
        <v>1.71</v>
      </c>
      <c r="E401" s="16">
        <v>0.85</v>
      </c>
      <c r="F401" s="16"/>
      <c r="G401" s="16"/>
      <c r="H401" s="16">
        <f t="shared" si="13"/>
        <v>1.4535</v>
      </c>
      <c r="I401" s="16"/>
      <c r="J401" s="16"/>
      <c r="K401" s="16"/>
      <c r="L401" s="16"/>
      <c r="M401" s="16">
        <f t="shared" si="14"/>
        <v>1.4535</v>
      </c>
      <c r="N401" s="17"/>
    </row>
    <row r="402" spans="1:14" s="8" customFormat="1" ht="40.799999999999997" customHeight="1" x14ac:dyDescent="0.25">
      <c r="A402" s="3">
        <v>22</v>
      </c>
      <c r="B402" s="4" t="s">
        <v>337</v>
      </c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7"/>
    </row>
    <row r="403" spans="1:14" s="13" customFormat="1" ht="30.75" customHeight="1" x14ac:dyDescent="0.25">
      <c r="A403" s="9" t="s">
        <v>339</v>
      </c>
      <c r="B403" s="10" t="s">
        <v>338</v>
      </c>
      <c r="C403" s="9" t="s">
        <v>208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>
        <f>SUM(M404)</f>
        <v>1</v>
      </c>
      <c r="N403" s="12"/>
    </row>
    <row r="404" spans="1:14" s="18" customFormat="1" x14ac:dyDescent="0.25">
      <c r="A404" s="14"/>
      <c r="B404" s="15"/>
      <c r="C404" s="14"/>
      <c r="D404" s="16"/>
      <c r="E404" s="16"/>
      <c r="F404" s="16"/>
      <c r="G404" s="16"/>
      <c r="H404" s="16"/>
      <c r="I404" s="16"/>
      <c r="J404" s="16"/>
      <c r="K404" s="16"/>
      <c r="L404" s="16">
        <v>1</v>
      </c>
      <c r="M404" s="16">
        <f>L404</f>
        <v>1</v>
      </c>
      <c r="N404" s="17"/>
    </row>
    <row r="405" spans="1:14" s="13" customFormat="1" ht="30.75" customHeight="1" x14ac:dyDescent="0.25">
      <c r="A405" s="9" t="s">
        <v>340</v>
      </c>
      <c r="B405" s="10" t="s">
        <v>341</v>
      </c>
      <c r="C405" s="9" t="s">
        <v>208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>
        <f>SUM(M406)</f>
        <v>1</v>
      </c>
      <c r="N405" s="12"/>
    </row>
    <row r="406" spans="1:14" s="18" customFormat="1" x14ac:dyDescent="0.25">
      <c r="A406" s="14"/>
      <c r="B406" s="15"/>
      <c r="C406" s="14"/>
      <c r="D406" s="16"/>
      <c r="E406" s="16"/>
      <c r="F406" s="16"/>
      <c r="G406" s="16"/>
      <c r="H406" s="16"/>
      <c r="I406" s="16"/>
      <c r="J406" s="16"/>
      <c r="K406" s="16"/>
      <c r="L406" s="16">
        <v>1</v>
      </c>
      <c r="M406" s="16">
        <f>L406</f>
        <v>1</v>
      </c>
      <c r="N406" s="17"/>
    </row>
    <row r="407" spans="1:14" s="13" customFormat="1" ht="45" x14ac:dyDescent="0.25">
      <c r="A407" s="9" t="s">
        <v>342</v>
      </c>
      <c r="B407" s="10" t="s">
        <v>343</v>
      </c>
      <c r="C407" s="9" t="s">
        <v>208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>
        <f>SUM(M408)</f>
        <v>1</v>
      </c>
      <c r="N407" s="12"/>
    </row>
    <row r="408" spans="1:14" s="18" customFormat="1" x14ac:dyDescent="0.25">
      <c r="A408" s="14"/>
      <c r="B408" s="15"/>
      <c r="C408" s="14"/>
      <c r="D408" s="16"/>
      <c r="E408" s="16"/>
      <c r="F408" s="16"/>
      <c r="G408" s="16"/>
      <c r="H408" s="16"/>
      <c r="I408" s="16"/>
      <c r="J408" s="16"/>
      <c r="K408" s="16"/>
      <c r="L408" s="16">
        <v>1</v>
      </c>
      <c r="M408" s="16">
        <f>L408</f>
        <v>1</v>
      </c>
      <c r="N408" s="17"/>
    </row>
    <row r="409" spans="1:14" s="13" customFormat="1" ht="29.4" customHeight="1" x14ac:dyDescent="0.25">
      <c r="A409" s="9" t="s">
        <v>344</v>
      </c>
      <c r="B409" s="10" t="s">
        <v>345</v>
      </c>
      <c r="C409" s="9" t="s">
        <v>91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>
        <f>SUM(M410)</f>
        <v>98.14</v>
      </c>
      <c r="N409" s="12"/>
    </row>
    <row r="410" spans="1:14" s="18" customFormat="1" x14ac:dyDescent="0.25">
      <c r="A410" s="14"/>
      <c r="B410" s="15"/>
      <c r="C410" s="14"/>
      <c r="D410" s="16"/>
      <c r="E410" s="16"/>
      <c r="F410" s="16"/>
      <c r="G410" s="16"/>
      <c r="H410" s="16"/>
      <c r="I410" s="16"/>
      <c r="J410" s="16"/>
      <c r="K410" s="16"/>
      <c r="L410" s="16">
        <v>98.14</v>
      </c>
      <c r="M410" s="16">
        <f>L410</f>
        <v>98.14</v>
      </c>
      <c r="N410" s="17"/>
    </row>
    <row r="411" spans="1:14" s="13" customFormat="1" ht="29.4" customHeight="1" x14ac:dyDescent="0.25">
      <c r="A411" s="9" t="s">
        <v>346</v>
      </c>
      <c r="B411" s="10" t="s">
        <v>347</v>
      </c>
      <c r="C411" s="9" t="s">
        <v>208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>
        <f>SUM(M412)</f>
        <v>4</v>
      </c>
      <c r="N411" s="12"/>
    </row>
    <row r="412" spans="1:14" s="18" customFormat="1" x14ac:dyDescent="0.25">
      <c r="A412" s="14"/>
      <c r="B412" s="15"/>
      <c r="C412" s="14"/>
      <c r="D412" s="16"/>
      <c r="E412" s="16"/>
      <c r="F412" s="16"/>
      <c r="G412" s="16"/>
      <c r="H412" s="16"/>
      <c r="I412" s="16"/>
      <c r="J412" s="16"/>
      <c r="K412" s="16"/>
      <c r="L412" s="16">
        <v>4</v>
      </c>
      <c r="M412" s="16">
        <f>L412</f>
        <v>4</v>
      </c>
      <c r="N412" s="17"/>
    </row>
    <row r="413" spans="1:14" s="8" customFormat="1" ht="40.799999999999997" customHeight="1" x14ac:dyDescent="0.25">
      <c r="A413" s="3">
        <v>23</v>
      </c>
      <c r="B413" s="4" t="s">
        <v>348</v>
      </c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7"/>
    </row>
    <row r="414" spans="1:14" s="13" customFormat="1" ht="30.75" customHeight="1" x14ac:dyDescent="0.25">
      <c r="A414" s="9" t="s">
        <v>350</v>
      </c>
      <c r="B414" s="10" t="s">
        <v>349</v>
      </c>
      <c r="C414" s="9" t="s">
        <v>208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>
        <f>SUM(M415:M417)</f>
        <v>895.86399999999992</v>
      </c>
      <c r="N414" s="12"/>
    </row>
    <row r="415" spans="1:14" s="18" customFormat="1" x14ac:dyDescent="0.25">
      <c r="A415" s="14" t="s">
        <v>142</v>
      </c>
      <c r="B415" s="24" t="s">
        <v>143</v>
      </c>
      <c r="C415" s="14" t="s">
        <v>27</v>
      </c>
      <c r="D415" s="16"/>
      <c r="E415" s="16"/>
      <c r="F415" s="16"/>
      <c r="G415" s="16"/>
      <c r="H415" s="16"/>
      <c r="I415" s="16"/>
      <c r="J415" s="16"/>
      <c r="K415" s="16"/>
      <c r="L415" s="16"/>
      <c r="M415" s="16">
        <v>190.67</v>
      </c>
      <c r="N415" s="17"/>
    </row>
    <row r="416" spans="1:14" s="18" customFormat="1" x14ac:dyDescent="0.25">
      <c r="A416" s="14" t="s">
        <v>146</v>
      </c>
      <c r="B416" s="24" t="s">
        <v>147</v>
      </c>
      <c r="C416" s="14" t="s">
        <v>27</v>
      </c>
      <c r="D416" s="16"/>
      <c r="E416" s="16"/>
      <c r="F416" s="16"/>
      <c r="G416" s="16"/>
      <c r="H416" s="16"/>
      <c r="I416" s="16"/>
      <c r="J416" s="16"/>
      <c r="K416" s="16"/>
      <c r="L416" s="16"/>
      <c r="M416" s="16">
        <v>309.06399999999996</v>
      </c>
      <c r="N416" s="17"/>
    </row>
    <row r="417" spans="1:14" s="18" customFormat="1" ht="30" x14ac:dyDescent="0.25">
      <c r="A417" s="14" t="s">
        <v>186</v>
      </c>
      <c r="B417" s="24" t="s">
        <v>187</v>
      </c>
      <c r="C417" s="14" t="s">
        <v>27</v>
      </c>
      <c r="D417" s="16"/>
      <c r="E417" s="16"/>
      <c r="F417" s="16"/>
      <c r="G417" s="16"/>
      <c r="H417" s="16"/>
      <c r="I417" s="16"/>
      <c r="J417" s="16"/>
      <c r="K417" s="16"/>
      <c r="L417" s="16"/>
      <c r="M417" s="16">
        <v>396.13</v>
      </c>
      <c r="N417" s="17"/>
    </row>
    <row r="418" spans="1:14" s="13" customFormat="1" ht="30.75" customHeight="1" x14ac:dyDescent="0.25">
      <c r="A418" s="9" t="s">
        <v>352</v>
      </c>
      <c r="B418" s="10" t="s">
        <v>353</v>
      </c>
      <c r="C418" s="9" t="s">
        <v>208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>
        <f>SUM(M419:M419)</f>
        <v>396.13</v>
      </c>
      <c r="N418" s="12"/>
    </row>
    <row r="419" spans="1:14" s="18" customFormat="1" x14ac:dyDescent="0.25">
      <c r="A419" s="14"/>
      <c r="B419" s="24"/>
      <c r="C419" s="14"/>
      <c r="D419" s="16"/>
      <c r="E419" s="16"/>
      <c r="F419" s="16"/>
      <c r="G419" s="16"/>
      <c r="H419" s="16"/>
      <c r="I419" s="16"/>
      <c r="J419" s="16"/>
      <c r="K419" s="16"/>
      <c r="L419" s="16"/>
      <c r="M419" s="16">
        <v>396.13</v>
      </c>
      <c r="N419" s="17"/>
    </row>
    <row r="420" spans="1:14" s="18" customFormat="1" x14ac:dyDescent="0.25">
      <c r="A420" s="21"/>
      <c r="B420" s="22"/>
      <c r="C420" s="21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17"/>
    </row>
    <row r="421" spans="1:14" s="18" customFormat="1" x14ac:dyDescent="0.25">
      <c r="A421" s="21"/>
      <c r="B421" s="22"/>
      <c r="C421" s="21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17"/>
    </row>
    <row r="422" spans="1:14" s="18" customFormat="1" x14ac:dyDescent="0.25">
      <c r="A422" s="21"/>
      <c r="B422" s="22"/>
      <c r="C422" s="21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17"/>
    </row>
  </sheetData>
  <mergeCells count="6">
    <mergeCell ref="D2:L2"/>
    <mergeCell ref="M2:M4"/>
    <mergeCell ref="A1:M1"/>
    <mergeCell ref="A2:A4"/>
    <mergeCell ref="B2:B4"/>
    <mergeCell ref="C2:C4"/>
  </mergeCells>
  <printOptions horizontalCentered="1"/>
  <pageMargins left="0.39370078740157483" right="0.39370078740157483" top="2.1653543307086616" bottom="0.62992125984251968" header="0.31496062992125984" footer="0.31496062992125984"/>
  <pageSetup paperSize="9" scale="50" orientation="portrait" r:id="rId1"/>
  <headerFooter>
    <oddHeader>&amp;C&amp;G
&amp;R&amp;P</oddHeader>
    <oddFooter>&amp;C&amp;10Av. SN 21 Nº 18 – Cidade Nova, Ananindeua – PA, CEP 67143-810
Email: engsesau@hotmail.com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caio frança</cp:lastModifiedBy>
  <cp:revision>0</cp:revision>
  <cp:lastPrinted>2023-12-28T18:10:23Z</cp:lastPrinted>
  <dcterms:created xsi:type="dcterms:W3CDTF">2023-12-21T14:50:33Z</dcterms:created>
  <dcterms:modified xsi:type="dcterms:W3CDTF">2024-03-20T14:58:17Z</dcterms:modified>
</cp:coreProperties>
</file>